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e1b94ac231e164/바탕 화면/논문작성중/NF^0CH4 data/Co-circulation/CH4Ricepaddies^J Nature climate change/NCC/"/>
    </mc:Choice>
  </mc:AlternateContent>
  <xr:revisionPtr revIDLastSave="254" documentId="8_{06E2509C-22D2-42BE-AB17-C96CBFED8F9A}" xr6:coauthVersionLast="47" xr6:coauthVersionMax="47" xr10:uidLastSave="{E734C88A-C38F-49B9-940D-5DCEE1AB3AF2}"/>
  <bookViews>
    <workbookView xWindow="-110" yWindow="-110" windowWidth="25820" windowHeight="15500" activeTab="1" xr2:uid="{00000000-000D-0000-FFFF-FFFF00000000}"/>
  </bookViews>
  <sheets>
    <sheet name="savedrecs" sheetId="1" r:id="rId1"/>
    <sheet name="Screening" sheetId="4" r:id="rId2"/>
  </sheets>
  <definedNames>
    <definedName name="_xlnm._FilterDatabase" localSheetId="1" hidden="1">Screening!$A$1:$AR$406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06" i="4" l="1"/>
  <c r="AI406" i="4"/>
  <c r="AR405" i="4"/>
  <c r="AI405" i="4"/>
  <c r="AR404" i="4"/>
  <c r="AI404" i="4"/>
  <c r="AR403" i="4"/>
  <c r="AI403" i="4"/>
  <c r="AR402" i="4"/>
  <c r="AI402" i="4"/>
  <c r="AR401" i="4"/>
  <c r="AI401" i="4"/>
  <c r="AR400" i="4"/>
  <c r="AI400" i="4"/>
  <c r="AR399" i="4"/>
  <c r="AI399" i="4"/>
  <c r="AR398" i="4"/>
  <c r="AI398" i="4"/>
  <c r="AR397" i="4"/>
  <c r="AI397" i="4"/>
  <c r="AR396" i="4"/>
  <c r="AI396" i="4"/>
  <c r="AR394" i="4"/>
  <c r="AI394" i="4"/>
  <c r="AR393" i="4"/>
  <c r="AI393" i="4"/>
  <c r="AR391" i="4"/>
  <c r="AI391" i="4"/>
  <c r="AR390" i="4"/>
  <c r="AI390" i="4"/>
  <c r="AR386" i="4"/>
  <c r="AI386" i="4"/>
  <c r="AR385" i="4"/>
  <c r="AI385" i="4"/>
  <c r="AR384" i="4"/>
  <c r="AI384" i="4"/>
  <c r="AR383" i="4"/>
  <c r="AI383" i="4"/>
  <c r="AR382" i="4"/>
  <c r="AI382" i="4"/>
  <c r="AR379" i="4"/>
  <c r="AI379" i="4"/>
  <c r="AR378" i="4"/>
  <c r="AI378" i="4"/>
  <c r="AR377" i="4"/>
  <c r="AI377" i="4"/>
  <c r="AR376" i="4"/>
  <c r="AI376" i="4"/>
  <c r="AR375" i="4"/>
  <c r="AI375" i="4"/>
  <c r="AR374" i="4"/>
  <c r="AI374" i="4"/>
  <c r="AR372" i="4"/>
  <c r="AI372" i="4"/>
  <c r="AR371" i="4"/>
  <c r="AI371" i="4"/>
  <c r="AR369" i="4"/>
  <c r="AI369" i="4"/>
  <c r="AR367" i="4"/>
  <c r="AI367" i="4"/>
  <c r="AR366" i="4"/>
  <c r="AI366" i="4"/>
  <c r="AR364" i="4"/>
  <c r="AI364" i="4"/>
  <c r="AR363" i="4"/>
  <c r="AR362" i="4"/>
  <c r="AI362" i="4"/>
  <c r="AR358" i="4"/>
  <c r="AI358" i="4"/>
  <c r="AR357" i="4"/>
  <c r="AI357" i="4"/>
  <c r="AR355" i="4"/>
  <c r="AI355" i="4"/>
  <c r="AR354" i="4"/>
  <c r="AI354" i="4"/>
  <c r="AR353" i="4"/>
  <c r="AI353" i="4"/>
  <c r="AR351" i="4"/>
  <c r="AI351" i="4"/>
  <c r="AR348" i="4"/>
  <c r="AI348" i="4"/>
  <c r="AR346" i="4"/>
  <c r="AI346" i="4"/>
  <c r="AR345" i="4"/>
  <c r="AI345" i="4"/>
  <c r="AR343" i="4"/>
  <c r="AI343" i="4"/>
  <c r="AR342" i="4"/>
  <c r="AI342" i="4"/>
  <c r="AR341" i="4"/>
  <c r="AI341" i="4"/>
  <c r="AR340" i="4"/>
  <c r="AI340" i="4"/>
  <c r="AR339" i="4"/>
  <c r="AI339" i="4"/>
  <c r="AR338" i="4"/>
  <c r="AI338" i="4"/>
  <c r="AR337" i="4"/>
  <c r="AI337" i="4"/>
  <c r="AR336" i="4"/>
  <c r="AI336" i="4"/>
  <c r="AR335" i="4"/>
  <c r="AI335" i="4"/>
  <c r="AR334" i="4"/>
  <c r="AI334" i="4"/>
  <c r="AR332" i="4"/>
  <c r="AI332" i="4"/>
  <c r="AR331" i="4"/>
  <c r="AI331" i="4"/>
  <c r="AR330" i="4"/>
  <c r="AI330" i="4"/>
  <c r="AR329" i="4"/>
  <c r="AI329" i="4"/>
  <c r="AR328" i="4"/>
  <c r="AI328" i="4"/>
  <c r="AR326" i="4"/>
  <c r="AI326" i="4"/>
  <c r="AR325" i="4"/>
  <c r="AI325" i="4"/>
  <c r="AR324" i="4"/>
  <c r="AI324" i="4"/>
  <c r="AR323" i="4"/>
  <c r="AI323" i="4"/>
  <c r="AR322" i="4"/>
  <c r="AI322" i="4"/>
  <c r="AR321" i="4"/>
  <c r="AI321" i="4"/>
  <c r="AR320" i="4"/>
  <c r="AI320" i="4"/>
  <c r="AR319" i="4"/>
  <c r="AI319" i="4"/>
  <c r="AR318" i="4"/>
  <c r="AI318" i="4"/>
  <c r="AR317" i="4"/>
  <c r="AI317" i="4"/>
  <c r="AR316" i="4"/>
  <c r="AI316" i="4"/>
  <c r="AR315" i="4"/>
  <c r="AI315" i="4"/>
  <c r="AR314" i="4"/>
  <c r="AI314" i="4"/>
  <c r="AR311" i="4"/>
  <c r="AI311" i="4"/>
  <c r="AR310" i="4"/>
  <c r="AI310" i="4"/>
  <c r="AR309" i="4"/>
  <c r="AI309" i="4"/>
  <c r="AR308" i="4"/>
  <c r="AI308" i="4"/>
  <c r="AR307" i="4"/>
  <c r="AI307" i="4"/>
  <c r="AR306" i="4"/>
  <c r="AI306" i="4"/>
  <c r="AR305" i="4"/>
  <c r="AI305" i="4"/>
  <c r="AR304" i="4"/>
  <c r="AI304" i="4"/>
  <c r="AR303" i="4"/>
  <c r="AI303" i="4"/>
  <c r="AR301" i="4"/>
  <c r="AI301" i="4"/>
  <c r="AR299" i="4"/>
  <c r="AI299" i="4"/>
  <c r="AR295" i="4"/>
  <c r="AI295" i="4"/>
  <c r="AR294" i="4"/>
  <c r="AI294" i="4"/>
  <c r="AR292" i="4"/>
  <c r="AI292" i="4"/>
  <c r="AR290" i="4"/>
  <c r="AI290" i="4"/>
  <c r="AR289" i="4"/>
  <c r="AI289" i="4"/>
  <c r="AR288" i="4"/>
  <c r="AI288" i="4"/>
  <c r="AR287" i="4"/>
  <c r="AI287" i="4"/>
  <c r="AR286" i="4"/>
  <c r="AI286" i="4"/>
  <c r="AR282" i="4"/>
  <c r="AI282" i="4"/>
  <c r="AR281" i="4"/>
  <c r="AI281" i="4"/>
  <c r="AR280" i="4"/>
  <c r="AI280" i="4"/>
  <c r="AR278" i="4"/>
  <c r="AI278" i="4"/>
  <c r="AR277" i="4"/>
  <c r="AI277" i="4"/>
  <c r="AR276" i="4"/>
  <c r="AI276" i="4"/>
  <c r="AR273" i="4"/>
  <c r="AI273" i="4"/>
  <c r="AR271" i="4"/>
  <c r="AI271" i="4"/>
  <c r="AR270" i="4"/>
  <c r="AI270" i="4"/>
  <c r="AR269" i="4"/>
  <c r="AI269" i="4"/>
  <c r="AR268" i="4"/>
  <c r="AI268" i="4"/>
  <c r="AR267" i="4"/>
  <c r="AI267" i="4"/>
  <c r="AR266" i="4"/>
  <c r="AI266" i="4"/>
  <c r="AR265" i="4"/>
  <c r="AI265" i="4"/>
  <c r="AR264" i="4"/>
  <c r="AI264" i="4"/>
  <c r="AR263" i="4"/>
  <c r="AI263" i="4"/>
  <c r="AR262" i="4"/>
  <c r="AI262" i="4"/>
  <c r="AR260" i="4"/>
  <c r="AI260" i="4"/>
  <c r="AR259" i="4"/>
  <c r="AI259" i="4"/>
  <c r="AR258" i="4"/>
  <c r="AI258" i="4"/>
  <c r="AR257" i="4"/>
  <c r="AI257" i="4"/>
  <c r="AR256" i="4"/>
  <c r="AI256" i="4"/>
  <c r="AR255" i="4"/>
  <c r="AI255" i="4"/>
  <c r="AR254" i="4"/>
  <c r="AR253" i="4"/>
  <c r="AI253" i="4"/>
  <c r="AR252" i="4"/>
  <c r="AI252" i="4"/>
  <c r="AR251" i="4"/>
  <c r="AI251" i="4"/>
  <c r="AR250" i="4"/>
  <c r="AI250" i="4"/>
  <c r="AR249" i="4"/>
  <c r="AI249" i="4"/>
  <c r="AR248" i="4"/>
  <c r="AI248" i="4"/>
  <c r="AR247" i="4"/>
  <c r="AI247" i="4"/>
  <c r="AR246" i="4"/>
  <c r="AI246" i="4"/>
  <c r="AR244" i="4"/>
  <c r="AI244" i="4"/>
  <c r="AR243" i="4"/>
  <c r="AI243" i="4"/>
  <c r="AR242" i="4"/>
  <c r="AI242" i="4"/>
  <c r="AR238" i="4"/>
  <c r="AI238" i="4"/>
  <c r="AR237" i="4"/>
  <c r="AI237" i="4"/>
  <c r="AR236" i="4"/>
  <c r="AI236" i="4"/>
  <c r="AR235" i="4"/>
  <c r="AI235" i="4"/>
  <c r="AR234" i="4"/>
  <c r="AI234" i="4"/>
  <c r="AR231" i="4"/>
  <c r="AI231" i="4"/>
  <c r="AR230" i="4"/>
  <c r="AI230" i="4"/>
  <c r="AR229" i="4"/>
  <c r="AI229" i="4"/>
  <c r="AR228" i="4"/>
  <c r="AI228" i="4"/>
  <c r="AR227" i="4"/>
  <c r="AI227" i="4"/>
  <c r="AR226" i="4"/>
  <c r="AI226" i="4"/>
  <c r="AR225" i="4"/>
  <c r="AI225" i="4"/>
  <c r="AR224" i="4"/>
  <c r="AI224" i="4"/>
  <c r="AR222" i="4"/>
  <c r="AI222" i="4"/>
  <c r="AR220" i="4"/>
  <c r="AI220" i="4"/>
  <c r="AR219" i="4"/>
  <c r="AI219" i="4"/>
  <c r="AR218" i="4"/>
  <c r="AI218" i="4"/>
  <c r="AR217" i="4"/>
  <c r="AI217" i="4"/>
  <c r="AR216" i="4"/>
  <c r="AI216" i="4"/>
  <c r="AR215" i="4"/>
  <c r="AI215" i="4"/>
  <c r="AR214" i="4"/>
  <c r="AI214" i="4"/>
  <c r="AR213" i="4"/>
  <c r="AI213" i="4"/>
  <c r="AR211" i="4"/>
  <c r="AI211" i="4"/>
  <c r="AR210" i="4"/>
  <c r="AI210" i="4"/>
  <c r="AR208" i="4"/>
  <c r="AI208" i="4"/>
  <c r="AR207" i="4"/>
  <c r="AI207" i="4"/>
  <c r="AR205" i="4"/>
  <c r="AI205" i="4"/>
  <c r="AR204" i="4"/>
  <c r="AI204" i="4"/>
  <c r="AR203" i="4"/>
  <c r="AI203" i="4"/>
  <c r="AR202" i="4"/>
  <c r="AI202" i="4"/>
  <c r="AR198" i="4"/>
  <c r="AI198" i="4"/>
  <c r="AR197" i="4"/>
  <c r="AI197" i="4"/>
  <c r="AR196" i="4"/>
  <c r="AI196" i="4"/>
  <c r="AR195" i="4"/>
  <c r="AI195" i="4"/>
  <c r="AR192" i="4"/>
  <c r="AI192" i="4"/>
  <c r="AR191" i="4"/>
  <c r="AI191" i="4"/>
  <c r="AR189" i="4"/>
  <c r="AI189" i="4"/>
  <c r="AR188" i="4"/>
  <c r="AI188" i="4"/>
  <c r="AR187" i="4"/>
  <c r="AI187" i="4"/>
  <c r="AR186" i="4"/>
  <c r="AI186" i="4"/>
  <c r="AR185" i="4"/>
  <c r="AI185" i="4"/>
  <c r="AR184" i="4"/>
  <c r="AI184" i="4"/>
  <c r="AR183" i="4"/>
  <c r="AI183" i="4"/>
  <c r="AR182" i="4"/>
  <c r="AI182" i="4"/>
  <c r="AR180" i="4"/>
  <c r="AI180" i="4"/>
  <c r="AR178" i="4"/>
  <c r="AI178" i="4"/>
  <c r="AR175" i="4"/>
  <c r="AI175" i="4"/>
  <c r="AR173" i="4"/>
  <c r="AI173" i="4"/>
  <c r="AR172" i="4"/>
  <c r="AI172" i="4"/>
  <c r="AR171" i="4"/>
  <c r="AI171" i="4"/>
  <c r="AR170" i="4"/>
  <c r="AI170" i="4"/>
  <c r="AR164" i="4"/>
  <c r="AI164" i="4"/>
  <c r="AR163" i="4"/>
  <c r="AI163" i="4"/>
  <c r="AR162" i="4"/>
  <c r="AI162" i="4"/>
  <c r="AR161" i="4"/>
  <c r="AI161" i="4"/>
  <c r="AR160" i="4"/>
  <c r="AI160" i="4"/>
  <c r="AR159" i="4"/>
  <c r="AI159" i="4"/>
  <c r="AR156" i="4"/>
  <c r="AI156" i="4"/>
  <c r="AR155" i="4"/>
  <c r="AI155" i="4"/>
  <c r="AR152" i="4"/>
  <c r="AI152" i="4"/>
  <c r="AR151" i="4"/>
  <c r="AI151" i="4"/>
  <c r="AR149" i="4"/>
  <c r="AI149" i="4"/>
  <c r="AR148" i="4"/>
  <c r="AI148" i="4"/>
  <c r="AR147" i="4"/>
  <c r="AI147" i="4"/>
  <c r="AR146" i="4"/>
  <c r="AI146" i="4"/>
  <c r="AR145" i="4"/>
  <c r="AI145" i="4"/>
  <c r="AR144" i="4"/>
  <c r="AI144" i="4"/>
  <c r="AR143" i="4"/>
  <c r="AI143" i="4"/>
  <c r="AR140" i="4"/>
  <c r="AI140" i="4"/>
  <c r="AR139" i="4"/>
  <c r="AI139" i="4"/>
  <c r="AR138" i="4"/>
  <c r="AI138" i="4"/>
  <c r="AR137" i="4"/>
  <c r="AI137" i="4"/>
  <c r="AR134" i="4"/>
  <c r="AI134" i="4"/>
  <c r="AR132" i="4"/>
  <c r="AI132" i="4"/>
  <c r="AR131" i="4"/>
  <c r="AI131" i="4"/>
  <c r="AR130" i="4"/>
  <c r="AR129" i="4"/>
  <c r="AR128" i="4"/>
  <c r="AI128" i="4"/>
  <c r="AR127" i="4"/>
  <c r="AI127" i="4"/>
  <c r="AR126" i="4"/>
  <c r="AI126" i="4"/>
  <c r="AR125" i="4"/>
  <c r="AI125" i="4"/>
  <c r="AR124" i="4"/>
  <c r="AI124" i="4"/>
  <c r="AR123" i="4"/>
  <c r="AI123" i="4"/>
  <c r="AR122" i="4"/>
  <c r="AI122" i="4"/>
  <c r="AR120" i="4"/>
  <c r="AI120" i="4"/>
  <c r="AR119" i="4"/>
  <c r="AI119" i="4"/>
  <c r="AR117" i="4"/>
  <c r="AI117" i="4"/>
  <c r="AR114" i="4"/>
  <c r="AI114" i="4"/>
  <c r="AR113" i="4"/>
  <c r="AI113" i="4"/>
  <c r="AR112" i="4"/>
  <c r="AI112" i="4"/>
  <c r="AR111" i="4"/>
  <c r="AI111" i="4"/>
  <c r="AR110" i="4"/>
  <c r="AI110" i="4"/>
  <c r="AR109" i="4"/>
  <c r="AI109" i="4"/>
  <c r="AR107" i="4"/>
  <c r="AI107" i="4"/>
  <c r="AR105" i="4"/>
  <c r="AI105" i="4"/>
  <c r="AR104" i="4"/>
  <c r="AI104" i="4"/>
  <c r="AR103" i="4"/>
  <c r="AI103" i="4"/>
  <c r="AR102" i="4"/>
  <c r="AI102" i="4"/>
  <c r="AR101" i="4"/>
  <c r="AI101" i="4"/>
  <c r="AR98" i="4"/>
  <c r="AI98" i="4"/>
  <c r="AR95" i="4"/>
  <c r="AI95" i="4"/>
  <c r="AR94" i="4"/>
  <c r="AI94" i="4"/>
  <c r="AR93" i="4"/>
  <c r="AI93" i="4"/>
  <c r="AR92" i="4"/>
  <c r="AI92" i="4"/>
  <c r="AR90" i="4"/>
  <c r="AI90" i="4"/>
  <c r="AR89" i="4"/>
  <c r="AI89" i="4"/>
  <c r="AR88" i="4"/>
  <c r="AI88" i="4"/>
  <c r="AR87" i="4"/>
  <c r="AI87" i="4"/>
  <c r="AR85" i="4"/>
  <c r="AI85" i="4"/>
  <c r="AR84" i="4"/>
  <c r="AI84" i="4"/>
  <c r="AR83" i="4"/>
  <c r="AI83" i="4"/>
  <c r="AR82" i="4"/>
  <c r="AI82" i="4"/>
  <c r="AR81" i="4"/>
  <c r="AI81" i="4"/>
  <c r="AR80" i="4"/>
  <c r="AI80" i="4"/>
  <c r="AR79" i="4"/>
  <c r="AI79" i="4"/>
  <c r="AR77" i="4"/>
  <c r="AI77" i="4"/>
  <c r="AR76" i="4"/>
  <c r="AI76" i="4"/>
  <c r="AR72" i="4"/>
  <c r="AI72" i="4"/>
  <c r="AR71" i="4"/>
  <c r="AI71" i="4"/>
  <c r="AR70" i="4"/>
  <c r="AI70" i="4"/>
  <c r="AR69" i="4"/>
  <c r="AI69" i="4"/>
  <c r="AR68" i="4"/>
  <c r="AI68" i="4"/>
  <c r="AR67" i="4"/>
  <c r="AI67" i="4"/>
  <c r="AR66" i="4"/>
  <c r="AI66" i="4"/>
  <c r="AR65" i="4"/>
  <c r="AI65" i="4"/>
  <c r="AR64" i="4"/>
  <c r="AI64" i="4"/>
  <c r="AR63" i="4"/>
  <c r="AI63" i="4"/>
  <c r="AR61" i="4"/>
  <c r="AI61" i="4"/>
  <c r="AR60" i="4"/>
  <c r="AI60" i="4"/>
  <c r="AR59" i="4"/>
  <c r="AI59" i="4"/>
  <c r="AR57" i="4"/>
  <c r="AI57" i="4"/>
  <c r="AR56" i="4"/>
  <c r="AI56" i="4"/>
  <c r="AR53" i="4"/>
  <c r="AI53" i="4"/>
  <c r="AR52" i="4"/>
  <c r="AI52" i="4"/>
  <c r="AR51" i="4"/>
  <c r="AI51" i="4"/>
  <c r="AR50" i="4"/>
  <c r="AI50" i="4"/>
  <c r="AR48" i="4"/>
  <c r="AI48" i="4"/>
  <c r="AR47" i="4"/>
  <c r="AI47" i="4"/>
  <c r="AR45" i="4"/>
  <c r="AI45" i="4"/>
  <c r="AR44" i="4"/>
  <c r="AI44" i="4"/>
  <c r="AR43" i="4"/>
  <c r="AI43" i="4"/>
  <c r="AR41" i="4"/>
  <c r="AI41" i="4"/>
  <c r="AR40" i="4"/>
  <c r="AI40" i="4"/>
  <c r="AR39" i="4"/>
  <c r="AI39" i="4"/>
  <c r="AR37" i="4"/>
  <c r="AI37" i="4"/>
  <c r="AR36" i="4"/>
  <c r="AI36" i="4"/>
  <c r="AR35" i="4"/>
  <c r="AI35" i="4"/>
  <c r="AR34" i="4"/>
  <c r="AI34" i="4"/>
  <c r="AR32" i="4"/>
  <c r="AI32" i="4"/>
  <c r="AR31" i="4"/>
  <c r="AI31" i="4"/>
  <c r="AR30" i="4"/>
  <c r="AI30" i="4"/>
  <c r="AR28" i="4"/>
  <c r="AI28" i="4"/>
  <c r="AR27" i="4"/>
  <c r="AI27" i="4"/>
  <c r="AR25" i="4"/>
  <c r="AI25" i="4"/>
  <c r="AR24" i="4"/>
  <c r="AI24" i="4"/>
  <c r="AR23" i="4"/>
  <c r="AI23" i="4"/>
  <c r="AR21" i="4"/>
  <c r="AI21" i="4"/>
  <c r="AR20" i="4"/>
  <c r="AI20" i="4"/>
  <c r="AR19" i="4"/>
  <c r="AI19" i="4"/>
  <c r="AR18" i="4"/>
  <c r="AI18" i="4"/>
  <c r="AR16" i="4"/>
  <c r="AI16" i="4"/>
  <c r="AR15" i="4"/>
  <c r="AI15" i="4"/>
  <c r="AR14" i="4"/>
  <c r="AI14" i="4"/>
  <c r="AR13" i="4"/>
  <c r="AI13" i="4"/>
  <c r="AR12" i="4"/>
  <c r="AI12" i="4"/>
  <c r="AR11" i="4"/>
  <c r="AI11" i="4"/>
  <c r="AR10" i="4"/>
  <c r="AI10" i="4"/>
  <c r="AR9" i="4"/>
  <c r="AI9" i="4"/>
  <c r="AR8" i="4"/>
  <c r="AI8" i="4"/>
  <c r="AR7" i="4"/>
  <c r="AI7" i="4"/>
  <c r="AR6" i="4"/>
  <c r="AI6" i="4"/>
  <c r="AR5" i="4"/>
  <c r="AI5" i="4"/>
  <c r="AR4" i="4"/>
  <c r="AI4" i="4"/>
  <c r="AR3" i="4"/>
  <c r="AI3" i="4"/>
  <c r="BT401" i="1"/>
  <c r="BF401" i="1"/>
  <c r="BT400" i="1"/>
  <c r="BF400" i="1"/>
  <c r="BT399" i="1"/>
  <c r="BF399" i="1"/>
  <c r="BT398" i="1"/>
  <c r="BT397" i="1"/>
  <c r="BF397" i="1"/>
  <c r="BT396" i="1"/>
  <c r="BF396" i="1"/>
  <c r="BT395" i="1"/>
  <c r="BF395" i="1"/>
  <c r="BT394" i="1"/>
  <c r="BF394" i="1"/>
  <c r="BT393" i="1"/>
  <c r="BF393" i="1"/>
  <c r="BT392" i="1"/>
  <c r="BF392" i="1"/>
  <c r="BT391" i="1"/>
  <c r="BF391" i="1"/>
  <c r="BT390" i="1"/>
  <c r="BF390" i="1"/>
  <c r="BT389" i="1"/>
  <c r="BF389" i="1"/>
  <c r="BT388" i="1"/>
  <c r="BF388" i="1"/>
  <c r="BT387" i="1"/>
  <c r="BF387" i="1"/>
  <c r="BT386" i="1"/>
  <c r="BF386" i="1"/>
  <c r="BT385" i="1"/>
  <c r="BF385" i="1"/>
  <c r="BT384" i="1"/>
  <c r="BF384" i="1"/>
  <c r="BT383" i="1"/>
  <c r="BF383" i="1"/>
  <c r="BT382" i="1"/>
  <c r="BF382" i="1"/>
  <c r="BT381" i="1"/>
  <c r="BF381" i="1"/>
  <c r="BT380" i="1"/>
  <c r="BF380" i="1"/>
  <c r="BT379" i="1"/>
  <c r="BF379" i="1"/>
  <c r="BT378" i="1"/>
  <c r="BF378" i="1"/>
  <c r="BT377" i="1"/>
  <c r="BF377" i="1"/>
  <c r="BT376" i="1"/>
  <c r="BF376" i="1"/>
  <c r="BT375" i="1"/>
  <c r="BF375" i="1"/>
  <c r="BT374" i="1"/>
  <c r="BF374" i="1"/>
  <c r="BT373" i="1"/>
  <c r="BF373" i="1"/>
  <c r="BT372" i="1"/>
  <c r="BF372" i="1"/>
  <c r="BT371" i="1"/>
  <c r="BF371" i="1"/>
  <c r="BT370" i="1"/>
  <c r="BF370" i="1"/>
  <c r="BT369" i="1"/>
  <c r="BF369" i="1"/>
  <c r="BT368" i="1"/>
  <c r="BF368" i="1"/>
  <c r="BT367" i="1"/>
  <c r="BF367" i="1"/>
  <c r="BT366" i="1"/>
  <c r="BF366" i="1"/>
  <c r="BT365" i="1"/>
  <c r="BF365" i="1"/>
  <c r="BT364" i="1"/>
  <c r="BT363" i="1"/>
  <c r="BF363" i="1"/>
  <c r="BT362" i="1"/>
  <c r="BF362" i="1"/>
  <c r="BT361" i="1"/>
  <c r="BF361" i="1"/>
  <c r="BT360" i="1"/>
  <c r="BT359" i="1"/>
  <c r="BF359" i="1"/>
  <c r="BT358" i="1"/>
  <c r="BF358" i="1"/>
  <c r="BT357" i="1"/>
  <c r="BF357" i="1"/>
  <c r="BT356" i="1"/>
  <c r="BF356" i="1"/>
  <c r="BT355" i="1"/>
  <c r="BF355" i="1"/>
  <c r="BT354" i="1"/>
  <c r="BF354" i="1"/>
  <c r="BT353" i="1"/>
  <c r="BF353" i="1"/>
  <c r="BT352" i="1"/>
  <c r="BF352" i="1"/>
  <c r="BT301" i="1"/>
  <c r="BF301" i="1"/>
  <c r="BT300" i="1"/>
  <c r="BF300" i="1"/>
  <c r="BT299" i="1"/>
  <c r="BF299" i="1"/>
  <c r="BT298" i="1"/>
  <c r="BF298" i="1"/>
  <c r="BT297" i="1"/>
  <c r="BF297" i="1"/>
  <c r="BT296" i="1"/>
  <c r="BF296" i="1"/>
  <c r="BT295" i="1"/>
  <c r="BF295" i="1"/>
  <c r="BT294" i="1"/>
  <c r="BF294" i="1"/>
  <c r="BT293" i="1"/>
  <c r="BF293" i="1"/>
  <c r="BT292" i="1"/>
  <c r="BF292" i="1"/>
  <c r="BT291" i="1"/>
  <c r="BF291" i="1"/>
  <c r="BT290" i="1"/>
  <c r="BF290" i="1"/>
  <c r="BT289" i="1"/>
  <c r="BF289" i="1"/>
  <c r="BT288" i="1"/>
  <c r="BF288" i="1"/>
  <c r="BT287" i="1"/>
  <c r="BF287" i="1"/>
  <c r="BT286" i="1"/>
  <c r="BF286" i="1"/>
  <c r="BT285" i="1"/>
  <c r="BF285" i="1"/>
  <c r="BT284" i="1"/>
  <c r="BF284" i="1"/>
  <c r="BT283" i="1"/>
  <c r="BF283" i="1"/>
  <c r="BT282" i="1"/>
  <c r="BF282" i="1"/>
  <c r="BT281" i="1"/>
  <c r="BF281" i="1"/>
  <c r="BT280" i="1"/>
  <c r="BF280" i="1"/>
  <c r="BT279" i="1"/>
  <c r="BF279" i="1"/>
  <c r="BT278" i="1"/>
  <c r="BF278" i="1"/>
  <c r="BT277" i="1"/>
  <c r="BF277" i="1"/>
  <c r="BT276" i="1"/>
  <c r="BF276" i="1"/>
  <c r="BT275" i="1"/>
  <c r="BF275" i="1"/>
  <c r="BT274" i="1"/>
  <c r="BF274" i="1"/>
  <c r="BT273" i="1"/>
  <c r="BF273" i="1"/>
  <c r="BT272" i="1"/>
  <c r="BF272" i="1"/>
  <c r="BT271" i="1"/>
  <c r="BF271" i="1"/>
  <c r="BT270" i="1"/>
  <c r="BF270" i="1"/>
  <c r="BT269" i="1"/>
  <c r="BF269" i="1"/>
  <c r="BT268" i="1"/>
  <c r="BF268" i="1"/>
  <c r="BT267" i="1"/>
  <c r="BF267" i="1"/>
  <c r="BT266" i="1"/>
  <c r="BF266" i="1"/>
  <c r="BT265" i="1"/>
  <c r="BF265" i="1"/>
  <c r="BT264" i="1"/>
  <c r="BF264" i="1"/>
  <c r="BT263" i="1"/>
  <c r="BF263" i="1"/>
  <c r="BT262" i="1"/>
  <c r="BF262" i="1"/>
  <c r="BT261" i="1"/>
  <c r="BF261" i="1"/>
  <c r="BT260" i="1"/>
  <c r="BF260" i="1"/>
  <c r="BT259" i="1"/>
  <c r="BF259" i="1"/>
  <c r="BT258" i="1"/>
  <c r="BF258" i="1"/>
  <c r="BT257" i="1"/>
  <c r="BF257" i="1"/>
  <c r="BT256" i="1"/>
  <c r="BF256" i="1"/>
  <c r="BT255" i="1"/>
  <c r="BF255" i="1"/>
  <c r="BT254" i="1"/>
  <c r="BF254" i="1"/>
  <c r="BT253" i="1"/>
  <c r="BF253" i="1"/>
  <c r="BT252" i="1"/>
  <c r="BF252" i="1"/>
  <c r="BT251" i="1"/>
  <c r="BF251" i="1"/>
  <c r="BT250" i="1"/>
  <c r="BF250" i="1"/>
  <c r="BT249" i="1"/>
  <c r="BF249" i="1"/>
  <c r="BT248" i="1"/>
  <c r="BF248" i="1"/>
  <c r="BT247" i="1"/>
  <c r="BF247" i="1"/>
  <c r="BT246" i="1"/>
  <c r="BF246" i="1"/>
  <c r="BT245" i="1"/>
  <c r="BF245" i="1"/>
  <c r="BT244" i="1"/>
  <c r="BF244" i="1"/>
  <c r="BT243" i="1"/>
  <c r="BF243" i="1"/>
  <c r="BT242" i="1"/>
  <c r="BF242" i="1"/>
  <c r="BT241" i="1"/>
  <c r="BF241" i="1"/>
  <c r="BT240" i="1"/>
  <c r="BF240" i="1"/>
  <c r="BT239" i="1"/>
  <c r="BF239" i="1"/>
  <c r="BT238" i="1"/>
  <c r="BF238" i="1"/>
  <c r="BT237" i="1"/>
  <c r="BF237" i="1"/>
  <c r="BT236" i="1"/>
  <c r="BF236" i="1"/>
  <c r="BT235" i="1"/>
  <c r="BF235" i="1"/>
  <c r="BT234" i="1"/>
  <c r="BF234" i="1"/>
  <c r="BT233" i="1"/>
  <c r="BF233" i="1"/>
  <c r="BT232" i="1"/>
  <c r="BF232" i="1"/>
  <c r="BT231" i="1"/>
  <c r="BF231" i="1"/>
  <c r="BT230" i="1"/>
  <c r="BF230" i="1"/>
  <c r="BT229" i="1"/>
  <c r="BF229" i="1"/>
  <c r="BT228" i="1"/>
  <c r="BF228" i="1"/>
  <c r="BT227" i="1"/>
  <c r="BF227" i="1"/>
  <c r="BT226" i="1"/>
  <c r="BF226" i="1"/>
  <c r="BT225" i="1"/>
  <c r="BF225" i="1"/>
  <c r="BT224" i="1"/>
  <c r="BF224" i="1"/>
  <c r="BT223" i="1"/>
  <c r="BF223" i="1"/>
  <c r="BT222" i="1"/>
  <c r="BF222" i="1"/>
  <c r="BT221" i="1"/>
  <c r="BF221" i="1"/>
  <c r="BT220" i="1"/>
  <c r="BF220" i="1"/>
  <c r="BT219" i="1"/>
  <c r="BF219" i="1"/>
  <c r="BT218" i="1"/>
  <c r="BF218" i="1"/>
  <c r="BT217" i="1"/>
  <c r="BF217" i="1"/>
  <c r="BT216" i="1"/>
  <c r="BF216" i="1"/>
  <c r="BT215" i="1"/>
  <c r="BF215" i="1"/>
  <c r="BT214" i="1"/>
  <c r="BF214" i="1"/>
  <c r="BT213" i="1"/>
  <c r="BF213" i="1"/>
  <c r="BT212" i="1"/>
  <c r="BF212" i="1"/>
  <c r="BT211" i="1"/>
  <c r="BF211" i="1"/>
  <c r="BT210" i="1"/>
  <c r="BF210" i="1"/>
  <c r="BT209" i="1"/>
  <c r="BF209" i="1"/>
  <c r="BT208" i="1"/>
  <c r="BF208" i="1"/>
  <c r="BT207" i="1"/>
  <c r="BF207" i="1"/>
  <c r="BT206" i="1"/>
  <c r="BF206" i="1"/>
  <c r="BT205" i="1"/>
  <c r="BF205" i="1"/>
  <c r="BT204" i="1"/>
  <c r="BF204" i="1"/>
  <c r="BT203" i="1"/>
  <c r="BF203" i="1"/>
  <c r="BT202" i="1"/>
  <c r="BF202" i="1"/>
  <c r="BT201" i="1"/>
  <c r="BF201" i="1"/>
  <c r="BT200" i="1"/>
  <c r="BF200" i="1"/>
  <c r="BT199" i="1"/>
  <c r="BF199" i="1"/>
  <c r="BT198" i="1"/>
  <c r="BF198" i="1"/>
  <c r="BT197" i="1"/>
  <c r="BF197" i="1"/>
  <c r="BT196" i="1"/>
  <c r="BF196" i="1"/>
  <c r="BT195" i="1"/>
  <c r="BF195" i="1"/>
  <c r="BT194" i="1"/>
  <c r="BF194" i="1"/>
  <c r="BT193" i="1"/>
  <c r="BF193" i="1"/>
  <c r="BT192" i="1"/>
  <c r="BF192" i="1"/>
  <c r="BT191" i="1"/>
  <c r="BF191" i="1"/>
  <c r="BT190" i="1"/>
  <c r="BF190" i="1"/>
  <c r="BT189" i="1"/>
  <c r="BF189" i="1"/>
  <c r="BT188" i="1"/>
  <c r="BF188" i="1"/>
  <c r="BT187" i="1"/>
  <c r="BF187" i="1"/>
  <c r="BT186" i="1"/>
  <c r="BF186" i="1"/>
  <c r="BT185" i="1"/>
  <c r="BF185" i="1"/>
  <c r="BT184" i="1"/>
  <c r="BF184" i="1"/>
  <c r="BT183" i="1"/>
  <c r="BF183" i="1"/>
  <c r="BT182" i="1"/>
  <c r="BF182" i="1"/>
  <c r="BT181" i="1"/>
  <c r="BF181" i="1"/>
  <c r="BT180" i="1"/>
  <c r="BF180" i="1"/>
  <c r="BT179" i="1"/>
  <c r="BF179" i="1"/>
  <c r="BT178" i="1"/>
  <c r="BF178" i="1"/>
  <c r="BT177" i="1"/>
  <c r="BF177" i="1"/>
  <c r="BT176" i="1"/>
  <c r="BF176" i="1"/>
  <c r="BT175" i="1"/>
  <c r="BF175" i="1"/>
  <c r="BT174" i="1"/>
  <c r="BT173" i="1"/>
  <c r="BF173" i="1"/>
  <c r="BT172" i="1"/>
  <c r="BF172" i="1"/>
  <c r="BT171" i="1"/>
  <c r="BF171" i="1"/>
  <c r="BT170" i="1"/>
  <c r="BF170" i="1"/>
  <c r="BT169" i="1"/>
  <c r="BF169" i="1"/>
  <c r="BT168" i="1"/>
  <c r="BF168" i="1"/>
  <c r="BT167" i="1"/>
  <c r="BF167" i="1"/>
  <c r="BT166" i="1"/>
  <c r="BF166" i="1"/>
  <c r="BT165" i="1"/>
  <c r="BF165" i="1"/>
  <c r="BT164" i="1"/>
  <c r="BF164" i="1"/>
  <c r="BT163" i="1"/>
  <c r="BF163" i="1"/>
  <c r="BT162" i="1"/>
  <c r="BF162" i="1"/>
  <c r="BT161" i="1"/>
  <c r="BF161" i="1"/>
  <c r="BT160" i="1"/>
  <c r="BF160" i="1"/>
  <c r="BT159" i="1"/>
  <c r="BF159" i="1"/>
  <c r="BT158" i="1"/>
  <c r="BF158" i="1"/>
  <c r="BT157" i="1"/>
  <c r="BF157" i="1"/>
  <c r="BT156" i="1"/>
  <c r="BF156" i="1"/>
  <c r="BT155" i="1"/>
  <c r="BF155" i="1"/>
  <c r="BT154" i="1"/>
  <c r="BF154" i="1"/>
  <c r="BT153" i="1"/>
  <c r="BF153" i="1"/>
  <c r="BT152" i="1"/>
  <c r="BF152" i="1"/>
  <c r="BT151" i="1"/>
  <c r="BF151" i="1"/>
  <c r="BT150" i="1"/>
  <c r="BF150" i="1"/>
  <c r="BT149" i="1"/>
  <c r="BF149" i="1"/>
  <c r="BT148" i="1"/>
  <c r="BF148" i="1"/>
  <c r="BT147" i="1"/>
  <c r="BF147" i="1"/>
  <c r="BT146" i="1"/>
  <c r="BF146" i="1"/>
  <c r="BT145" i="1"/>
  <c r="BF145" i="1"/>
  <c r="BT144" i="1"/>
  <c r="BF144" i="1"/>
  <c r="BT143" i="1"/>
  <c r="BF143" i="1"/>
  <c r="BT142" i="1"/>
  <c r="BF142" i="1"/>
  <c r="BT141" i="1"/>
  <c r="BF141" i="1"/>
  <c r="BT140" i="1"/>
  <c r="BF140" i="1"/>
  <c r="BT139" i="1"/>
  <c r="BF139" i="1"/>
  <c r="BT138" i="1"/>
  <c r="BF138" i="1"/>
  <c r="BT137" i="1"/>
  <c r="BF137" i="1"/>
  <c r="BT136" i="1"/>
  <c r="BF136" i="1"/>
  <c r="BT135" i="1"/>
  <c r="BF135" i="1"/>
  <c r="BT134" i="1"/>
  <c r="BF134" i="1"/>
  <c r="BT133" i="1"/>
  <c r="BF133" i="1"/>
  <c r="BT132" i="1"/>
  <c r="BF132" i="1"/>
  <c r="BT131" i="1"/>
  <c r="BT130" i="1"/>
  <c r="BF130" i="1"/>
  <c r="BT129" i="1"/>
  <c r="BF129" i="1"/>
  <c r="BT128" i="1"/>
  <c r="BF128" i="1"/>
  <c r="BT127" i="1"/>
  <c r="BF127" i="1"/>
  <c r="BT126" i="1"/>
  <c r="BF126" i="1"/>
  <c r="BT125" i="1"/>
  <c r="BF125" i="1"/>
  <c r="BT124" i="1"/>
  <c r="BF124" i="1"/>
  <c r="BT123" i="1"/>
  <c r="BF123" i="1"/>
  <c r="BT122" i="1"/>
  <c r="BF122" i="1"/>
  <c r="BT121" i="1"/>
  <c r="BF121" i="1"/>
  <c r="BT120" i="1"/>
  <c r="BF120" i="1"/>
  <c r="BT119" i="1"/>
  <c r="BF119" i="1"/>
  <c r="BT118" i="1"/>
  <c r="BF118" i="1"/>
  <c r="BT117" i="1"/>
  <c r="BF117" i="1"/>
  <c r="BT116" i="1"/>
  <c r="BF116" i="1"/>
  <c r="BT115" i="1"/>
  <c r="BF115" i="1"/>
  <c r="BT114" i="1"/>
  <c r="BF114" i="1"/>
  <c r="BT113" i="1"/>
  <c r="BF113" i="1"/>
  <c r="BT112" i="1"/>
  <c r="BF112" i="1"/>
  <c r="BT111" i="1"/>
  <c r="BF111" i="1"/>
  <c r="BT110" i="1"/>
  <c r="BF110" i="1"/>
  <c r="BT109" i="1"/>
  <c r="BF109" i="1"/>
  <c r="BT108" i="1"/>
  <c r="BF108" i="1"/>
  <c r="BT107" i="1"/>
  <c r="BF107" i="1"/>
  <c r="BT106" i="1"/>
  <c r="BF106" i="1"/>
  <c r="BT105" i="1"/>
  <c r="BF105" i="1"/>
  <c r="BT104" i="1"/>
  <c r="BF104" i="1"/>
  <c r="BT103" i="1"/>
  <c r="BF103" i="1"/>
  <c r="BT102" i="1"/>
  <c r="BF102" i="1"/>
  <c r="BT51" i="1"/>
  <c r="BF51" i="1"/>
  <c r="BT50" i="1"/>
  <c r="BF50" i="1"/>
  <c r="BT49" i="1"/>
  <c r="BF49" i="1"/>
  <c r="BT48" i="1"/>
  <c r="BF48" i="1"/>
  <c r="BT47" i="1"/>
  <c r="BF47" i="1"/>
  <c r="BT46" i="1"/>
  <c r="BF46" i="1"/>
  <c r="BT45" i="1"/>
  <c r="BF45" i="1"/>
  <c r="BT44" i="1"/>
  <c r="BF44" i="1"/>
  <c r="BT43" i="1"/>
  <c r="BF43" i="1"/>
  <c r="BT42" i="1"/>
  <c r="BF42" i="1"/>
  <c r="BT41" i="1"/>
  <c r="BF41" i="1"/>
  <c r="BT40" i="1"/>
  <c r="BF40" i="1"/>
  <c r="BT39" i="1"/>
  <c r="BF39" i="1"/>
  <c r="BT38" i="1"/>
  <c r="BF38" i="1"/>
  <c r="BT37" i="1"/>
  <c r="BF37" i="1"/>
  <c r="BT36" i="1"/>
  <c r="BF36" i="1"/>
  <c r="BT35" i="1"/>
  <c r="BF35" i="1"/>
  <c r="BT34" i="1"/>
  <c r="BF34" i="1"/>
  <c r="BT33" i="1"/>
  <c r="BF33" i="1"/>
  <c r="BT32" i="1"/>
  <c r="BF32" i="1"/>
  <c r="BT31" i="1"/>
  <c r="BF31" i="1"/>
  <c r="BT30" i="1"/>
  <c r="BF30" i="1"/>
  <c r="BT29" i="1"/>
  <c r="BF29" i="1"/>
  <c r="BT28" i="1"/>
  <c r="BF28" i="1"/>
  <c r="BT27" i="1"/>
  <c r="BF27" i="1"/>
  <c r="BT26" i="1"/>
  <c r="BF26" i="1"/>
  <c r="BT25" i="1"/>
  <c r="BF25" i="1"/>
  <c r="BT24" i="1"/>
  <c r="BF24" i="1"/>
  <c r="BT23" i="1"/>
  <c r="BF23" i="1"/>
  <c r="BT22" i="1"/>
  <c r="BF22" i="1"/>
  <c r="BT21" i="1"/>
  <c r="BF21" i="1"/>
  <c r="BT20" i="1"/>
  <c r="BF20" i="1"/>
  <c r="BT19" i="1"/>
  <c r="BF19" i="1"/>
  <c r="BT18" i="1"/>
  <c r="BF18" i="1"/>
  <c r="BT17" i="1"/>
  <c r="BF17" i="1"/>
  <c r="BT16" i="1"/>
  <c r="BF16" i="1"/>
  <c r="BT15" i="1"/>
  <c r="BF15" i="1"/>
  <c r="BT14" i="1"/>
  <c r="BF14" i="1"/>
  <c r="BT13" i="1"/>
  <c r="BF13" i="1"/>
  <c r="BT12" i="1"/>
  <c r="BF12" i="1"/>
  <c r="BT11" i="1"/>
  <c r="BF11" i="1"/>
  <c r="BT10" i="1"/>
  <c r="BF10" i="1"/>
  <c r="BT9" i="1"/>
  <c r="BF9" i="1"/>
  <c r="BT8" i="1"/>
  <c r="BF8" i="1"/>
  <c r="BT7" i="1"/>
  <c r="BF7" i="1"/>
  <c r="BT6" i="1"/>
  <c r="BF6" i="1"/>
  <c r="BT5" i="1"/>
  <c r="BF5" i="1"/>
  <c r="BT4" i="1"/>
  <c r="BF4" i="1"/>
  <c r="BT3" i="1"/>
  <c r="BF3" i="1"/>
  <c r="BT2" i="1"/>
  <c r="BF2" i="1"/>
</calcChain>
</file>

<file path=xl/sharedStrings.xml><?xml version="1.0" encoding="utf-8"?>
<sst xmlns="http://schemas.openxmlformats.org/spreadsheetml/2006/main" count="33393" uniqueCount="2793">
  <si>
    <t>Grimm, H; Drabesch, S; Nicol, A; Straub, D; Joshi, P; Zarfl, C; Planer-Friedrich, B; Muehe, EM; Kappler, A</t>
  </si>
  <si>
    <t>Weller, Sebastian; Kraus, David; Ayag, Kevin Ray P.; Wassmann, Reiner; Alberto, M. C. R.; Butterbach-Bahl, Klaus; Kiese, Ralf</t>
  </si>
  <si>
    <t>Optimal Water Level Management for Mitigating GHG Emissions through Water-Conserving Irrigation in An Giang Province, Vietnam</t>
  </si>
  <si>
    <t>Trade-offs and spatial dependency of rice production and environmental consequences at community level in Southeastern China</t>
  </si>
  <si>
    <t>Stand age amplifies greenhouse gas and NO releases following conversion of rice paddy to tea plantations in subtropical China</t>
  </si>
  <si>
    <t>Effect of nitrogen fertilization on methane and carbon dioxide production potential in relation to labile carbon pools in tropical flooded rice soils in eastern India</t>
  </si>
  <si>
    <t>Sundar, Laurence Shiva/0000-0002-8704-5863; Chao, Yun-Yang/0000-0002-6642-7205</t>
  </si>
  <si>
    <t>Begum, K; Kuhnert, M; Yeluripati, J; Ogle, S; Parton, W; Kader, MA; Smith, P</t>
  </si>
  <si>
    <t>Abundance and community composition of methanotrophs in a Chinese paddy soil under long-term fertilization practices</t>
  </si>
  <si>
    <t>Begum, Khadiza; Kuhnert, Matthias; Yeluripati, Jagadeesh; Ogle, Stephen; Parton, William; Kader, Md Abdul; Smith, Pete</t>
  </si>
  <si>
    <t>Wang, Dongdong; Zhu, Zhenke; Shahbaz, Muhammad; Chen, Liang; Liu, Shoulong; Inubushi, Kazuyuki; Wu, Jinshui; Ge, Tida</t>
  </si>
  <si>
    <t>Effects of Cattle Biogas Effluent Application and Irrigation Regimes on Rice Growth and Yield: A Mesocosm Experiment</t>
  </si>
  <si>
    <t>Assessing of an irrigation and fertilization practice for improving rice production in the Taihu Lake region (China)</t>
  </si>
  <si>
    <t>Wu, Meikang; Su, Qingwang; Song, Ze; Jiang, Hao; Li, Yunzhe; Wei, Xiaoshuang; Cui, Jingjing; Yang, Meiying; Wu, Zhihai</t>
  </si>
  <si>
    <t>OsRGA1 optimizes photosynthate allocation for roots to reduce methane emissions and improve yield in paddy ecosystems</t>
  </si>
  <si>
    <t>Effects of different fertilizers on methane emissions and methanogenic community structures in paddy rhizosphere soil</t>
  </si>
  <si>
    <t>Exploring a suitable nitrogen fertilizer rate to reduce greenhouse gas emissions and ensure rice yields in paddy fields</t>
  </si>
  <si>
    <t>Yong, Jean/0000-0003-3325-8254; Hu, Shuijin/0000-0002-3225-5126; Xie, Zubin/0000-0002-9610-2874</t>
  </si>
  <si>
    <t>Temporal dynamics and compartment specific rice straw degradation in bulk soil and the rhizosphere of maize</t>
  </si>
  <si>
    <t>Zhao, Zheng; Yue, Yubo; Sha, Zhimin; Li, Changsheng; Deng, Jia; Zhang, Hanlin; Gao, Maofang; Cao, Linkui</t>
  </si>
  <si>
    <t>Greenhouse Gas Emissions from Paddy Soils Respond to Different Crop Root Residues and N Fertilizer Types</t>
  </si>
  <si>
    <t>Effects of nitrogen fertiliser and wheat straw application on CH4 and N2O emissions from a paddy rice field</t>
  </si>
  <si>
    <t>Kong, Delei; Li, Shuqing; Jin, Yaguo; Wu, Shuang; Chen, Jie; Hu, Tao; Wang, Hong; Liu, Shuwei; Zou, Jianwen</t>
  </si>
  <si>
    <t>Nitrous Oxide Emissions during Cultivation and Fallow Periods from Rice Paddy Soil under Urea Fertilization</t>
  </si>
  <si>
    <t>Future climate change may pose pressures on greenhouse gas emission reduction in China's rice production</t>
  </si>
  <si>
    <t>Xia, Longlong/AFK-4408-2022; Shang, Sally/GQP-4804-2022; Smith, Pete/G-1041-2010; Zhou, Feng/C-9377-2011</t>
  </si>
  <si>
    <t>Dai, Xianglin; Sun, Jianping; Zhao, Zijing; Ma, Ruiping; Zheng, Zhenyu; Liu, Yahui; Wang, Xiubin; Zhou, Wei</t>
  </si>
  <si>
    <t>Effect of Rice Planting on Nitrous Oxide (N2O) Emission under Different Levels of Nitrogen Fertilization</t>
  </si>
  <si>
    <t>Methane flux from paddy vegetated soil: a comparison between biogas digested liquid and chemical fertilizer</t>
  </si>
  <si>
    <t>Liu, T. Q.; Li, S. H.; Guo, L. G.; Cao, C. G.; Li, C. F.; Zhai, Z. B.; Zhou, J. Y.; Mei, Y. M.; Ke, H. J.</t>
  </si>
  <si>
    <t>Kim, Gil Won; Lee, Jeong Gu; Gutierrez-Suson, Jessie; Khan, Muhammad Israr; Jung, Seung Tak; Kim, Pil Joo</t>
  </si>
  <si>
    <t>Zhao, Yanze; Jiang, Hongfang; Gao, Jiping; Feng, Yingying; Yan, Bingchun; Li, Ke; Lan, Yu; Zhang, Wenzhong</t>
  </si>
  <si>
    <t>Agro-environmental sustainability of different water management practices in temperate rice agro-ecosystems</t>
  </si>
  <si>
    <t>Modelling greenhouse gas emissions and mitigation potentials in fertilized paddy rice fields in Bangladesh</t>
  </si>
  <si>
    <t>Jiang, Mengdie; Xu, Peng; Zhou, Wei; Shaaban, Muhammad; Zhao, Jinsong; Ren, Tao; Lu, Jianwei; Hu, Ronggui</t>
  </si>
  <si>
    <t>Three-Source Partitioning of Methane Emissions from Paddy Soil: Linkage to Methanogenic Community Structure</t>
  </si>
  <si>
    <t>Zheng, Xunhua/AAH-8172-2019; Wang, Rui/AAJ-6579-2020; Yao, Zhisheng/A-5749-2015; Zheng, Xunhua/D-3048-2017</t>
  </si>
  <si>
    <t>Mitigation of Paddy Field Soil Methane Emissions by Betaproteobacterium Azoarcus Inoculation of Rice Seeds</t>
  </si>
  <si>
    <t>Kong, Delei; Zhang, Xianduo; Yu, Qidong; Jin, Yaguo; Jiang, Peikun; Wu, Shuang; Liu, Shuwei; Zou, Jianwen</t>
  </si>
  <si>
    <t>Methane emissions from global rice fields: Magnitude, spatiotemporal patterns, and environmental controls</t>
  </si>
  <si>
    <t>Methane emission and soil microbial communities in early rice paddy as influenced by urea-N fertilization</t>
  </si>
  <si>
    <t>Estimation of methane and nitrous oxide emission from paddy fields and uplands during 1990-2000 in Taiwan</t>
  </si>
  <si>
    <t>Ding, Wencheng; He, Ping; Zhang, Jiajia; Liu, Yingxia; Xu, Xinpeng; Ullah, Sami; Cui, Zhenling; Zhou, Wei</t>
  </si>
  <si>
    <t>Effect of mid-season drainage on CH4 and N2O emission and grain yield in rice ecosystem: A meta-analysis</t>
  </si>
  <si>
    <t>Assessment of Greenhouse Gases Emission in Smallholder Rice Paddies Converted From Anyiko Wetland, Kenya</t>
  </si>
  <si>
    <t>Identifying agronomic practices with higher yield and lower global warming potential in rice paddies: a global meta-analysis</t>
  </si>
  <si>
    <t>Jahangir, MMR; Bell, RW; Uddin, S; Ferdous, J; Nasreen, SS; Haque, ME; Satter, MA; Zaman, M; Ding, W; Jahiruddin, M; Müller, C</t>
  </si>
  <si>
    <t>Changes in the soil C and N contents, C decomposition and N mineralization potentials in a rice paddy after long-term application of inorganic fertilizers and organic matter</t>
  </si>
  <si>
    <t>Net annual global warming potential and greenhouse gas intensity in Chinese double rice-cropping systems: a 3-year field measurement in long-term fertilizer experiments</t>
  </si>
  <si>
    <t>Effect of the long-term application of anaerobically digested residual slurry on methane emissions in a rice paddy field</t>
  </si>
  <si>
    <t>Quynh Duong Vu; de Neergaard, Andreas; Toan Duc Tran; Quan Quang Hoang; Ly, Proyuth; Tien Minh Tran; Jensen, Lars Stoumann</t>
  </si>
  <si>
    <t>Zhao, Yanze; Jiang, Hongfang; Gao, Jiping; Wan, Xue; Yan, Bingchun; Liu, Ya; Cheng, Guoqing; Chen, Liqiang; Zhang, Wenzhong</t>
  </si>
  <si>
    <t>Considering winter cover crop selection as green manure to control methane emission during rice cultivation in paddy soil</t>
  </si>
  <si>
    <t>Importance of annual monitoring for evaluating the direct nitrous oxide emission factor in temperate mono-rice paddy fields</t>
  </si>
  <si>
    <t>Emissions of Greenhouse Gases and NO from Rice Fields and a Peach Orchard as Affected by N Input and Land-Use Conversion</t>
  </si>
  <si>
    <t>Xu, Peng; Zhou, Wei; Jiang, Mengdie; Shaaban, Muhammad; Zhou, Minghua; Zhu, Bo; Ren, Xiaojing; Jiang, Yanbin; Hu, Ronggui</t>
  </si>
  <si>
    <t>Pittelkow, CM; Assa, Y; Burger, M; Mutters, RG; Greer, CA; Espino, LA; Hill, JE; Horwath, WR; van Kessel, C; Linquist, BA</t>
  </si>
  <si>
    <t>Emissions of N2O and NH3, and nitrogen leaching from direct seeded rice under different tillage practices in central China</t>
  </si>
  <si>
    <t>Nitrous oxide emission from a transplanted rice field in alluvial soil as influenced by management of nitrogen fertiliser</t>
  </si>
  <si>
    <t>Effect of nitrogen fertilizer rates on carbon footprint and ecosystem service of carbon sequestration in rice production</t>
  </si>
  <si>
    <t>Optimizing spikelet fertilizer input in irrigated rice system can reduce nitrous oxide emission while increase grain yield</t>
  </si>
  <si>
    <t>Reducing methane emission by promoting its oxidation in rhizosphere through nitrogen-induced root growth in paddy fields</t>
  </si>
  <si>
    <t>Greenhouse gas mitigation potential under different rice-crop rotation systems: from site experiment to model evaluation</t>
  </si>
  <si>
    <t>Effects of nitrogen fertilizer sources and tillage practices on greenhouse gas emissions in paddy fields of central China</t>
  </si>
  <si>
    <t>Nitrogen deep placement mitigates methane emissions by regulating methanogens and methanotrophs in no-tillage paddy fields</t>
  </si>
  <si>
    <t>Gogoi, B; Das, R; Nath, DJ; Dutta, S; Borah, M; Talukdar, L; Patgiri, DK; Pathak, K; Valente, D; Petrosillo, I; Borah, N</t>
  </si>
  <si>
    <t>Pampolino, M. F.; Manguiat, I. J.; Ramanathan, S.; Gines, H. C.; Tan, P. S.; Chi, T. T. N.; Rajendran, R.; Buresh, R. J.</t>
  </si>
  <si>
    <t>Modeling the impacts of water and fertilizer management on the ecosystem service of rice rotated cropping systems in China</t>
  </si>
  <si>
    <t>Effects of irrigation regimes on yield and quality of upland rice and paddy rice and their interaction with nitrogen rates</t>
  </si>
  <si>
    <t>Zhang, Guo; Sun, Binfeng; Zhao, Hong; Wang, Xiaoke; Zheng, Chunyan; Xiong, Kangning; Ouyang, Zhiyun; Lu, Fei; Yuan, Yafei</t>
  </si>
  <si>
    <t>He, Tiehu; Yuan, Junji; Luo, Jiafa; Lindsey, Stuart; Xiang, Jian; Lin, Yongxin; Liu, Deyan; Chen, Zengming; Ding, Weixin</t>
  </si>
  <si>
    <t>Impacts of management alternatives on rice yield and nitrogen losses to the environment: A case study in rural Sri Lanka</t>
  </si>
  <si>
    <t>Arsenic immobilization and greenhouse gas emission depend on quantity and frequency of nitrogen fertilization in paddy soil</t>
  </si>
  <si>
    <t>Yang, Wenliang; Que, Huali; Wang, Shuwei; Zhu, Anning; Zhang, Yujun; He, Ying; Xin, Xiuli; Zhang, Xianfeng; Ding, Shijie</t>
  </si>
  <si>
    <t>Zhu, Enyan; Deng, Jinsong; Wang, Hongquan; Wang, Ke; Huang, Lingyan; Zhu, Genjie; Belete, Marye; Shahtahmassebi, AmirReza</t>
  </si>
  <si>
    <t>Global benefits of non-continuous flooding to reduce greenhouse gases and irrigation water use without rice yield penalty</t>
  </si>
  <si>
    <t>Methane and nitrous oxide emissions as affected by organic-inorganic mixed fertilizer from a rice paddy in southeast China</t>
  </si>
  <si>
    <t>Nunes, Flavia Aparecida; Seferin, Marcus; Maciel, Vinicius Goncalves; Flores, Simone Hickmann; Zachia Ayub, Marco Antonio</t>
  </si>
  <si>
    <t>Differences in responses of ammonia volatilization and greenhouse gas emissions to straw return and paddy-upland rotations</t>
  </si>
  <si>
    <t>Rice Cultivar Renewal Reduces Methane Emissions by Improving Root Traits and Optimizing Photosynthetic Carbon Allocation</t>
  </si>
  <si>
    <t>Contribution of rice variety renewal and agronomic innovations to yield improvement and greenhouse gas mitigation in China</t>
  </si>
  <si>
    <t>Effects of ammonium-based fertilisation on microbial processes involved in methane emission from soils planted with rice</t>
  </si>
  <si>
    <t>, Huynh Cong Khanh/0000-0002-8324-2763; Minamikawa, Kazunori/0000-0002-4762-8765; 002262, Tran Sy Nam/0000-0001-6445-0076</t>
  </si>
  <si>
    <t>Quantifying direct N2O emissions in paddy fields during rice growing season in mainland China: Dependence on water regime</t>
  </si>
  <si>
    <t>Prior nitrogen fertilization stimulated N2O emission from rice cultivation season under a rapeseed-rice production system</t>
  </si>
  <si>
    <t>Nitrous oxide and methane emissions from a subtropical rice-rapeseed rotation system in China: A 3-year field case study</t>
  </si>
  <si>
    <t>Co-Responses of Soil Organic Carbon Pool and Biogeochemistry to Different Long-Term Fertilization Practices in Paddy Fields</t>
  </si>
  <si>
    <t>Benefits and trade-offs of replacing synthetic fertilizers by animal manures in crop production in China: A meta-analysis</t>
  </si>
  <si>
    <t>Comparative Effectiveness of Organic Substitution in Fertilizer Schedule: Impacts on Nitrous Oxide Emission, Photosynthesis, and Crop Productivity in a Tropical Summer Rice Paddy</t>
  </si>
  <si>
    <t>Fertilization changes nitrogen and carbon concentrations in saline-alkali paddy soil and their relationship with gas emissions: An analysis from the perspective of functional genes</t>
  </si>
  <si>
    <t>Vitali, Andrea; Moretti, Barbara; Bertora, Chiara; Miniotti, Eleonora Francesca; Tenni, Daniele; Romani, Marco; Facchi, Arianna; Martin, Maria; Fogliatto, Silvia; Vidotto, Francesco; Celi, Luisella; Said-Pullicino, Daniel</t>
  </si>
  <si>
    <t>INFLUENCE OF NITROGEN FERTILIZER AND STRAW RETURNING ON CH4 EMISSION FROM A PADDY FIELD IN CHAO LAKE BASIN, CHINA</t>
  </si>
  <si>
    <t>Simultaneous effects of biochar and nitrogen fertilization on nitrous oxide and methane emissions from paddy rice</t>
  </si>
  <si>
    <t>Conservation Agriculture With Optimum Fertilizer Nitrogen Rate Reduces GWP for Rice Cultivation in Floodplain Soils</t>
  </si>
  <si>
    <t>Li, W; Liu, JQ; Li, ZQ; Ye, RQ; Chen, WZ; Huang, YQ; Yuan, Y; Zhang, Y; Hu, HY; Zheng, P; Fang, ZM; Tao, Z; Song, SY; Pan, RH; Zhang, J; Tu, JM; Sheen, J; Du, H</t>
  </si>
  <si>
    <t>Methane emissions from a rice agroecosystem in South China: Effects of water regime, straw incorporation and nitrogen fertilizer</t>
  </si>
  <si>
    <t>Nitrogen fertilizer application in the rice-growing season can stimulate methane emissions during the subsequent flooded fallow period</t>
  </si>
  <si>
    <t>Effects of nitrogen and biochar amendment on soil methane concentration profiles and diffusion in a rice-wheat annual rotation system</t>
  </si>
  <si>
    <t>Greenhouse gas fluxes and NO release from a Chinese subtropical rice-winter wheat rotation system under nitrogen fertilizer management</t>
  </si>
  <si>
    <t>Different responses of nitrogen fertilization on methane emission in rice plant included and excluded soils during cropping season</t>
  </si>
  <si>
    <t>Win, Aye Thida; Toyota, Koki; Win, Khin Thawda; Motobayashi, Takashi; Ookawa, Taiichiro; Hirasawa, Tadashi; Chen, Dingjiang; Lu, Jun</t>
  </si>
  <si>
    <t>Effects of reduced chemical fertilizer combined with straw retention on greenhouse gas budget and crop production in double rice fields</t>
  </si>
  <si>
    <t>Effect of ammonium-based, non-sulfate fertilizers on CH4 emissions from a paddy field with a typical Chinese water management regime</t>
  </si>
  <si>
    <t>Effect of rates and sources of nitrogen on rice yield, nitrogen efficiency, and methane emission from irrigated rice cultivation</t>
  </si>
  <si>
    <t>Enhanced-efficiency nitrogen fertilizer provides a reliable option for mitigating global warming potential in agroecosystems worldwide</t>
  </si>
  <si>
    <t>Spatial and temporal variability in methane emissions from rice paddies: Implications for assessing regional methane budgets</t>
  </si>
  <si>
    <t>Haque, MM; Datta, J; Ahmed, T; Ehsanullah, M; Karim, MN; Akter, MS; Iqbal, MA; Baazeem, A; Hadifa, A; Ahmed, S; El Sabagh, A</t>
  </si>
  <si>
    <t>Straw type and nitrogen-water management balance rice yield and methane emissions by regulating rhizosphere microenvironment</t>
  </si>
  <si>
    <t>Katayanagi, N; Fumoto, T; Hayano, M; Takata, Y; Kuwagata, T; Shirato, Y; Sawano, S; Kajiura, M; Sudo, S; Ishigooka, Y; Yagi, K</t>
  </si>
  <si>
    <t>Shen, YY; Wang, KL; Zhao, YF; Yang, LQ; Liu, WZ; Yin, TY; Wang, XQ; Ran, X; Guo, H; Ma, YR; Wu, XY; Chen, Y; Ding, YF; Tang, S</t>
  </si>
  <si>
    <t>Effects of Water-Nitrogen Interaction Coupled with Straw Addition on Rice Paddy Field Grain Yield and Greenhouse Gas Emissions</t>
  </si>
  <si>
    <t>Chen, Y; Li, SY; Zhang, YJ; Li, TT; Ge, HM; Xia, SM; Gu, JF; Zhang, H; Lü, B; Wu, XX; Wang, ZQ; Yang, JC; Zhang, JH; Liu, LJ</t>
  </si>
  <si>
    <t>Iqbal, Anas; Tang, Xiangru; Ali, Izhar; Yuan, Pengli; Khan, Rayyan; Khan, Zaid; Adnan, Muhammad; Wei, Shanqing; Jiang, Ligeng</t>
  </si>
  <si>
    <t>The effect of rice straw incorporation into paddy soil on carbon sequestration and emissions in the double cropping rice system</t>
  </si>
  <si>
    <t>张, 亚洁/AAU-7386-2020; Huang, Wenxin/AFN-5558-2022; chen, yinke/LKM-6033-2024; Yuan, chendi/HNB-9965-2023; Zhu, Tao/Y-3089-2018</t>
  </si>
  <si>
    <t>Split N and P addition decreases straw mineralization and the priming effect of a paddy soil: a 100-day incubation experiment</t>
  </si>
  <si>
    <t>Paul, A; Bhatia, A; Tomer, R; Kumar, V; Sharma, S; Pal, R; Mina, U; Kumar, R; Manjaiah, KM; Chakrabarti, B; Jain, N; Shivay, YS</t>
  </si>
  <si>
    <t>Crop establishment and nitrogen management affect greenhouse gas emission and biological activity in tropical rice production</t>
  </si>
  <si>
    <t>Shang, Qingyin; Yang, Xiuxia; Gao, Cuimin; Wu, Pingping; Liu, Jinjian; Xu, Yangchun; Shen, Qirong; Zou, Jianwen; Guo, Shiwei</t>
  </si>
  <si>
    <t>Maas, Ellen/GYD-3491-2022; Samoy-Pascual, Kristine/AAZ-5237-2020; Shaukat, Muhammad/AAF-2976-2019; Ahmad, Ashfaq/C-3559-2018</t>
  </si>
  <si>
    <t>Impacts of Nitrogen Fertilizer Substitution on Greenhouse Gas Emission in a Paddy Field of South China Under Ridge Irrigation</t>
  </si>
  <si>
    <t>Methane and nitrous oxide emissions from a paddy field with Japanese conventional water management and fertilizer application</t>
  </si>
  <si>
    <t>Mitigation of N2O emissions in water-saving paddy fields: Evaluating organic fertilizer substitution and microbial mechanisms</t>
  </si>
  <si>
    <t>Effect of biogas slurry application on CH4 and N2O emissions, Cu and Zn uptakes by whole crop rice in a paddy field in Japan</t>
  </si>
  <si>
    <t>Rice straw application improves yield marginally and increases carbon footprint of double cropping paddy rice (Oryza sativa L.)</t>
  </si>
  <si>
    <t>Mai Van Trinh; Tesfai, Mehreteab; Borrell, Andrew; Nagothu, Udaya Sekhar; Thi Phuong Loan Bui; Vu Duong Quynh; Le Quoc Thanh</t>
  </si>
  <si>
    <t>Azolla planting reduces methane emission and nitrogen fertilizer application in double rice cropping system in southern China</t>
  </si>
  <si>
    <t>Effects of Tillage and Nitrogen Fertilizers on CH4 and CO2 Emissions and Soil Organic Carbon in Paddy Fields of Central China</t>
  </si>
  <si>
    <t>Effects of controlled-release fertilizer on rice grain yield, nitrogen use efficiency, and greenhouse gas emissions in a paddy field with straw incorporation</t>
  </si>
  <si>
    <t>Water regime-nitrogen fertilizer incorporation interaction: Field study on methane and nitrous oxide emissions from a rice agroecosystem in Harbin, China</t>
  </si>
  <si>
    <t>Chen, H; Yu, CQ; Li, CS; Xin, QC; Huang, X; Zhang, J; Yue, YL; Huang, GR; Li, XC; Wang, W</t>
  </si>
  <si>
    <t>Effect of a late season urea fertilization on methane emission from a rice field in Italy</t>
  </si>
  <si>
    <t>Zhu, ZK; Ge, TD; Luo, Y; Liu, SL; Xu, XL; Tong, CL; Shibistova, O; Guggenberger, G; Wu, JS</t>
  </si>
  <si>
    <t>Carbon budget of paddy ecosystems in China simulated by denitrification-decomposition model</t>
  </si>
  <si>
    <t>Singha Roy, Koushik/0000-0002-4556-0787; Shahid, Dr Mohammad/0000-0001-6961-2708; Tripathi, Rahul/0000-0001-8826-9132; Dash, Pradeep Kumar/0000-0002-2652-6428; Neogi, Suvadip/0000-0002-6113-8295; Dash, Pramod Kumar/0000-0001-6746-1002; Nayak, A. K./0000-0002-2257-3243; , R. Raja/0009-0009-8382-8906</t>
  </si>
  <si>
    <t>Effects of nitrogen co-application by different biochar materials on rice production potential and greenhouse gas emissions in paddy fields in northern China</t>
  </si>
  <si>
    <t>Effect of organic, inorganic and slow-release urea fertilisers on CH4 and N2O emissions from rice paddy fields</t>
  </si>
  <si>
    <t>10.1016/j.heliyon.2023.e22132</t>
  </si>
  <si>
    <t>10.1016/j.geoderma.2023.116460</t>
  </si>
  <si>
    <t>Greenhouse gas emissions in irrigated paddy rice as influenced by crop management practices and nitrogen fertilization rates in eastern Tanzania</t>
  </si>
  <si>
    <t>Greenhouse gas emissions and mitigation in rice agriculture</t>
  </si>
  <si>
    <t>Qi, Le; Niu, Hai-Dong; Zhou, Peng; Jia, Rui-Jie; Gao, Ming</t>
  </si>
  <si>
    <t>Dolomite application enhances CH4 uptake in an acidic soil</t>
  </si>
  <si>
    <t>zamanian, kazem/B-3032-2008; JIA, Pingping/GRE-8727-2022</t>
  </si>
  <si>
    <t>Huynh Cong, Khanh/KHV-3026-2024; Nguyen, Ngan/HPG-4304-2023</t>
  </si>
  <si>
    <t>Nunes, FA; Seferin, M; Maciel, VG; Flôres, SH; Ayub, MAZ</t>
  </si>
  <si>
    <t>Shang, ZY; Abdalla, M; Xia, LL; Zhou, F; Sun, WJ; Smith, P</t>
  </si>
  <si>
    <t>Xu, SQ; Zhang, MY; Zhang, HL; Chen, F; Yang, GL; Xiao, XP</t>
  </si>
  <si>
    <t>Wang, W; Zeng, C; Sardans, J; Wang, C; Zeng, D; Peñuelas, J</t>
  </si>
  <si>
    <t>Kajiura, M; Minamikawa, K; Tokida, T; Shirato, Y; Wagai, R</t>
  </si>
  <si>
    <t>Nguyen, Thanh Tu/JUF-2968-2023; Nguyễn, Cường/JDV-5253-2023</t>
  </si>
  <si>
    <t>Moreno-Garcia, Beatriz; Guillen, Monica; Quilez, Dolores</t>
  </si>
  <si>
    <t>Gwon, HS; Khan, MI; Yoon, YE; Lee, YB; Kim, PJ; Hwang, HY</t>
  </si>
  <si>
    <t>Zhang, WY; Xu, MS; Lu, JW; Ren, T; Cong, RH; Lu, ZF; Li, XK</t>
  </si>
  <si>
    <t>Khalil, MAK; Shearer, MJ; Rasmussen, RA; Duan, CL; Ren, LX</t>
  </si>
  <si>
    <t>Wang, B; Li, Y; Wan, YF; Qin, XB; Gao, QZ; Liu, S; Li, JL</t>
  </si>
  <si>
    <t>Zhang, QW; Zhang, H; Liu, XR; Zhang, AP; Xiao, MJ; Yang, ZL</t>
  </si>
  <si>
    <t>Dhanuja, C.; Saxena, D. K.; Abbasi, Tasneem; Abbasi, S. A.</t>
  </si>
  <si>
    <t>Serbian Academy of Sciences and Arts Scientific Meetings</t>
  </si>
  <si>
    <t>Gaihre, Yam/V-4183-2019; Islam, S.M. Mofijul/I-7378-2019</t>
  </si>
  <si>
    <t>Cui, YF; Meng, J; Wang, QX; Zhang, WM; Cheng, XY; Chen, WF</t>
  </si>
  <si>
    <t>Shaukat, M; Muhammad, S; Maas, EDVL; Khaliq, T; Ahmad, A</t>
  </si>
  <si>
    <t>Wang, J; Zhao, Y; Zhang, JB; Zhao, W; Müller, C; Cai, ZC</t>
  </si>
  <si>
    <t>Zhang, Z. S.; Chen, J.; Liu, T. Q.; Cao, C. G.; Li, C. F.</t>
  </si>
  <si>
    <t>; Shaaban, Muhammad/F-7466-2013; Zhou, Minghua/B-8291-2015</t>
  </si>
  <si>
    <t>Khan, Imran/KBC-1319-2024; Shaaban, Muhammad/F-7466-2013</t>
  </si>
  <si>
    <t>Zhou, Minghua/B-8291-2015; Shaaban, Muhammad/F-7466-2013</t>
  </si>
  <si>
    <t>Bordoloi, Nirmali/R-7989-2018; kumar, raushan/HKE-1273-2023</t>
  </si>
  <si>
    <t>Jiang, ZH; Zhong, YM; Yang, JP; Wu, YXY; Li, H; Zheng, L</t>
  </si>
  <si>
    <t>Chen, DY; Zhou, YB; Xu, C; Lu, XY; Liu, Y; Yu, S; Feng, YF</t>
  </si>
  <si>
    <t>Win, KT; Nonaka, R; Toyota, K; Motobayashi, T; Hosomi, M</t>
  </si>
  <si>
    <t>Liu, H; Ma, TT; Wan, L; Zhou, GP; Zhu, AF; Chen, XF; Liu, J</t>
  </si>
  <si>
    <t>Kim, Gil Won; Jeong, Seung Tak; Kim, Pil Joo; Gwon, Hyo Suk</t>
  </si>
  <si>
    <t>Ma, J.; Li, X. L.; Xu, H.; Han, Y.; Cai, Z. C.; Yagi, K.</t>
  </si>
  <si>
    <t>Kumaraswamy, S; Rath, AK; Ramakrishnan, B; Sethunathan, N</t>
  </si>
  <si>
    <t>Khan, Imran/JBS-6250-2023; Shaaban, Muhammad/F-7466-2013</t>
  </si>
  <si>
    <t>Dinh, PTL; Nguyen, VP; Nguyen, HT; Nguyen, DTN; Pham, AN</t>
  </si>
  <si>
    <t>Zhang, Guangbin/M-1698-2015; Wang, Jiacheng/ABE-5948-2020</t>
  </si>
  <si>
    <t>Cowan, Nicholas; Bhatia, Arti; Drewer, Julia; Jain, Niveta; Singh, Renu; Tomer, Ritu; Kumar, Vinod; Kumar, Om; Prasanna, Radha; Ramakrishnan, Bala; Kumar, Dinesh; Bandyopadhyay, Sanjoy K.; Sutton, Mark; Pathak, Himanshu</t>
  </si>
  <si>
    <t>Wu, KK; Gong, P; Zhang, LL; Wu, ZJ; Xie, XS; Yang, HZ; Li, WT; Song, YC; Li, DP</t>
  </si>
  <si>
    <t>Liu, Y; Tang, HY; Muhammad, A; Zhong, C; Li, P; Zhang, P; Yang, BJ; Huang, GQ</t>
  </si>
  <si>
    <t>Wang, Z; Zhang, XY; Liu, L; Wang, SQ; Zhao, LM; Wu, XD; Zhang, WT; Huang, XJ</t>
  </si>
  <si>
    <t>Yu, Kai; Fang, Xiantao; Zhang, Yihe; Miao, Yingcheng; Liu, Shuwei; Zou, Jianwen</t>
  </si>
  <si>
    <t>Veçozzi, TA; de Sousa, RO; Scivittaro, WB; Bayer, C; Silveira, AD; Jardim, TM</t>
  </si>
  <si>
    <t>Sutton, Mark/K-2700-2012; Kumar, Vinod/AFH-8309-2022; Drewer, Julia/A-1845-2010</t>
  </si>
  <si>
    <t>Liu, TQ; Li, SH; Guo, LG; Cao, CG; Li, CF; Zhai, ZB; Zhou, JY; Mei, YM; Ke, HJ</t>
  </si>
  <si>
    <t>Song, HX; Zhu, QA; Blanchet, JP; Chen, Z; Zhang, KR; Li, T; Zhou, F; Peng, CH</t>
  </si>
  <si>
    <t>Nayak, A./J-7647-2019; Neogi, Suvadip/J-4211-2019; Roy, Koushik/AAE-3530-2020</t>
  </si>
  <si>
    <t>Baruah, Anushree/0000-0003-1345-117X</t>
  </si>
  <si>
    <t>Wang, Kai; Li, Fusheng; Dong, Yanfang</t>
  </si>
  <si>
    <t>ARTIFICIAL INTELLIGENCE IN AGRICULTURE</t>
  </si>
  <si>
    <t>10.2134/jeq2000.00472425002900060002x</t>
  </si>
  <si>
    <t>Chen, ZD; Chen, F; Zhang, HL; Liu, SL</t>
  </si>
  <si>
    <t>Hayashi, Kiyotada/0000-0002-5698-020X</t>
  </si>
  <si>
    <t>Pittelkow, Cameron/0000-0001-8654-9552</t>
  </si>
  <si>
    <t>Ookawa, Taiichiro/0000-0002-6326-173X</t>
  </si>
  <si>
    <t>Nguyen, Thanh Tung/0000-0003-2288-2510</t>
  </si>
  <si>
    <t>Sakpirom, Jakkapan/0009-0004-4152-3761</t>
  </si>
  <si>
    <t>Gao, H; Tian, HQ; Zhang, ZR; Xia, XH</t>
  </si>
  <si>
    <t>Baruah, A; Baruah, KK; Bhattacharyya, P</t>
  </si>
  <si>
    <t>Zhou, MH; Zhu, B; Wang, XG; Wang, YQ</t>
  </si>
  <si>
    <t>Zhou, BB; Wang, YM; Feng, YZ; Lin, XG</t>
  </si>
  <si>
    <t>POLISH JOURNAL OF ENVIRONMENTAL STUDIES</t>
  </si>
  <si>
    <t>Ouyang, W; Chen, SY; Wang, XL; Shan, YS</t>
  </si>
  <si>
    <t>Zou, JW; Huang, Y; Zheng, XH; Wang, YS</t>
  </si>
  <si>
    <t>Zhang, Gang; Wang, Dejian; Yu, Yuanchun</t>
  </si>
  <si>
    <t>Liu, CY; Jiang, X; Yang, XL; Song, Y</t>
  </si>
  <si>
    <t>Moreno-García, B; Guillén, M; Quílez, D</t>
  </si>
  <si>
    <t>Yang Shihong; Xiao Yanan; Xu Junzeng</t>
  </si>
  <si>
    <t>Kim, GW; Jeong, ST; Kim, PJ; Gwon, HS</t>
  </si>
  <si>
    <t>Mon, War War; Toma, Yo; Ueno, Hideto</t>
  </si>
  <si>
    <t>Yuan, Ye; Dai, Xiaoqin; Wang, Huimin</t>
  </si>
  <si>
    <t>Arunrat, Noppol; Pumijumnong, Nathsuda</t>
  </si>
  <si>
    <t>, Huynh Cong Khanh/0000-0002-8324-2763</t>
  </si>
  <si>
    <t>Sundar, Laurence Shiva; Chao, Yun-Yang</t>
  </si>
  <si>
    <t>Bao, QL; Ding, LJ; Huang, YZ; Xiao, KQ</t>
  </si>
  <si>
    <t>ENVIRONMENTAL MONITORING AND ASSESSMENT</t>
  </si>
  <si>
    <t>ARCHIVES OF AGRONOMY AND SOIL SCIENCE</t>
  </si>
  <si>
    <t>Yuan, Jing; Yi, Xiaomei; Cao, Linkui</t>
  </si>
  <si>
    <t>AGRICULTURE ECOSYSTEMS &amp; ENVIRONMENT</t>
  </si>
  <si>
    <t>FRONTIERS IN SUSTAINABLE FOOD SYSTEMS</t>
  </si>
  <si>
    <t>de Sousa, AMB; Santos, RRS; Gehring, C</t>
  </si>
  <si>
    <t>Inubushi, Kazuyuki/0000-0002-2230-0755</t>
  </si>
  <si>
    <t>GREENHOUSE GASES-SCIENCE AND TECHNOLOGY</t>
  </si>
  <si>
    <t>Zhou, MH; Wang, XG; Wang, YQ; Zhu, B</t>
  </si>
  <si>
    <t>Shakoor, Dr. Awais/0000-0001-9273-4500</t>
  </si>
  <si>
    <t>ENVIRONMENTAL TECHNOLOGY &amp; INNOVATION</t>
  </si>
  <si>
    <t>Kim, GW; Gutierrez-Suson, J; Kim, PJ</t>
  </si>
  <si>
    <t>Zu'amah, Hidayatuz/0000-0001-9966-8542</t>
  </si>
  <si>
    <t>Austin, Devakumar/0000-0002-7700-8313</t>
  </si>
  <si>
    <t>AGRONOMY FOR SUSTAINABLE DEVELOPMENT</t>
  </si>
  <si>
    <t>Zhao, Jun; Cai, Yuanfeng; Jia, Zhongjun</t>
  </si>
  <si>
    <t>10.1016/S2095-3119(15)61206-0</t>
  </si>
  <si>
    <t>10.1016/j.scitotenv.2017.07.118</t>
  </si>
  <si>
    <t>10.1016/j.scitotenv.2024.172133</t>
  </si>
  <si>
    <t>Yin, Shan/0000-0003-0293-4176</t>
  </si>
  <si>
    <t>10.1016/j.geodrs.2016.12.003</t>
  </si>
  <si>
    <t>Liu, ying/0000-0003-2398-5482</t>
  </si>
  <si>
    <t>10.1016/S0167-8809(99)00148-6</t>
  </si>
  <si>
    <t>10.1016/j.scitotenv.2022.154106</t>
  </si>
  <si>
    <t>10.1016/j.agrformet.2017.10.020</t>
  </si>
  <si>
    <t>10.1016/j.envpol.2024.123973</t>
  </si>
  <si>
    <t>10.1016/j.scitotenv.2018.08.392</t>
  </si>
  <si>
    <t>Nguyen, Hoa/0000-0001-8322-5202</t>
  </si>
  <si>
    <t>INUBUSHI, Kazuyuki/I-8717-2014; ali, Muhammad/AAD-1233-2020</t>
  </si>
  <si>
    <t>Liu, Ying; Tang, Haiying; Muhammad, Aamer; Huang, Guoqin</t>
  </si>
  <si>
    <t>Maarastawi, SA; Frindte, K; Geer, R; Kröber, E; Knief, C</t>
  </si>
  <si>
    <t>Kim, GW; Lim, JY; Bhuiyan, MSI; Das, S; Khan, MI; Kim, PJ</t>
  </si>
  <si>
    <t>Qin, XB; Lu, YH; Wan, YF; Wang, B; Nie, J; Li, Y; Liao, YL</t>
  </si>
  <si>
    <t>Zhou, GP; Gao, SJ; Xu, CX; Dou, FG; Shimizu, KY; Cao, WD</t>
  </si>
  <si>
    <t>ali, Muhammad/AAD-1233-2020; INUBUSHI, Kazuyuki/I-8717-2014</t>
  </si>
  <si>
    <t>Yu, Kai; Xiao, Shuqi; Shen, Yun; Liu, Shuwei; Zou, Jianwen</t>
  </si>
  <si>
    <t>Xiao, Yan; Che, Yeye; Zhang, Fengge; Li, Yang; Liu, Mohan</t>
  </si>
  <si>
    <t>Bao, Qiongli; Ding, Long-Jun; Huang, Yizong; Xiao, Keqing</t>
  </si>
  <si>
    <t>Sun Bin-feng; Zhao Hong; Lu Yi-zhong; Lu Fei; Wang Xiao-ke</t>
  </si>
  <si>
    <t>Rajbonshi, MP; Mitra, S; Bhattacharyya, P</t>
  </si>
  <si>
    <t>, Dr. Owais Ali Wani/0000-0002-0423-8329</t>
  </si>
  <si>
    <t>Li, J; Wang, S; Shi, YL; Zhang, LL; Wu, ZJ</t>
  </si>
  <si>
    <t>The impact of different fertiliser management options and cultivars on nitrogen use efficiency and yield for rice cropping in the Indo-Gangetic Plain: Two seasons of methane, nitrous oxide and ammonia emissions</t>
  </si>
  <si>
    <t>A three-year experiment of annual methane and nitrous oxide emissions from the subtropical permanently flooded rice paddy fields of China: Emission factor, temperature sensitivity and fertilizer nitrogen effect</t>
  </si>
  <si>
    <t>Sun, LY; Deng, JY; Fan, CH; Li, J; Liu, YL</t>
  </si>
  <si>
    <t>Bodelier, Paul L. E.; Steenbergh, Anne K.</t>
  </si>
  <si>
    <t>JARQ-JAPAN AGRICULTURAL RESEARCH QUARTERLY</t>
  </si>
  <si>
    <t>Xu, D; Zhang, ZX; Nie, TZ; Lin, YY; Li, TC</t>
  </si>
  <si>
    <t>Qi, L; Niu, HD; Zhou, P; Jia, RJ; Gao, M</t>
  </si>
  <si>
    <t>Kang, H; Lee, J; Zhou, X; Kim, J; Yang, Y</t>
  </si>
  <si>
    <t>Wu, QG; Wang, J; He, Y; Liu, Y; Jiang, QJ</t>
  </si>
  <si>
    <t>Wu, XH; Wang, W; Xie, XL; Yin, CM; Hou, HJ</t>
  </si>
  <si>
    <t>Yield-scaled global warming potential of annual nitrous oxide and methane emissions from continuously flooded rice in response to nitrogen input</t>
  </si>
  <si>
    <t>Biofertilizer supplements allow nitrogen fertilizer reduction, maintain yields, and reduce nitrogen losses to air and water in China paddy fields</t>
  </si>
  <si>
    <t>Nitrogen-regulated effects of free-air CO2 enrichment on methane emissions from paddy rice fields</t>
  </si>
  <si>
    <t>Lee, Yi/0000-0001-7547-6087; Sa, Tongmin/0000-0001-7444-5852; Walitang, Denver/0000-0001-5469-5838</t>
  </si>
  <si>
    <t>Liao, B; Cai, TC; Wu, X; Luo, Y; Liao, P; Zhang, BC; Zhang, YT; Wei, GF; Hu, RG; Luo, YF; Cui, YL</t>
  </si>
  <si>
    <t>Shen, YY; Zhang, C; Peng, YX; Ran, X; Liu, K; Shi, WT; Wu, W; Zhao, YF; Liu, WZ; Ding, YF; Tang, S</t>
  </si>
  <si>
    <t>Yao, Zhisheng/0000-0001-6242-2426; Zheng, Xunhua/0000-0002-4138-7470; Rui, Wang/0000-0001-5079-1080</t>
  </si>
  <si>
    <t>INTERNATIONAL CONFERENCE ON EMERGING TRENDS IN ENGINEERING, SCIENCE AND TECHNOLOGY (ICETEST - 2015)</t>
  </si>
  <si>
    <t>Long-Term P Fertilizer Application Reduced Methane Emissions from Paddies in a Double-Rice System</t>
  </si>
  <si>
    <t>Rui, Wang/0000-0001-5079-1080; Zheng, Xunhua/0000-0002-4138-7470; Yao, Zhisheng/0000-0001-6242-2426</t>
  </si>
  <si>
    <t>Paddy rice ecohydrology pattern and influence on nitrogen dynamics in middle-to-high latitude area</t>
  </si>
  <si>
    <t>Singla, Ankit; Dubey, Suresh Kumar; Ali, Muhammad Aslam; Inubushi, Kazuyuki</t>
  </si>
  <si>
    <t>Kong, DL; Li, SQ; Jin, YG; Wu, S; Chen, J; Hu, T; Wang, H; Liu, SW; Zou, JW</t>
  </si>
  <si>
    <t>Dai, XL; Sun, JP; Zhao, ZJ; Ma, RP; Zheng, ZY; Liu, YH; Wang, XB; Zhou, W</t>
  </si>
  <si>
    <t>Kumputa, Supitrada; Vityakon, Patma; Saenjan, Patcharee; Lawongsa, Phrueksa</t>
  </si>
  <si>
    <t>Sun, Liying; Ma, Yuchun; Li, Bo; Xiao, Cheng; Fan, Lixin; Xiong, Zhengqin</t>
  </si>
  <si>
    <t>Thao, HV; Tarao, M; Takada, H; Nishizawa, T; Nam, TS; Cong, NV; Xuan, DT</t>
  </si>
  <si>
    <t>A process-based model for methane emission from flooded rice paddy systems</t>
  </si>
  <si>
    <t>Lu, Chaoqun/HCH-9102-2022; Pan, Shufen/JJC-1864-2023; Banger, Kamaljit/B-3215-2016; TAO, BO/I-4166-2014; Ren, Wei/G-8317-2016; Yang, Jia/A-6483-2012; Tian, Hanqin/A-6484-2012</t>
  </si>
  <si>
    <t>Is indirect N2O emission a significant contributor to the agricultural greenhouse gas budget? A case study of a rice paddy-dominated agricultural watershed in eastern China</t>
  </si>
  <si>
    <t>Effects of Different Types of Water and Nitrogen Fertilizer Management on Greenhouse Gas Emissions, Yield, and Water Consumption of Paddy Fields in Cold Region of China</t>
  </si>
  <si>
    <t>Effect of long-term application of organic amendment on C storage in relation to global warming potential and biological activities in tropical flooded soil planted to rice</t>
  </si>
  <si>
    <t>Integrating low levels of organic fertilizer improves soil fertility and rice yields in paddy fields by influencing microbial communities without increasing CH4 emissions</t>
  </si>
  <si>
    <t>Continuous milk vetch amendment in rice-fallow rotation improves soil fertility and maintains rice yield without increasing CH4 emissions: Evidence from a long-term experiment</t>
  </si>
  <si>
    <t>Ecological and Economic Benefits of Greenhouse Gas Emission Reduction Strategies in Rice Production: A Case Study of the Southern Rice Propagation Base in Hainan Province</t>
  </si>
  <si>
    <t>Control-released urea improved agricultural production efficiency and reduced the ecological and environmental impact in rice-wheat rotation system: A life-cycle perspective</t>
  </si>
  <si>
    <t>Toyota, Koki/C-4615-2013; Chen, Dingjiang/P-9085-2014; Jun, Lu/GMX-2504-2022; Motobayashi, Takashi/C-1975-2013; HIRASAWA, Tadashi/G-1120-2013; Ookawa, Taiichiro/C-9323-2013</t>
  </si>
  <si>
    <t>Combined effects of nitrogen fertilizer and biochar on greenhouse gas emissions and net ecosystem economic budget from a coastal saline rice field in southeastern China</t>
  </si>
  <si>
    <t>Chatterjee, D; Das, SR; Mohanty, S; Muduli, BC; Bhatia, A; Nayak, BK; Rees, RM; Drewer, J; Nayak, AK; Adhya, TK; Parameswaran, C; Meher, J; Mondal, B; Sutton, MA; Pathak, H</t>
  </si>
  <si>
    <t>Shen, Qunli; Wang, Honghao; Lazcano, Cristina; Voroney, Paul; Elrys, Ahmed; Gou, Guanglin; Li, Houfu; Zhu, Qilin; Chen, Yunzhong; Wu, Yanzheng; Meng, Lei; Brookes, Philip C.</t>
  </si>
  <si>
    <t>Hasegawa, Toshihiro/H-8211-2019; Yoshida, Naohiro/A-8335-2010; Toyoda, Sakae/J-7151-2013; Koba, Keisuke/A-3699-2012; Hayashi, Kentaro/O-1463-2018; Tokida, Takeshi/F-7203-2010</t>
  </si>
  <si>
    <t>Immediate effects of nitrogen, phosphorus, and potassium amendments on the methanotrophic activity and abundance in a Chinese paddy soil under short-term incubation experiment</t>
  </si>
  <si>
    <t>Greenhouse gas emission in relation to labile soil C, N pools and functional microbial diversity as influenced by 39 years long-term fertilizer management in tropical rice</t>
  </si>
  <si>
    <t>Reduction in net greenhouse gas emissions through a combination of pig manure and reduced inorganic fertilizer application in a double-rice cropping system: Three-year results</t>
  </si>
  <si>
    <t>Singh, Bhupinder/D-8670-2017; Tavakkoli, Ehsan/AAE-7842-2019; Wang, weiqi/AAN-8209-2020; Sardans, Jordi/AEM-0228-2022; Fang, Yunying/AAU-7401-2021; Penuelas, Josep/D-9704-2011</t>
  </si>
  <si>
    <t>Liu, yuqing/KEI-3260-2024; Liu, Yu/KFS-0769-2024; Chen, Chao/JHS-6563-2023</t>
  </si>
  <si>
    <t>Vu, QD; de Neergaard, A; Tran, TD; Hoang, QQ; Ly, P; Tran, TM; Jensen, LS</t>
  </si>
  <si>
    <t>Nitrogen management to reduce yield-scaled global warming potential in rice</t>
  </si>
  <si>
    <t>Nitrous oxide and methane emissions as affected by water, soil and nitrogen</t>
  </si>
  <si>
    <t>Investigating the arable land that is the main contributor to global warming between paddy and upland vegetable crops under excessive nitrogen fertilization</t>
  </si>
  <si>
    <t>Zhang, Kevin/F-5215-2010</t>
  </si>
  <si>
    <t>Zhou, Guopeng/HKO-1340-2023</t>
  </si>
  <si>
    <t>Dai, Xianglin/HHC-4418-2022</t>
  </si>
  <si>
    <t>10.1016/j.fcr.2020.107814</t>
  </si>
  <si>
    <t>Journal ISO Abbreviation</t>
  </si>
  <si>
    <t>Yuan, J; Yi, XM; Cao, LK</t>
  </si>
  <si>
    <t>FRONTIERS IN PLANT SCIENCE</t>
  </si>
  <si>
    <t>Zhang, Qing/IZQ-5273-2023</t>
  </si>
  <si>
    <t>10.1016/j.agee.2021.107753</t>
  </si>
  <si>
    <t>Zhang, Guangbin/M-1698-2015</t>
  </si>
  <si>
    <t>FEMS MICROBIOLOGY ECOLOGY</t>
  </si>
  <si>
    <t>MICROBES AND ENVIRONMENTS</t>
  </si>
  <si>
    <t>xiong, zhengqin/B-2808-2010</t>
  </si>
  <si>
    <t>10.1007/s11273-014-9365-3</t>
  </si>
  <si>
    <t>10.1007/s11356-019-07464-1</t>
  </si>
  <si>
    <t>Yang, Yadong/AAQ-9726-2020</t>
  </si>
  <si>
    <t>A 3-year record of N2O and CH4 emissions from a sandy loam paddy during rice seasons as affected by different nitrogen application rates</t>
  </si>
  <si>
    <t>Assessing impacts of alternative fertilizer management practices on both nitrogen loading and greenhouse gas emissions in rice cultivation</t>
  </si>
  <si>
    <t>Comparison of greenhouse gas emissions from rice paddy fields under different nitrogen fertilization loads in Chongming Island, Eastern China</t>
  </si>
  <si>
    <t>Influences of free-air CO2 enrichment (FACE), nitrogen fertilizer and crop residue incorporation on CH4 emissions from irrigated rice fields</t>
  </si>
  <si>
    <t>Keteku, Agbesi Kwadzo; Amegbor, Isaac Kodzo; Frimpong, Felix; Dormatey, Richard; Blege, Precious; Yeboah, Stephen; Agyeman, Kennedy; Brempong, Mavis Badu; Poku, Samuel Aduse; Amankwaa-Yeboah, Patricia; Danquah, Eric Owusu; Ghanney, Philip; Addy, Sylvester; Bosompem, Franklin; Aggrey, Habibah</t>
  </si>
  <si>
    <t>Integrated effects of organic, inorganic and biological amendments on methane emission, soil quality and rice productivity in irrigated paddy ecosystem of Bangladesh: field study of two consecutive rice growing seasons</t>
  </si>
  <si>
    <t>10.1016/j.envpol.2021.117565</t>
  </si>
  <si>
    <t>10.1080/00380768.2019.1697856</t>
  </si>
  <si>
    <t>Kapshe, Manmohan/GSE-5335-2022</t>
  </si>
  <si>
    <t>CLEANER ENVIRONMENTAL SYSTEMS</t>
  </si>
  <si>
    <t>10.1016/j.atmosenv.2003.12.032</t>
  </si>
  <si>
    <t>10.1080/00103624.2016.1178764</t>
  </si>
  <si>
    <t>10.1016/j.scitotenv.2014.05.046</t>
  </si>
  <si>
    <t>10.1016/j.jclepro.2020.120643</t>
  </si>
  <si>
    <t>10.1016/j.heliyon.2024.e35706</t>
  </si>
  <si>
    <t>10.1016/j.ejsobi.2017.10.004</t>
  </si>
  <si>
    <t>Hayashi, Kiyotada/M-2073-2019</t>
  </si>
  <si>
    <t>10.1016/j.jclepro.2022.131197</t>
  </si>
  <si>
    <t>10.1016/j.scitotenv.2016.07.138</t>
  </si>
  <si>
    <t>10.1016/S2095-3119(16)61578-2</t>
  </si>
  <si>
    <t>10.1016/j.geoderma.2019.01.047</t>
  </si>
  <si>
    <t>10.1080/03650340.2016.1255327</t>
  </si>
  <si>
    <t>10.1016/j.scitotenv.2023.168080</t>
  </si>
  <si>
    <t>wei, ouyang/0000-0002-5851-056X</t>
  </si>
  <si>
    <t>Liu, Lijun/0000-0002-1642-4268</t>
  </si>
  <si>
    <t>10.1016/j.scitotenv.2024.170307</t>
  </si>
  <si>
    <t>10.1016/j.jclepro.2022.131487</t>
  </si>
  <si>
    <t>10.1016/j.jclepro.2019.118060</t>
  </si>
  <si>
    <t>Wu, Kaikuo/0000-0002-2719-9166</t>
  </si>
  <si>
    <t>10.1016/j.apsoil.2017.12.002</t>
  </si>
  <si>
    <t>10.1016/j.jhydrol.2015.08.007</t>
  </si>
  <si>
    <t>Yan, X; Du, L; Shi, S; Xing, G</t>
  </si>
  <si>
    <t>10.1016/j.jenvman.2023.117879</t>
  </si>
  <si>
    <t>Bordoloi, N.; Baruah, K. K.; Maji, T. K.</t>
  </si>
  <si>
    <t>Alam, M. Saiful; Xia, Weiwei; Jia, Zhongjun</t>
  </si>
  <si>
    <t>JOURNAL OF PLANT NUTRITION AND SOIL SCIENCE</t>
  </si>
  <si>
    <t>Co-incorporation of Chinese milk vetch (Astragalus sinicus L.) and rice (Oryza sativa L.) straw minimizes CH4 emissions by changing the methanogenic and methanotrophic communities in a paddy soil</t>
  </si>
  <si>
    <t>Xu, Junzeng/0000-0003-1467-7883; Jiang, Yu/0000-0002-4241-1858; BO, YAN/0000-0002-0041-4196; Liang, Hao/0000-0002-9955-6492; Zhou, Feng/0000-0001-6122-0611; Jagermeyr, Jonas/0000-0002-8368-0018</t>
  </si>
  <si>
    <t>Mohanty, Sangita; Swain, C. K.; Sethi, S. K.; Dalai, P. C.; Bhattachrayya, P.; Kumar, Anjani; Tripathi, Rahul; Shahid, M.; Panda, B. B.; Kumar, U.; Lal, B.; Gautam, P.; Munda, S.; Nayak, A. K.</t>
  </si>
  <si>
    <t>Identification of optimal level of nitrogen fertilizer and tillage practice to reduce nitrous oxide emissions and maximize the nitrogen use efficiency and productivity from tropical rice paddy</t>
  </si>
  <si>
    <t>Liu, B; Guo, CY; Xu, J; Zhao, QY; Chadwick, D; Gao, XP; Zhou, F; Lakshmanan, P; Wang, XZ; Guan, XL; Zhao, HY; Fang, LF; Li, SY; Bai, ZH; Ma, L; Chen, XJ; Cui, ZL; Shi, XJ; Zhang, FS; Chen, XP; Li, ZL</t>
  </si>
  <si>
    <t>Saatchi, Sassan/AAQ-2649-2021; West, Paul/J-1665-2015; Mueller, Nathan/E-5864-2010; Gerber, James/LHD-3776-2024; Herrero, Mario/A-6678-2015; MacDonald, Graham/L-5648-2019; Brauman, Kate/ABD-5349-2021</t>
  </si>
  <si>
    <t>Lu, YH; Wassmann, R; Neue, HU; Huang, CY</t>
  </si>
  <si>
    <t>Xu, X; Wu, Z; Dong, YB; Zhou, ZQ; Xiong, ZQ</t>
  </si>
  <si>
    <t>Stone, Elizabeth C.; Hornberger, George M.</t>
  </si>
  <si>
    <t>Pramanik, P; Haque, MM; Kim, SY; Kim, PJ</t>
  </si>
  <si>
    <t>COMPUTERS AND ELECTRONICS IN AGRICULTURE</t>
  </si>
  <si>
    <t>Garg, A; Shukla, PR; Kapshe, M; Menon, D</t>
  </si>
  <si>
    <t>ali, Muhammad aslam/0000-0003-2007-0199; Inubushi, Kazuyuki/0000-0002-2230-0755</t>
  </si>
  <si>
    <t>Ji, XH; Wu, JM; Peng, H; Shi, LH; Zhang, ZH; Liu, ZB; Tian, FX; Huo, LJ; Zhu, J</t>
  </si>
  <si>
    <t>Estimation of methane and nitrous oxide emissions from paddy fields in Taiwan</t>
  </si>
  <si>
    <t>Shaukat, Muhammad; Samoy-Pascual, Kristine; Maas, Ellen D. V. L.; Ahmad, Ashfaq</t>
  </si>
  <si>
    <t>Wu, MK; Su, QW; Song, Z; Jiang, H; Li, YZ; Wei, XS; Cui, JJ; Yang, MY; Wu, ZH</t>
  </si>
  <si>
    <t>EARTH AND ENVIRONMENTAL SCIENCE TRANSACTIONS OF THE ROYAL SOCIETY OF EDINBURGH</t>
  </si>
  <si>
    <t>Hou, PF; Xue, LX; Wang, J; Petropoulos, E; Deng, XZ; Qiao, J; Xue, LH; Yang, LZ</t>
  </si>
  <si>
    <t>Toyota, Koki/C-4615-2013; Chen, Dingjiang/P-9085-2014; Jun, Lu/GMX-2504-2022</t>
  </si>
  <si>
    <t>Xu, Xuebin; Ma, Fei; Zhou, Jianmin; Du, Changwen</t>
  </si>
  <si>
    <t>EDIBLE INSECTS - SAFE FOOD FOR HUMANS AND LIVESTOCK</t>
  </si>
  <si>
    <t>xia, xinghui/A-9116-2008; Tian, Hanqin/A-6484-2012</t>
  </si>
  <si>
    <t>Kammann, C; Grünhage, L; Jäger, HJ; Wachinger, G</t>
  </si>
  <si>
    <t>Kim, Jinhyun/H-2308-2015; Kang, Hojeong/C-7208-2011</t>
  </si>
  <si>
    <t>Zhang, D; Shen, JB; Zhang, FS; Li, YE; Zhang, WF</t>
  </si>
  <si>
    <t>Hou, PF; Zhao, SY; He, SY; Zhou, YL; Petropoulos, E; Willett, I; Xue, LH; Yang, LZ; Chen, DL</t>
  </si>
  <si>
    <t>Wang, Zi-Hao; Wang, Liu-Hang; Liang, He; Peng, Ting; Xia, Gui-Ping; Zhang, Jing; Zhao, Quan-Zhi</t>
  </si>
  <si>
    <t>Li, YH; Yuan, HZ; Chen, AL; Xiao, ML; Deng, YW; Ye, RZ; Zhu, ZK; Inubushi, K; Wu, JS; Ge, TD</t>
  </si>
  <si>
    <t>Xie, BH; Zhou, ZX; Mei, BL; Zheng, XH; Dong, HB; Wang, R; Han, SH; Cui, F; Wang, YH; Zhu, JG</t>
  </si>
  <si>
    <t>Hu, Mingcheng; Xue, Huaiwen; Wade, Andrew J.; Gao, Nan; Qiu, Zijian; Long, Yaou; Shen, Weishou</t>
  </si>
  <si>
    <t>Zhang, Zhiwei; Fan, Jianling; Wan, Yunfan; Wang, Jinming; Liao, Yulin; Lu, Yanhong; Qin, Xiaobo</t>
  </si>
  <si>
    <t>Riya, Shohei; Zhou, Sheng; Kobara, Yuso; Sagehashi, Masaki; Terada, Akihiko; Hosomi, Masaaki</t>
  </si>
  <si>
    <t>Methane-derived microbial biostimulant reduces greenhouse gas emissions and improves rice yield</t>
  </si>
  <si>
    <t>Yuan, Jing/0000-0002-9116-8487; Cao, Linkui/0000-0002-2574-7763; Yuan, Jing/0000-0001-5205-0120</t>
  </si>
  <si>
    <t>Effect of Nitrification Inhibitor Addition on Rice N Utilization and Soil Bacterial Community</t>
  </si>
  <si>
    <t>Miniotti, Eleonora Francesca; Romani, Marco; Said-Pullicino, Daniel; Facchi, Arianna; Bertora, Chiara; Peyron, Matteo; Sacco, Dario; Bischetti, Gian Battista; Lerda, Cristina; Tenni, Daniele; Gandolfi, Claudio; Celi, Luisella</t>
  </si>
  <si>
    <t>Nayak, Dali; Saetnan, Eli; Cheng, Kun; Wang, Wen; Koslowski, Frank; Cheng, Yan-Fen; Zhu, Wei Yun; Wang, Jia-Kun; Liu, Jian-Xin; Moran, Dominic; Yan, Xiaoyuan; Cardenas, Laura; Newbold, Jamie; Pan, Genxing; Lui, Yuelai; Smith, Pete</t>
  </si>
  <si>
    <t>Shukla, Arvind/ABI-8102-2020; KUMAR, ANJANI/ABB-4436-2020; Roy, Koushik/AAE-3530-2020; Neogi, Suvadip/J-4211-2019; Nayak, A./J-7647-2019; Raja, R/KCX-7411-2024; Shahid, Dr Mohammad/F-4359-2015; Dash, Pradeep Kumar/AAV-7303-2021</t>
  </si>
  <si>
    <t>Li, CJ; Li, CZ; Han, J; Zhang, JL; Wang, YF; Yang, F; Wen, XX; Liao, YC</t>
  </si>
  <si>
    <t>Fertilization effects on CH4, N2O and CO2 fluxes from a subtropical double rice cropping system</t>
  </si>
  <si>
    <t>Oo, Aung Zaw; Lam Nguyen; Win, Khin Thuzar; Cadisch, Georg; Bellingrath-Kimura, Sonoko Dorothea</t>
  </si>
  <si>
    <t>Effects of nitrogen fertilizer on CH4 emission from rice fields: multi-site field observations</t>
  </si>
  <si>
    <t>Wang, Cong/0000-0001-9757-9490; Bi, Junguo/0000-0002-4872-7749; Zhou, Sheng/0000-0002-6675-3991</t>
  </si>
  <si>
    <t>Xu, Peng; Zhou, Wei; Jiang, Mengdie; Khan, Imran; Shaaban, Muhammad; Jiang, Yanbin; Hu, Ronggui</t>
  </si>
  <si>
    <t>Lee, Jeonggu/LDG-2186-2024; Khan, Dr. Muhammad Israr/ABC-7377-2021; Kim, Gil Won/IAQ-4384-2023</t>
  </si>
  <si>
    <t>Thao, Huynh van/0000-0001-6582-9061; 002262, Tran Sy Nam/0000-0001-6445-0076</t>
  </si>
  <si>
    <t>Iqbal, MF; Zhang, Y; Kong, PL; Wang, YL; Cao, KX; Zhao, LM; Xiao, X; Fan, XR</t>
  </si>
  <si>
    <t>Deng, Jia/A-8468-2018; Li, Changsheng/G-9890-2015; Gao, Maofang/GXM-4416-2022</t>
  </si>
  <si>
    <t>A comparison of CH4 emissions from coastal and inland rice paddy soils in China</t>
  </si>
  <si>
    <t>Khan, Muhammad Numan/0000-0002-4184-6921; Daba, Nano Alemu/0000-0002-1372-0045</t>
  </si>
  <si>
    <t>Xu, HS; Zhu, B; Liu, JN; Li, DY; Yang, YD; Zhang, K; Jiang, Y; Hu, YG; Zeng, ZH</t>
  </si>
  <si>
    <t>Laanbroek, Hendrikus/0000-0003-2400-3399; Bodelier, Paul/0000-0002-5757-5572</t>
  </si>
  <si>
    <t>Kapshe, Manmohan/0000-0003-0555-8882; Shukla, Priyadarshi/0000-0002-7305-2907</t>
  </si>
  <si>
    <t>Kim, Gil Won; Gwon, Hyo Suk; Jeong, Seung Tak; Hwang, Hyun Young; Kim, Pil Joo</t>
  </si>
  <si>
    <t>Zhu, Yan/AAK-6927-2020; zhao, wenqing/KEZ-9488-2024; Zhang, Ke/GLN-7717-2022</t>
  </si>
  <si>
    <t>Xu, Pinshang; Han, Zhaoqiang; Wu, Jie; Li, Zhutao; Wang, Jinyang; Zou, Jianwen</t>
  </si>
  <si>
    <t>Li, Changsheng/G-9890-2015; zhao, qian/KHX-7368-2024; Yin, Shan/LHA-4869-2024</t>
  </si>
  <si>
    <t>Interactions between methane and the nitrogen cycle in light of climate change</t>
  </si>
  <si>
    <t>Methane and nitrous oxide emission characteristics of high-yielding rice field</t>
  </si>
  <si>
    <t>Trinh, MV; Tesfai, M; Borrell, A; Nagothu, US; Bui, TPL; Quynh, VD; Thanh, LQ</t>
  </si>
  <si>
    <t>NON-CO2 GREENHOUSE GASES: SCIENTIFIC UNDERSTANDING, CONTROL AND IMPLEMENTATION</t>
  </si>
  <si>
    <t>Liu, Xiaoyu; Zhou, Tong; Liu, Yuan; Zhang, Xuhui; Li, Lianqing; Pan, Genxing</t>
  </si>
  <si>
    <t>Wang, Jinping/CAJ-3683-2022; cai, ming/HPF-1404-2023; dong, zhao/JHS-9392-2023</t>
  </si>
  <si>
    <t>Khalil, M. A. K.; Shearer, M. J.; Rasmussen, R. A.; Duan Changlin; Ren Lixin</t>
  </si>
  <si>
    <t>Cheng, Kun/0000-0002-6101-0558; Smith, Pete/0000-0002-3784-1124; Saetnan, Eli/0000-0003-4209-161X; yan, xiao yuan/0000-0001-8645-4836; Newbold, Charles james/0000-0001-9561-300X; Nayak, Dali Rani/0000-0003-0653-0662</t>
  </si>
  <si>
    <t>Minamikawa, Kazunori/AAV-1285-2021; ZOU, JIANWEN/B-3059-2012; yang, zhou/KBB-6972-2024; Qian, Haoyu/HHC-6116-2022; Sun, Yang/KHY-5117-2024; Shang, Sally/GQP-4804-2022; Jiang, Yu/O-5114-2015; van Groenigen, Kees Jan/Q-7081-2018; Chen, Fang/JZE-4446-2024; Kuzyakov, Yakov/D-1605-2010; Martinez-Eixarch, Maite/A-9813-2011; Zhou, Feng/C-9377-2011</t>
  </si>
  <si>
    <t>Zhu, XC; Li, J; Liang, XH; Chen, YF; Chen, XM; Ji, JH; Xia, WJ; Lan, XJ; Peng, CR; Chen, J</t>
  </si>
  <si>
    <t>Jahangir, Mohammad Mofizur Rahman/0000-0002-9501-3239; Uddin, Shihab/0000-0001-8328-8051</t>
  </si>
  <si>
    <t>The Economic Value of Gas Exchange in a Paddy Field Ecosystem Using Water-Saving Irrigation</t>
  </si>
  <si>
    <t>Liu, Jingna; Zang, Huadong; Xu, Heshui; Zhang, Kai; Jiang, Ying; Hu, Yuegao; Zeng, Zhaohai</t>
  </si>
  <si>
    <t>Xu, P; Jiang, MD; Jiang, YB; Khan, I; Zhou, W; Wu, HT; Wu, X; Shaaban, M; Lu, JW; Hu, RG</t>
  </si>
  <si>
    <t>Zhou, Guopeng; Gao, Songjuan; Xu, Changxu; Dou, Fugen; Shimizu, Katsu-yoshi; Cao, Weidong</t>
  </si>
  <si>
    <t>Do high nitrogen use efficiency rice cultivars reduce nitrogen losses from paddy fields?</t>
  </si>
  <si>
    <t>Charcoal in Amazonian paddy soil-Nutrient availability, rice growth and methane emissions</t>
  </si>
  <si>
    <t>Su, Minmin; Kuang, Fuhong; Lv, Yang; Shi, Xiaojun; Liu, Xuejun; Shen, Jianbo; Zhang, Fusuo</t>
  </si>
  <si>
    <t>Wang, Chong; Shi, Xiaoyu; Qi, Zhiming; Xiao, Yanqiu; Zhao, Jie; Peng, Shuo; Chu, Qingquan</t>
  </si>
  <si>
    <t>Zhu Bo; Yi Li-xia; Hu Yue-gao; Zeng Zhao-hai; Tang Hai-ming; Yang Guang-li; Xiao Xiao-ping</t>
  </si>
  <si>
    <t>Liang, KM; Zhong, XH; Huang, NR; Lampayan, RM; Liu, YZ; Pan, JF; Peng, BL; Hu, XY; Fu, YQ</t>
  </si>
  <si>
    <t>Yao, Zhisheng; Zheng, Xunhua; Liu, Chunyan; Wang, Rui; Xie, Baohua; Butterbach-Bahl, Klaus</t>
  </si>
  <si>
    <t>Kim, Sang Yoon; Jeong, Seung Tak; Ho, Adrian; Hong, Chang Oh; Lee, Chang Hoon; Kim, Pil Joo</t>
  </si>
  <si>
    <t>Hu, Mingcheng; Wade, Andrew J.; Shen, Weishou; Zhong, Zhenfang; Qiu, Chongwen; Lin, Xiangui</t>
  </si>
  <si>
    <t>Effect of Controlled-Release Nitrogen Fertilizer on Methane Emission from Paddy Field Soil</t>
  </si>
  <si>
    <t>Wihardjaka, Anicetus; Harsanti, Elisabeth Srihayu; Al Viandari, Nourma; Zuamah, Hidayatuz</t>
  </si>
  <si>
    <t>Zhang, Xianxian; Yin, Shan; Li, Yinsheng; Zhuang, Honglei; Li, Changsheng; Liu, Chunjiang</t>
  </si>
  <si>
    <t>Galgo, Snowie Jane/JMC-2285-2023; Lim, Jiyeon/JCD-5285-2023; Canatoy, Ronley/ABE-1646-2021</t>
  </si>
  <si>
    <t>Effects of biochar amendment in two soils on greenhouse gas emissions and crop production</t>
  </si>
  <si>
    <t>Zhang, XX; Bi, JG; Wang, WK; Sun, DL; Sun, HF; Bi, QY; Wang, C; Zhang, JN; Zhou, S; Luo, LJ</t>
  </si>
  <si>
    <t>Lan, CJ; Zou, JN; Li, JY; Xu, HL; Lin, WW; Weng, PY; Fang, CX; Zhang, ZX; Chen, HF; Lin, WX</t>
  </si>
  <si>
    <t>Iboko, MP; Dossou-Yovo, ER; Obalum, SE; Oraegbunam, CJ; Diedhiou, S; Bruemmer, C; Teme, N</t>
  </si>
  <si>
    <t>Shakoor, A.; Gan, M. Q.; Yin, H. X.; Yang, W.; He, F.; Zuo, H. F.; Ma, Y. H.; Yang, S. Y.</t>
  </si>
  <si>
    <t>Hou, Pengfu; Xue, Lixiang; Wang, Jing; Petropoulos, Evangelos; Xue, Lihong; Yang, Linzhang</t>
  </si>
  <si>
    <t>Shakoor, A; Xu, YL; Wang, Q; Chen, NY; He, F; Zuo, HF; Yin, HX; Yang, XY; Ma, YH; Yang, SY</t>
  </si>
  <si>
    <t>Wang, Jun; Xu, Tingting; Yin, Lichu; Han, Cheng; Deng, Huan; Jiang, Yunbin; Zhong, Wenhui</t>
  </si>
  <si>
    <t>Ming, Yang; Guo, Ningxi; Zhang, Jiatong; Hou, Zhanhan; Chen, Zixuan; Di, Sun; Zou, Hongtao</t>
  </si>
  <si>
    <t>Bu, Fei; Nan, Qiong; Li, Wushuang; Bolan, Nanthi; Sarkar, Binoy; Meng, Jun; Wang, Hailong</t>
  </si>
  <si>
    <t>Wagai, Rota/A-5978-2012; Minamikawa, Kazunori/AAV-1285-2021; Tokida, Takeshi/F-7203-2010</t>
  </si>
  <si>
    <t>Practices for Reducing Greenhouse Gas Emissions from Rice Production in Northeast Thailand</t>
  </si>
  <si>
    <t>Wang, Yuesi/AAF-3186-2019; 杨, 连新/ABA-2800-2021; Kobayashi, Kazuhiko/AAN-7096-2020; Huang, Yao/O-6832-2014; Butterbach-Bahl, Klaus/A-8081-2013; Han, Shenghui/AAJ-7173-2020; INUBUSHI, Kazuyuki/I-8717-2014; Shi, Yi/M-1591-2019; Zheng, Xunhua/D-3048-2017; Xu, Zhongjun/AAB-1639-2020</t>
  </si>
  <si>
    <t>Agyeman, Kennedy/0000-0003-3050-4296; Amankwaa-Yeboah, Patricia/0000-0002-2187-030X; frimpong, felix/0000-0003-4439-1229; Yeboah, Stephen/0000-0002-6811-6355; Badu Brempong, Dr. Mavis/0000-0002-3632-0191; Amegbor, Isaac Kodzo/0000-0002-6134-5534; Keteku, Agbesi/0000-0002-0705-5384</t>
  </si>
  <si>
    <t>SAID-PULLICINO, Daniel/0000-0003-4567-3930; GANDOLFI, CLAUDIO/0000-0001-7774-1841; CELI, Luisella Roberta/0000-0002-2365-3317; facchi, arianna/0000-0002-8709-696X; BISCHETTI, GIAN BATTISTA/0000-0001-5181-2314; Sacco, Dario/0000-0001-6733-2227; Bertora, Chiara/0000-0001-9583-2384</t>
  </si>
  <si>
    <t>Liu, Bin; Guo, Chaoyi; Xu, Jie; Zhao, Qingyue; Chadwick, David; Gao, Xiaopeng; Zhou, Feng; Lakshmanan, Prakash; Wang, Xiaozhong; Guan, Xilin; Zhao, Huanyu; Fang, Linfa; Li, Shiyang; Bai, Zhaohai; Ma, Lin; Chen, Xuanjing; Cui, Zhenling; Shi, Xiaojun; Zhang, Fusuo; Chen, Xinping; Li, Zhaolei</t>
  </si>
  <si>
    <t>Year-to-year climate variability affects methane emission from paddy fields under irrigated conditions</t>
  </si>
  <si>
    <t>Mitigation of methane emission in a rice paddy field amended with biochar-based slow-release fertilizer</t>
  </si>
  <si>
    <t>Microbial stoichiometric flexibility regulates rice straw mineralization and its priming effect in paddy soil</t>
  </si>
  <si>
    <t>Fate of 15N derived from composts and urea in soils under different long-term N management in pot experiments</t>
  </si>
  <si>
    <t>10.1016/S0167-8809(02)00031-2</t>
  </si>
  <si>
    <t>, Chidozie/0000-0001-7585-2302</t>
  </si>
  <si>
    <t>10.1080/00380768.2017.1322918</t>
  </si>
  <si>
    <t>10.1080/00380768.2015.1109999</t>
  </si>
  <si>
    <t>Tanaka, Takashi/AAE-7491-2019</t>
  </si>
  <si>
    <t>10.1016/j.soilbio.2021.108344</t>
  </si>
  <si>
    <t>10.1016/j.atmosenv.2015.08.060</t>
  </si>
  <si>
    <t>QIN, XIAOBO/0000-0001-7209-7946</t>
  </si>
  <si>
    <t>10.1016/j.jenvman.2023.118372</t>
  </si>
  <si>
    <t>10.1080/1943815X.2015.1118388</t>
  </si>
  <si>
    <t>Kim, Kyung-Min Kim/C-7007-2014</t>
  </si>
  <si>
    <t>10.1016/j.agrformet.2017.12.265</t>
  </si>
  <si>
    <t>10.1016/S2095-3119(15)61063-2</t>
  </si>
  <si>
    <t>10.1016/j.catena.2018.06.035</t>
  </si>
  <si>
    <t>10.1016/j.scitotenv.2020.140632</t>
  </si>
  <si>
    <t>Butterbach-Bahl, Klaus/0000-0001-9499-6598; Inubushi, Kazuyuki/0000-0002-2230-0755; Zheng, Xunhua/0000-0002-4138-7470; han, shenghui/0000-0003-0900-0253; Huang, Yao/0000-0002-0192-1421; Xu, Zhongjun/0000-0002-7515-9572</t>
  </si>
  <si>
    <t>Maas, Ellen/0000-0002-1184-9056</t>
  </si>
  <si>
    <t>Zhang, shuyuan/IUN-4098-2023</t>
  </si>
  <si>
    <t>10.1016/j.ecolmodel.2022.109896</t>
  </si>
  <si>
    <t>10.1016/j.ecolmodel.2007.03.014</t>
  </si>
  <si>
    <t>chen, jin/0000-0003-0560-0489</t>
  </si>
  <si>
    <t>Mauzerall, Denise/I-5977-2013</t>
  </si>
  <si>
    <t>xing, jingjing/AGY-5802-2022</t>
  </si>
  <si>
    <t>Kim, SY; Gutierrez, J; Kim, PJ</t>
  </si>
  <si>
    <t>; Kim, Sang Yoon/O-3332-2014</t>
  </si>
  <si>
    <t>Gogoi, Bhabesh; Das, Ranjan; Nath, Dhruba Jyoti; Dutta, Samiron; Borah, Monisha; Talukdar, Lipika; Patgiri, Dilip Kumar; Pathak, Kalyan; Valente, Donatella; Petrosillo, Irene; Borah, Nilay</t>
  </si>
  <si>
    <t>Impact of alternative wetting and soil drying and soil clay content on the morphological and physiological traits of rice roots and their relationships to yield and nutrient use-efficiency</t>
  </si>
  <si>
    <t>six, johan/0000-0001-9336-4185; Sleutel, Steven/0000-0002-4557-0598; Lewicka-Szczebak, Dominka/0000-0002-8077-502X; Yu, Longfei/0000-0002-2127-6343; SAID-PULLICINO, Daniel/0000-0003-4567-3930</t>
  </si>
  <si>
    <t>Bhatia, A; Cowan, NJ; Drewer, J; Tomer, R; Kumar, V; Sharma, S; Paul, A; Jain, N; Kumar, S; Jha, G; Singh, R; Prasanna, R; Ramakrishnan, B; Bandyopadhyay, SK; Kumar, D; Sutton, MA; Pathak, H</t>
  </si>
  <si>
    <t>Alam, Md Ashraful; Huang, Jing; Khan, Muhammad Numan; Daba, Nano Alemu; Zhang, Lu; Shen, Zhe; Li, Jiwen; Liu, Lisheng; Han, Tianfu; Hayatu, Nafiu Garba; Rahaman, Md Arifur; Zhang, Huimin</t>
  </si>
  <si>
    <t>Experimental comparison of continuous and intermittent flooding of rice in relation to methane, nitrous oxide and ammonia emissions and the implications for nitrogen use efficiency and yield</t>
  </si>
  <si>
    <t>Katayanagi, Nobuko; Fumoto, Tamon; Hayano, Michiko; Takata, Yusuke; Kuwagata, Tsuneo; Shirato, Yasuhito; Sawano, Shinji; Kajiura, Masako; Sudo, Shigeto; Ishigooka, Yasushi; Yagi, Kazuyuki</t>
  </si>
  <si>
    <t>Keteku, AK; Amegbor, IK; Frimpong, F; Dormatey, R; Blege, P; Yeboah, S; Agyeman, K; Brempong, MB; Poku, SA; Amankwaa-Yeboah, P; Danquah, EO; Ghanney, P; Addy, S; Bosompem, F; Aggrey, H</t>
  </si>
  <si>
    <t>Product Type, Rice Variety, and Agronomic Measures Determined the Efficacy of Enhanced-Efficiency Nitrogen Fertilizer on the CH4 Emission and Rice Yields in Paddy Fields: A Meta-Analysis</t>
  </si>
  <si>
    <t>Martí, Carles/AAV-6637-2021; Prenafeta-Boldú, Francesc/B-5295-2014; Noguerol, Joan/KWU-2727-2024; Vinas, Marc/A-2502-2014; Alcaraz, Carles/D-1930-2009; Martinez-Eixarch, Maite/A-9813-2011</t>
  </si>
  <si>
    <t>Vinas, Marc/0000-0002-4124-3602; Alcaraz, Carles/0000-0002-2147-4796; Ibanez, Carles/0000-0002-7091-5527; Fennessy, Siobhan/0000-0001-8753-837X; Martinez-Eixarch, Maite/0000-0002-7352-8522</t>
  </si>
  <si>
    <t>Smith, Pete/0000-0002-3784-1124; Kader, Md. Abdul/0000-0003-4786-4140; Begum, Khadiza/0000-0001-7330-1662; Yeluripati, Jagadeesh/0000-0003-3107-2595; Kuhnert, Matthias/0000-0003-3284-2133</t>
  </si>
  <si>
    <t>10.1016/j.protcy.2016.05.027</t>
  </si>
  <si>
    <t>10.1016/j.scitotenv.2021.148460</t>
  </si>
  <si>
    <t>10.1016/S0045-6535(02)00158-3</t>
  </si>
  <si>
    <t>Liou, RM; Huang, SN; Lin, CW</t>
  </si>
  <si>
    <t>10.1080/00103624.2019.1614606</t>
  </si>
  <si>
    <t>Lu, Yahai/0000-0002-1702-9868</t>
  </si>
  <si>
    <t>WATER SCIENCE AND TECHNOLOGY</t>
  </si>
  <si>
    <t>Yuan, Ye/0000-0001-7638-8097</t>
  </si>
  <si>
    <t>Ali, Izhar/0000-0002-9161-9145</t>
  </si>
  <si>
    <t>Zhang, Jing/0000-0002-6142-6262</t>
  </si>
  <si>
    <t>10.1016/j.apsoil.2023.105102</t>
  </si>
  <si>
    <t>Cao, Cougui/0000-0002-4310-7129</t>
  </si>
  <si>
    <t>10.1016/j.scitotenv.2018.01.233</t>
  </si>
  <si>
    <t>10.1016/j.soilbio.2018.09.028</t>
  </si>
  <si>
    <t>WETLANDS ECOLOGY AND MANAGEMENT</t>
  </si>
  <si>
    <t>10.1016/j.soilbio.2015.08.033</t>
  </si>
  <si>
    <t>Shrestha, Pravin/I-8025-2014</t>
  </si>
  <si>
    <t>AGRICULTURAL WATER MANAGEMENT</t>
  </si>
  <si>
    <t>10.1016/j.geoderma.2019.114071</t>
  </si>
  <si>
    <t>10.1016/S0168-6496(03)00304-0</t>
  </si>
  <si>
    <t>Xu, Qiang/0000-0002-0758-3515</t>
  </si>
  <si>
    <t>10.1080/00380768.2016.1155169</t>
  </si>
  <si>
    <t>Bodelier, PLE; Laanbroek, HJ</t>
  </si>
  <si>
    <t>10.1016/j.atmosenv.2007.06.049</t>
  </si>
  <si>
    <t>10.1016/j.apsoil.2019.04.003</t>
  </si>
  <si>
    <t>10.1016/j.geoderma.2016.08.022</t>
  </si>
  <si>
    <t>10.1016/j.scitotenv.2009.10.031</t>
  </si>
  <si>
    <t>10.1016/j.ecoleng.2017.03.014</t>
  </si>
  <si>
    <t>10.1016/j.apsoil.2020.103633</t>
  </si>
  <si>
    <t>INTERNATIONAL JOURNAL OF AGRONOMY</t>
  </si>
  <si>
    <t>deng, xunfei/0000-0001-7306-6199</t>
  </si>
  <si>
    <t>NATURE REVIEWS EARTH &amp; ENVIRONMENT</t>
  </si>
  <si>
    <t>10.1111/j.1365-2486.2011.02502.x</t>
  </si>
  <si>
    <t>De Boer, Imke/0000-0002-0675-7528</t>
  </si>
  <si>
    <t>Terada, Akihiko/0000-0002-9258-6912</t>
  </si>
  <si>
    <t>Bordoloi, N; Baruah, KK; Maji, TK</t>
  </si>
  <si>
    <t>Phong, LT; de Boer, IJM; Udo, HMJ</t>
  </si>
  <si>
    <t>Watanabe, A; Yamada, H; Kimura, M</t>
  </si>
  <si>
    <t>van groenigen, kees jan/Q-7081-2018</t>
  </si>
  <si>
    <t>Nie, Tangzhe/0000-0001-9935-966X</t>
  </si>
  <si>
    <t>Rani, V; Prasanna, R; Kaushik, R</t>
  </si>
  <si>
    <t>Xiong, Zhengqin/0000-0003-4743-7325</t>
  </si>
  <si>
    <t>Zhang, Xiaohong/0000-0003-3760-6121</t>
  </si>
  <si>
    <t>Ke, Xiubin; Lu, Yahai; Conrad, Ralf</t>
  </si>
  <si>
    <t>10.1111/j.1365-2486.2012.02762.x</t>
  </si>
  <si>
    <t>10.1046/j.1365-2486.2003.00649.x</t>
  </si>
  <si>
    <t>Sakpirom, Jakkapan/AFB-6672-2022</t>
  </si>
  <si>
    <t>Changhua, Fan/0000-0001-5804-7694</t>
  </si>
  <si>
    <t>Kavran, Mihaela/0000-0001-5210-9727</t>
  </si>
  <si>
    <t>Baruah, KK; Kumar, R; Bordoloi, N</t>
  </si>
  <si>
    <t>10.1111/j.1365-2486.2010.02374.x</t>
  </si>
  <si>
    <t>10.1111/j.1747-0765.2007.00153.x</t>
  </si>
  <si>
    <t>JOURNAL OF ECOLOGICAL ENGINEERING</t>
  </si>
  <si>
    <t>Yang, SS; Liu, CM; Lai, CM; Liu, YL</t>
  </si>
  <si>
    <t>Zheng, Xunhua/0000-0002-4138-7470</t>
  </si>
  <si>
    <t>Wu, QG; He, Y; Qi, ZM; Jiang, QJ</t>
  </si>
  <si>
    <t>yan, xiao yuan/0000-0001-8645-4836</t>
  </si>
  <si>
    <t>Shen, Jianbo/0000-0001-8943-948X</t>
  </si>
  <si>
    <t>Kumar, Raushan/0000-0002-3275-7492</t>
  </si>
  <si>
    <t>Zhang, Bochao/0009-0008-1831-1006</t>
  </si>
  <si>
    <t>Lu, XQ; Zhang, XY; Wang, Z; Li, SF</t>
  </si>
  <si>
    <t>Dahlgren, Randy/0000-0002-8961-875X</t>
  </si>
  <si>
    <t>wang, xiao ke/0000-0002-2421-3970</t>
  </si>
  <si>
    <t>JOURNAL OF ENVIRONMENTAL SCIENCES</t>
  </si>
  <si>
    <t>EUROPEAN JOURNAL OF SOIL BIOLOGY</t>
  </si>
  <si>
    <t>zhang, hailin/0000-0002-8545-1032</t>
  </si>
  <si>
    <t>Gurjar, BR; Nagpure, AS; Kumar, P</t>
  </si>
  <si>
    <t>AUSTRALIAN JOURNAL OF SOIL RESEARCH</t>
  </si>
  <si>
    <t>Tanaka, Takashi/0000-0001-7116-6962</t>
  </si>
  <si>
    <t>Hayashi, K; Nagumo, Y; Domoto, A</t>
  </si>
  <si>
    <t>Ueno, Hideto/0000-0001-5000-6409</t>
  </si>
  <si>
    <t>Slameto; Fahrudin, DE; Saputra, MW</t>
  </si>
  <si>
    <t>Singla, Ankit; Inubushi, Kazuyuki</t>
  </si>
  <si>
    <t>Zhang, Xijuan/0000-0002-9357-1878</t>
  </si>
  <si>
    <t>Padre, Agnes/0000-0002-8281-3325</t>
  </si>
  <si>
    <t>Alam, M Saiful/0000-0002-8213-9342</t>
  </si>
  <si>
    <t>Cai, Zucong; Shan, Yuhua; Xu, Hua</t>
  </si>
  <si>
    <t>Kim, GW; Kim, PJ; Khan, MI; Lee, SJ</t>
  </si>
  <si>
    <t>ZOU, JIANWEN/0000-0003-4689-9237</t>
  </si>
  <si>
    <t>JOURNAL OF ENVIRONMENTAL MANAGEMENT</t>
  </si>
  <si>
    <t>SCIENCE OF THE TOTAL ENVIRONMENT</t>
  </si>
  <si>
    <t>Ma, Chenlei; Wu, Jiafa; Li, Fusheng</t>
  </si>
  <si>
    <t>Xu, SP; Jaffé, PR; Mauzerall, DL</t>
  </si>
  <si>
    <t>Yuan, J; Yuan, YK; Zhu, YH; Cao, LK</t>
  </si>
  <si>
    <t>10.1111/j.1365-2486.2006.01199.x</t>
  </si>
  <si>
    <t>AGRICULTURAL AND FOREST METEOROLOGY</t>
  </si>
  <si>
    <t>Ma, Qiaoying/0000-0002-9735-5136</t>
  </si>
  <si>
    <t>Guopeng, Zhou/0000-0002-9334-2637</t>
  </si>
  <si>
    <t>JOURNAL OF ENVIRONMENTAL QUALITY</t>
  </si>
  <si>
    <t>ADVANCES IN ATMOSPHERIC SCIENCES</t>
  </si>
  <si>
    <t>JOURNAL OF INTEGRATIVE AGRICULTURE</t>
  </si>
  <si>
    <t>NUTRIENT CYCLING IN AGROECOSYSTEMS</t>
  </si>
  <si>
    <t>FRONTIERS IN ENVIRONMENTAL SCIENCE</t>
  </si>
  <si>
    <t>EUROPEAN JOURNAL OF SOIL SCIENCE</t>
  </si>
  <si>
    <t>Xiao, Ke-Qing/0000-0001-6809-9340</t>
  </si>
  <si>
    <t>Liu, Manqiang/0000-0001-6654-7795</t>
  </si>
  <si>
    <t>yang, ya dong/0000-0002-8970-7277</t>
  </si>
  <si>
    <t>Ma, QY; Li, JW; Aamer, M; Huang, GQ</t>
  </si>
  <si>
    <t>SOIL SCIENCE AND PLANT NUTRITION</t>
  </si>
  <si>
    <t>Sun, Huifeng/0000-0002-7666-1097</t>
  </si>
  <si>
    <t>Zhou, Minghua/0000-0002-0003-2892</t>
  </si>
  <si>
    <t>JOURNAL OF SOILS AND SEDIMENTS</t>
  </si>
  <si>
    <t>JOURNAL OF AGRICULTURAL SCIENCE</t>
  </si>
  <si>
    <t>10.1016/j.geoderma.2019.04.008</t>
  </si>
  <si>
    <t>WATER AIR AND SOIL POLLUTION</t>
  </si>
  <si>
    <t>Li, Fusheng/0000-0003-4189-3354</t>
  </si>
  <si>
    <t>INUBUSHI, Kazuyuki/I-8717-2014</t>
  </si>
  <si>
    <t>10.1016/j.apsoil.2023.104951</t>
  </si>
  <si>
    <t>JOURNAL OF CLEANER PRODUCTION</t>
  </si>
  <si>
    <t>BIOLOGY AND FERTILITY OF SOILS</t>
  </si>
  <si>
    <t>CLEAN TECHNOLOGIES AND ENVIRONMENTAL POLICY</t>
  </si>
  <si>
    <t>Zheng, Yong; Zhang, Li-Mei; He, Ji-Zheng</t>
  </si>
  <si>
    <t>Li, Bo/KHX-7246-2024; Ren, Tao/P-1434-2014</t>
  </si>
  <si>
    <t>Baruah, A; Baruah, KK; Gorh, D; Gupta, PK</t>
  </si>
  <si>
    <t>Nguyen, TT; Sasaki, Y; Kakuda, K; Fujii, H</t>
  </si>
  <si>
    <t>Dan, JG; Krüger, M; Frenzel, P; Conrad, R</t>
  </si>
  <si>
    <t>Kavran, M; Cupina, AI; Zgomba, M; Petric, D</t>
  </si>
  <si>
    <t>Bao, Zhihua; Watanabe, Aya; Sasaki, Kazuhiro; Okubo, Takashi; Tokida, Takeshi; Liu, Dongyan; Ikeda, Seishi; Imaizumi-Anraku, Haruko; Asakawa, Susumu; Sato, Tadashi; Mitsui, Hisayuki; Minamisawaa, Kiwamu</t>
  </si>
  <si>
    <t>Characterizations of purple non-sulfur bacteria isolated from paddy fields, and identification of strains with potential for plant growth-promotion, greenhouse gas mitigation and heavy metal bioremediation</t>
  </si>
  <si>
    <t>Dong, Wenjun; Guo, Jia; Xu, Lijun; Song, Zhifeng; Zhang, Jun; Tang, Ao; Zhang, Xijuan; Leng, Chunxu; Liu, Youhong; Wang, Lianmin; Wang, Lizhi; Yu, Yang; Yang, Zhongliang; Yu, Yilei; Meng, Ying; Lai, Yongcai</t>
  </si>
  <si>
    <t>Xia, Longlong/0000-0003-4026-4265; Smith, Pete/0000-0002-3784-1124; Zhou, Feng/0000-0001-6122-0611; Shang, Ziyin/0000-0001-8840-0380; Abdalla, Mohamed/0000-0001-8403-327X; sun, wenjuan/0000-0002-9667-1882</t>
  </si>
  <si>
    <t>liu, bin/E-5431-2016; Cui, Zhenling/HZH-5349-2023; Xinping, Chen/F-7305-2013; 徐, 杰/IZE-1915-2023; Zhao, Huanyu/E-2048-2013; Zhang, Fusuo/AAV-4517-2021; Zhou, Feng/C-9377-2011; Bai, Zhaohai/A-4959-2018</t>
  </si>
  <si>
    <t>Kumar, Upendra/0000-0002-9246-3920; Swain, Dr. Chinmaya Kumar/0000-0001-7801-8049; Nayak, A. K./0000-0002-2257-3243; Shahid, Dr Mohammad/0000-0001-6961-2708; SETHI, DR. SANTOSH KUMAR/0000-0003-0197-0570</t>
  </si>
  <si>
    <t>Journal Abbreviation</t>
  </si>
  <si>
    <t>APPLIED SCIENCES-BASEL</t>
  </si>
  <si>
    <t>FIELD CROPS RESEARCH</t>
  </si>
  <si>
    <t>Book Author Full Names</t>
  </si>
  <si>
    <t>Book Series Subtitle</t>
  </si>
  <si>
    <t>Ji, Y; Conrad, R; Xu, H</t>
  </si>
  <si>
    <t>Web of Science Record</t>
  </si>
  <si>
    <t>Since 2013 Usage Count</t>
  </si>
  <si>
    <t>10.3390/ijms20071586</t>
  </si>
  <si>
    <t>PII S1755691018000580</t>
  </si>
  <si>
    <t>Cited Reference Count</t>
  </si>
  <si>
    <t>Zeng, Yan; Li, Fusheng</t>
  </si>
  <si>
    <t>10.1023/A:1021107016714</t>
  </si>
  <si>
    <t>APPLIED SOIL ECOLOGY</t>
  </si>
  <si>
    <t>SOIL ECOLOGY LETTERS</t>
  </si>
  <si>
    <t>SOIL &amp; TILLAGE RESEARCH</t>
  </si>
  <si>
    <t>Ma, CL; Wu, JF; Li, FS</t>
  </si>
  <si>
    <t>Lu, Yahai/A-5030-2013</t>
  </si>
  <si>
    <t>10.3390/app132011146</t>
  </si>
  <si>
    <t>ECOLOGICAL INDICATORS</t>
  </si>
  <si>
    <t>ECOLOGICAL APPLICATIONS</t>
  </si>
  <si>
    <t>SOIL USE AND MANAGEMENT</t>
  </si>
  <si>
    <t>Web of Science Index</t>
  </si>
  <si>
    <t>Zhou, Sheng/B-7255-2008</t>
  </si>
  <si>
    <t>Funding Name Preferred</t>
  </si>
  <si>
    <t>ENVIRONMENTAL POLLUTION</t>
  </si>
  <si>
    <t>GLOBAL CHANGE BIOLOGY</t>
  </si>
  <si>
    <t>10.2166/wst.2022.271</t>
  </si>
  <si>
    <t>Times Cited, WoS Core</t>
  </si>
  <si>
    <t>Rao, Xudong/S-3960-2019</t>
  </si>
  <si>
    <t>10.1029/2001GB001397</t>
  </si>
  <si>
    <t>chen, jin/KTI-7902-2024</t>
  </si>
  <si>
    <t>10.17221/453/2018-PSE</t>
  </si>
  <si>
    <t>Li, Fusheng/E-4914-2011</t>
  </si>
  <si>
    <t>Liu, Yizhen/C-4674-2018</t>
  </si>
  <si>
    <t>10.3390/land11040499</t>
  </si>
  <si>
    <t>10.1007/s003740000214</t>
  </si>
  <si>
    <t>ATMOSPHERIC ENVIRONMENT</t>
  </si>
  <si>
    <t>Liu, Lei/HPC-9852-2023</t>
  </si>
  <si>
    <t>Ye, xinyi/KTH-9627-2024</t>
  </si>
  <si>
    <t>Li, Dan/HJA-0406-2022</t>
  </si>
  <si>
    <t>Wang Xiao-guo; Luo Yong</t>
  </si>
  <si>
    <t>10.2134/agronj13.0491</t>
  </si>
  <si>
    <t>six, johan/J-5228-2015</t>
  </si>
  <si>
    <t>ECOLOGICAL ENGINEERING</t>
  </si>
  <si>
    <t>10.1264/jsme2.ME22052</t>
  </si>
  <si>
    <t>ECOLOGICAL MODELLING</t>
  </si>
  <si>
    <t>10.1029/2000GB001363</t>
  </si>
  <si>
    <t>Govt Engn Coll Trichur</t>
  </si>
  <si>
    <t>Anitha, K.; Bindu, G.</t>
  </si>
  <si>
    <t>10.3390/atmos15020143</t>
  </si>
  <si>
    <t>10.3390/ijerph14101177</t>
  </si>
  <si>
    <t>FRONTIERS IN AGRONOMY</t>
  </si>
  <si>
    <t>10.1023/A:1009842502608</t>
  </si>
  <si>
    <t>Gathorne-Hardy, Alfred</t>
  </si>
  <si>
    <t>AGRICULTURAL SYSTEMS</t>
  </si>
  <si>
    <t>10.1029/2023GB007744</t>
  </si>
  <si>
    <t>10.3390/ijerph16091639</t>
  </si>
  <si>
    <t>10.3390/plants11233195</t>
  </si>
  <si>
    <t>10.1029/2003GB002207</t>
  </si>
  <si>
    <t>Smith, Pete/G-1041-2010</t>
  </si>
  <si>
    <t>JOURNAL OF HYDROLOGY</t>
  </si>
  <si>
    <t>, Tawaraya/R-1981-2019</t>
  </si>
  <si>
    <t>10.1155/2024/5928777</t>
  </si>
  <si>
    <t>10.1111/1574-6941.12188</t>
  </si>
  <si>
    <t>10.17221/231/2018-PSE</t>
  </si>
  <si>
    <t>Bodelier, Paul L. E.</t>
  </si>
  <si>
    <t>10.1029/2007JG000461</t>
  </si>
  <si>
    <t>10.1002/2016GB005381</t>
  </si>
  <si>
    <t>10.1038/NCLIMATE3158</t>
  </si>
  <si>
    <t>Sah, D; Devakumar, AS</t>
  </si>
  <si>
    <t>10.17221/286/2019-PSE</t>
  </si>
  <si>
    <t>cai, wei/JPY-3260-2023</t>
  </si>
  <si>
    <t>Singla, A; Inubushi, K</t>
  </si>
  <si>
    <t>10.5194/bg-16-383-2019</t>
  </si>
  <si>
    <t>Serbian Acad Sci Arts</t>
  </si>
  <si>
    <t>Lu, Xinyu/KIB-5798-2024</t>
  </si>
  <si>
    <t>10.1038/ismej.2010.89</t>
  </si>
  <si>
    <t>Sundar, LS; Chao, YY</t>
  </si>
  <si>
    <t>NATURE CLIMATE CHANGE</t>
  </si>
  <si>
    <t>10.3390/atmos11101048</t>
  </si>
  <si>
    <t>10.15244/pjoes/79273</t>
  </si>
  <si>
    <t>ZHOU, Peng/D-4251-2018</t>
  </si>
  <si>
    <t>10.1007/s003740000215</t>
  </si>
  <si>
    <t>Guo, Song; Yu, Hua; Zeng, Xiangzhong; Shangguan, Yuxian; Zhou, Zijun; Li, Xuyi; Liu, Zhigang; He, Mingjiang; Luo, Xing; Ouyang, Yiting; Liu, Su; Wei, Liguo; Qin, Yusheng; Chen, Kun</t>
  </si>
  <si>
    <t>Bhattacharyya, P.; Nayak, A. K.; Mohanty, S.; Tripathi, R.; Shahid, Mohammad; Kumar, Anjani; Raja, R.; Panda, B. B.; Roy, K. S.; Neogi, S.; Dash, P. K.; Shukla, A. K.; Rao, K. S.</t>
  </si>
  <si>
    <t>Kumar, Dr Vinod/0000-0002-2333-8931; Kumar, Sandeep/0000-0001-9564-0403; Cowan, Nicholas/0000-0002-7473-7916; Jain, Niveta/0000-0001-6387-7836; Drewer, Julia/0000-0002-6263-6341</t>
  </si>
  <si>
    <t>Ahmed Keerio, Hareef/ABI-4724-2020; Ali, Asim/I-8489-2019; Panhwar, Sallahuddin/J-6705-2019; Uddin, Salah/AAO-9854-2020; khokhar, nadar/GPX-1699-2022; Maitlo, Hubdar Ali/AFE-2926-2022</t>
  </si>
  <si>
    <t>Shah, Asad; Huang, Jing; Han, Tianfu; Khan, Muhammad Numan; Tadesse, Kiya Adare; Daba, Nano Alemu; Khan, Sajeela; Ullah, Sami; Sardar, Muhammad Fahad; Fahad, Shah; Zhang, Huimin</t>
  </si>
  <si>
    <t>Ali, Imran/0000-0001-9595-0989; Uddin, Salah/0000-0001-9131-2197; Maitlo, Hubdar Ali/0000-0002-8806-7714; Keerio, Hareef Ahmed/0000-0003-2541-3613; Ali, Dr. Asim/0000-0001-7779-4214</t>
  </si>
  <si>
    <t>Chen, Yun; Li, Siyu; Zhang, Yajun; Li, Tingting; Ge, Huimin; Xia, Shiming; Gu, Junfei; Zhang, Hao; Lu, Bing; Wu, Xiaoxia; Wang, Zhiqin; Yang, Jianchang; Zhang, Jianhua; Liu, Lijun</t>
  </si>
  <si>
    <t>Qian, Haoyu; Jin, Yaguo; Chen, Jin; Huang, Shan; Liu, Yunlong; Zhang, Jun; Deng, Aixing; Zou, Jianwen; Pan, Genxing; Ding, Yanfeng; Jiang, Yu; van Groenigen, Kees Jan; Zhang, Weijian</t>
  </si>
  <si>
    <t>Shen, Yingying; Wang, Kailu; Zhao, Yufei; Yang, Liqing; Liu, Wenzhe; Yin, Tongyang; Wang, Xueqin; Ran, Xuan; Guo, Hao; Ma, Yuru; Wu, Xinying; Chen, Yao; Ding, Yanfeng; Tang, She</t>
  </si>
  <si>
    <t>Paul, Ankita; Bhatia, Arti; Tomer, Ritu; Kumar, Vinod; Sharma, Shikha; Pal, Ruchita; Mina, Usha; Kumar, Rajesh; Manjaiah, K. M.; Chakrabarti, Bidisha; Jain, Niveta; Shivay, Y. S.</t>
  </si>
  <si>
    <t>10.1016/j.jenvman.2019.07.013</t>
  </si>
  <si>
    <t>10.1016/j.atmosenv.2010.11.039</t>
  </si>
  <si>
    <t>Wang, Zhen/0000-0002-3640-8951</t>
  </si>
  <si>
    <t>10.4067/S0718-58392023000300347</t>
  </si>
  <si>
    <t>10.1016/j.scitotenv.2016.04.167</t>
  </si>
  <si>
    <t>Shakoor, Awais/ABC-6827-2020</t>
  </si>
  <si>
    <t>Wang, Xinyi/0009-0008-9926-583X</t>
  </si>
  <si>
    <t>10.1016/j.scitotenv.2017.05.277</t>
  </si>
  <si>
    <t>XingKai, XU/0000-0002-1646-8316</t>
  </si>
  <si>
    <t>10.1016/j.scitotenv.2024.171673</t>
  </si>
  <si>
    <t>Yan, XY; Akimoto, H; Ohara, T</t>
  </si>
  <si>
    <t>Zou, Huawen/0009-0001-2928-5359</t>
  </si>
  <si>
    <t>10.1016/j.cosust.2014.07.004</t>
  </si>
  <si>
    <t>10.1016/j.soilbio.2013.11.026</t>
  </si>
  <si>
    <t>10.1080/00380768.2023.2298782</t>
  </si>
  <si>
    <t>10.1016/j.jenvman.2024.120261</t>
  </si>
  <si>
    <t>Bodelier, PLE; Steenbergh, AK</t>
  </si>
  <si>
    <t>CARBON BALANCE AND MANAGEMENT</t>
  </si>
  <si>
    <t>ENVIRONMENTAL RESEARCH LETTERS</t>
  </si>
  <si>
    <t>10.1016/j.ecolind.2020.106667</t>
  </si>
  <si>
    <t>Zhang, Donghui/GOV-4345-2022</t>
  </si>
  <si>
    <t>10.1016/j.geoderma.2015.06.001</t>
  </si>
  <si>
    <t>10.1080/03650340.2013.869673</t>
  </si>
  <si>
    <t>10.1016/j.scitotenv.2018.10.327</t>
  </si>
  <si>
    <t>GLOBAL BIOGEOCHEMICAL CYCLES</t>
  </si>
  <si>
    <t>10.1016/j.geoderma.2013.05.025</t>
  </si>
  <si>
    <t>Ji, Yang; Conrad, Ralf; Xu, Hua</t>
  </si>
  <si>
    <t>Bankole, Oluwaseyi Oyewale; Danso, Frederick; Zhang, Nan; Zhang, Jun; Zhang, Kun; Dong, Wenjun; Lu, Changying; Zhang, Xin; Li, Gexing; Raheem, Abdulkareem; Deng, Aixing; Zheng, Chengyan; Song, Zhenwei; Zhang, Weijian</t>
  </si>
  <si>
    <t>WOS:000247378200017</t>
  </si>
  <si>
    <t>WOS:000378206300041</t>
  </si>
  <si>
    <t>Anitha, K; Bindu, G</t>
  </si>
  <si>
    <t>WOS:000180077900006</t>
  </si>
  <si>
    <t>WOS:000179359000001</t>
  </si>
  <si>
    <t>WOS:000518377600103</t>
  </si>
  <si>
    <t>WOS:000308443800023</t>
  </si>
  <si>
    <t>WOS:000303643900001</t>
  </si>
  <si>
    <t>Procedia Technology</t>
  </si>
  <si>
    <t>WOS:000387696400025</t>
  </si>
  <si>
    <t>WOS:000987509800001</t>
  </si>
  <si>
    <t>WOS:000240005300013</t>
  </si>
  <si>
    <t>WOS:000859376900001</t>
  </si>
  <si>
    <t>WOS:000689491000004</t>
  </si>
  <si>
    <t>WOS:000334577800023</t>
  </si>
  <si>
    <t>WOS:001272524900001</t>
  </si>
  <si>
    <t>WOS:001185265100001</t>
  </si>
  <si>
    <t>WOS:000458626800131</t>
  </si>
  <si>
    <t>WOS:000332439800010</t>
  </si>
  <si>
    <t>WOS:000435587100099</t>
  </si>
  <si>
    <t>WOS:000706984200005</t>
  </si>
  <si>
    <t>WOS:001231074000001</t>
  </si>
  <si>
    <t>WOS:001301297200001</t>
  </si>
  <si>
    <t>WOS:001250069400001</t>
  </si>
  <si>
    <t>10.1111/sum.13024</t>
  </si>
  <si>
    <t>WOS:000334361000003</t>
  </si>
  <si>
    <t>WOS:000406294900122</t>
  </si>
  <si>
    <t>WOS:001207574900001</t>
  </si>
  <si>
    <t>10.1111/gcb.12413</t>
  </si>
  <si>
    <t>WOS:000492578200001</t>
  </si>
  <si>
    <t>WOS:000360867800039</t>
  </si>
  <si>
    <t>WOS:000165364200002</t>
  </si>
  <si>
    <t>WOS:000179008700002</t>
  </si>
  <si>
    <t>10.3390/su10051403</t>
  </si>
  <si>
    <t>WOS:000345230500004</t>
  </si>
  <si>
    <t>WOS:001016851900001</t>
  </si>
  <si>
    <t>WOS:000465309400004</t>
  </si>
  <si>
    <t>WOS:000555557300014</t>
  </si>
  <si>
    <t>WOS:000183796800009</t>
  </si>
  <si>
    <t>WOS:000389301700027</t>
  </si>
  <si>
    <t>WOS:000534219700089</t>
  </si>
  <si>
    <t>WOS:001136857500001</t>
  </si>
  <si>
    <t>WOS:001160458300001</t>
  </si>
  <si>
    <t>WOS:000454615900009</t>
  </si>
  <si>
    <t>WOS:000485978700007</t>
  </si>
  <si>
    <t>WOS:000625383300002</t>
  </si>
  <si>
    <t>10.1111/gcb.14826</t>
  </si>
  <si>
    <t>WOS:000896452700001</t>
  </si>
  <si>
    <t>WOS:000273928000032</t>
  </si>
  <si>
    <t>WOS:001099321700001</t>
  </si>
  <si>
    <t>WOS:000466929200006</t>
  </si>
  <si>
    <t>10.3390/su15043336</t>
  </si>
  <si>
    <t>WOS:001309890300001</t>
  </si>
  <si>
    <t>WOS:000347287800003</t>
  </si>
  <si>
    <t>WOS:000790514000001</t>
  </si>
  <si>
    <t>WOS:001237116600001</t>
  </si>
  <si>
    <t>WOS:000316978100012</t>
  </si>
  <si>
    <t>WOS:001326218800001</t>
  </si>
  <si>
    <t>WOS:001022885200001</t>
  </si>
  <si>
    <t>WOS:000790336700001</t>
  </si>
  <si>
    <t>WOS:000741923200003</t>
  </si>
  <si>
    <t>WOS:000272850200031</t>
  </si>
  <si>
    <t>WOS:001186819600001</t>
  </si>
  <si>
    <t>WOS:000438879500006</t>
  </si>
  <si>
    <t>WOS:001092419900001</t>
  </si>
  <si>
    <t>WOS:001050012200001</t>
  </si>
  <si>
    <t>WOS:000251829600004</t>
  </si>
  <si>
    <t>WOS:000289641400015</t>
  </si>
  <si>
    <t>Gottingen, GERMANY</t>
  </si>
  <si>
    <t>WOS:001252546200001</t>
  </si>
  <si>
    <t>10.1111/sum.12294</t>
  </si>
  <si>
    <t>WOS:000393368200013</t>
  </si>
  <si>
    <t>WOS:000941480500001</t>
  </si>
  <si>
    <t>WOS:000407539400007</t>
  </si>
  <si>
    <t>WOS:000347290600005</t>
  </si>
  <si>
    <t>WOS:000683018300007</t>
  </si>
  <si>
    <t>WOS:000520685800002</t>
  </si>
  <si>
    <t>WOS:001001134300001</t>
  </si>
  <si>
    <t>WOS:001270882500001</t>
  </si>
  <si>
    <t>WOS:000473041000047</t>
  </si>
  <si>
    <t>WOS:000349598200016</t>
  </si>
  <si>
    <t>WOS:001010585100001</t>
  </si>
  <si>
    <t>WOS:000844875600003</t>
  </si>
  <si>
    <t>WOS:001015956300005</t>
  </si>
  <si>
    <t>WOS:000606388700002</t>
  </si>
  <si>
    <t>WOS:000306583700012</t>
  </si>
  <si>
    <t>WOS:000760110700001</t>
  </si>
  <si>
    <t>WOS:000358463000011</t>
  </si>
  <si>
    <t>WOS:000457952700097</t>
  </si>
  <si>
    <t>10.1111/gcb.15796</t>
  </si>
  <si>
    <t>WOS:000443996500010</t>
  </si>
  <si>
    <t>WOS:000384383600024</t>
  </si>
  <si>
    <t>CARBON MANAGEMENT</t>
  </si>
  <si>
    <t>WOS:000414763200086</t>
  </si>
  <si>
    <t>WOS:000220264000001</t>
  </si>
  <si>
    <t>WOS:000334514000017</t>
  </si>
  <si>
    <t>WOS:000298598900017</t>
  </si>
  <si>
    <t>Gathorne-Hardy, A</t>
  </si>
  <si>
    <t>WOS:000323253500039</t>
  </si>
  <si>
    <t>WOS:000445308100002</t>
  </si>
  <si>
    <t>WOS:001007203200001</t>
  </si>
  <si>
    <t>WOS:000815403000001</t>
  </si>
  <si>
    <t>WOS:000371690600005</t>
  </si>
  <si>
    <t>WOS:001136122700001</t>
  </si>
  <si>
    <t>WOS:001015892600001</t>
  </si>
  <si>
    <t>WOS:000358463000004</t>
  </si>
  <si>
    <t>WOS:000308856400019</t>
  </si>
  <si>
    <t>WOS:001172467000001</t>
  </si>
  <si>
    <t>WOS:000374909900014</t>
  </si>
  <si>
    <t>WOS:000262651600006</t>
  </si>
  <si>
    <t>Wang, XG; Luo, Y</t>
  </si>
  <si>
    <t>WOS:000584103200001</t>
  </si>
  <si>
    <t>WOS:000674857700001</t>
  </si>
  <si>
    <t>WOS:000459520100020</t>
  </si>
  <si>
    <t>WOS:000456710800005</t>
  </si>
  <si>
    <t>WOS:001170487100001</t>
  </si>
  <si>
    <t>WOS:000382592700031</t>
  </si>
  <si>
    <t>WOS:000170780900016</t>
  </si>
  <si>
    <t>WOS:000440451100006</t>
  </si>
  <si>
    <t>WOS:000591540100002</t>
  </si>
  <si>
    <t>Inubushi, Kazuyuki</t>
  </si>
  <si>
    <t>10.1111/gcb.13648</t>
  </si>
  <si>
    <t>WOS:000171915200012</t>
  </si>
  <si>
    <t>WOS:000866245600004</t>
  </si>
  <si>
    <t>WOS:000335116900001</t>
  </si>
  <si>
    <t>WOS:000410642100010</t>
  </si>
  <si>
    <t>WOS:000869480700005</t>
  </si>
  <si>
    <t>10.3390/w15142633</t>
  </si>
  <si>
    <t>WOS:000169070900008</t>
  </si>
  <si>
    <t>WOS:001036644500001</t>
  </si>
  <si>
    <t>10.1111/gcb.16132</t>
  </si>
  <si>
    <t>WOS:000370100800006</t>
  </si>
  <si>
    <t>WOS:000372387100002</t>
  </si>
  <si>
    <t>WOS:000413882400001</t>
  </si>
  <si>
    <t>WOS:000558775300009</t>
  </si>
  <si>
    <t>WOS:000396346700017</t>
  </si>
  <si>
    <t>WOS:001185074200002</t>
  </si>
  <si>
    <t>WOS:001011392200001</t>
  </si>
  <si>
    <t>WOS:000424630300002</t>
  </si>
  <si>
    <t>WOS:001072275800001</t>
  </si>
  <si>
    <t>WOS:000789635200004</t>
  </si>
  <si>
    <t>WOS:000358469300010</t>
  </si>
  <si>
    <t>WOS:001254961300001</t>
  </si>
  <si>
    <t>WOS:000401053700010</t>
  </si>
  <si>
    <t>WOS:000352218500003</t>
  </si>
  <si>
    <t>WOS:001067071700001</t>
  </si>
  <si>
    <t>WOS:000534595200006</t>
  </si>
  <si>
    <t>WOS:001009891200001</t>
  </si>
  <si>
    <t>WOS:000431848500074</t>
  </si>
  <si>
    <t>10.1111/ejss.12930</t>
  </si>
  <si>
    <t>WOS:000402834600009</t>
  </si>
  <si>
    <t>AGRONOMY JOURNAL</t>
  </si>
  <si>
    <t>WOS:000560743700007</t>
  </si>
  <si>
    <t>WOS:000721637100002</t>
  </si>
  <si>
    <t>WOS:001322121700001</t>
  </si>
  <si>
    <t>WOS:000900221100001</t>
  </si>
  <si>
    <t>WOS:000646061900001</t>
  </si>
  <si>
    <t>WOS:000719323800001</t>
  </si>
  <si>
    <t>WOS:000383930400016</t>
  </si>
  <si>
    <t>WOS:000364502900015</t>
  </si>
  <si>
    <t>WOS:000468715000023</t>
  </si>
  <si>
    <t>WOS:000474198700002</t>
  </si>
  <si>
    <t>WOS:000465258100017</t>
  </si>
  <si>
    <t>AGRICULTURE-BASEL</t>
  </si>
  <si>
    <t>WOS:000862031200002</t>
  </si>
  <si>
    <t>WOS:000850408100001</t>
  </si>
  <si>
    <t>WOS:000525323600056</t>
  </si>
  <si>
    <t>WOS:000449895600022</t>
  </si>
  <si>
    <t>WOS:001172051500001</t>
  </si>
  <si>
    <t>WOS:000292534800020</t>
  </si>
  <si>
    <t>WOS:001191959500001</t>
  </si>
  <si>
    <t>WOS:000399797600011</t>
  </si>
  <si>
    <t>WOS:000325122700002</t>
  </si>
  <si>
    <t>j, y/KSM-2723-2024</t>
  </si>
  <si>
    <t>No-field experiment</t>
  </si>
  <si>
    <t>WOS:000504900700003</t>
  </si>
  <si>
    <t>WOS:000724259300005</t>
  </si>
  <si>
    <t>WOS:000221953100006</t>
  </si>
  <si>
    <t>180 Day Usage Count</t>
  </si>
  <si>
    <t>Reprint Addresses</t>
  </si>
  <si>
    <t>Conference Sponsor</t>
  </si>
  <si>
    <t>MICROBIAL ECOLOGY</t>
  </si>
  <si>
    <t>Publication Year</t>
  </si>
  <si>
    <t>UT (Unique WOS ID)</t>
  </si>
  <si>
    <t>Author Full Names</t>
  </si>
  <si>
    <t>WOS:000506849400001</t>
  </si>
  <si>
    <t>WOS:000477634500008</t>
  </si>
  <si>
    <t>Publisher Address</t>
  </si>
  <si>
    <t>Early Access Date</t>
  </si>
  <si>
    <t>WOS:000541750900084</t>
  </si>
  <si>
    <t>Cited References</t>
  </si>
  <si>
    <t>WOS:000751324700007</t>
  </si>
  <si>
    <t>WOS:000510804700050</t>
  </si>
  <si>
    <t>WOS:000724259300004</t>
  </si>
  <si>
    <t>WOS:000564756600009</t>
  </si>
  <si>
    <t>SCIENTIFIC REPORTS</t>
  </si>
  <si>
    <t>Meeting Abstract</t>
  </si>
  <si>
    <t>Hot Paper Status</t>
  </si>
  <si>
    <t>Publication Date</t>
  </si>
  <si>
    <t>WOS:000490213400001</t>
  </si>
  <si>
    <t>Highly Cited Status</t>
  </si>
  <si>
    <t>Book Series Title</t>
  </si>
  <si>
    <t>Conference Title</t>
  </si>
  <si>
    <t>Book Group Authors</t>
  </si>
  <si>
    <t>Conference Location</t>
  </si>
  <si>
    <t>Publication Type</t>
  </si>
  <si>
    <t>Records Screened</t>
  </si>
  <si>
    <t>WOS:001093898700001</t>
  </si>
  <si>
    <t>WOS:000522460200401</t>
  </si>
  <si>
    <t>WOS:000779142200004</t>
  </si>
  <si>
    <t>WOS:000369551400021</t>
  </si>
  <si>
    <t>WOS:000684628600004</t>
  </si>
  <si>
    <t>WOS:000905257500007</t>
  </si>
  <si>
    <t>WOS:000365875900005</t>
  </si>
  <si>
    <t>WOS:000427593900030</t>
  </si>
  <si>
    <t>WOS:000310385400015</t>
  </si>
  <si>
    <t>Minamisawa, Kiwamu</t>
  </si>
  <si>
    <t>10.3390/su13063103</t>
  </si>
  <si>
    <t>WOS:000485210300016</t>
  </si>
  <si>
    <t>WOS:000370966600010</t>
  </si>
  <si>
    <t>WOS:000434051300054</t>
  </si>
  <si>
    <t>WOS:000832344200001</t>
  </si>
  <si>
    <t>WOS:000324014400005</t>
  </si>
  <si>
    <t>WOS:001123692500001</t>
  </si>
  <si>
    <t>WOS:000177795300009</t>
  </si>
  <si>
    <t>RENEWABLE ENERGY</t>
  </si>
  <si>
    <t>WOS:000981347500001</t>
  </si>
  <si>
    <t>WOS:000407175700010</t>
  </si>
  <si>
    <t>WOS:000408339800007</t>
  </si>
  <si>
    <t>WOS:000363078200038</t>
  </si>
  <si>
    <t>WOS:000287619500004</t>
  </si>
  <si>
    <t>WOS:000273158500010</t>
  </si>
  <si>
    <t>10.3390/su12041683</t>
  </si>
  <si>
    <t>WOS:000703012300001</t>
  </si>
  <si>
    <t>WOS:000441681500031</t>
  </si>
  <si>
    <t>WOS:000513054200003</t>
  </si>
  <si>
    <t>WOS:000765221800001</t>
  </si>
  <si>
    <t>WOS:001301814700001</t>
  </si>
  <si>
    <t>WOS:000573552600011</t>
  </si>
  <si>
    <t>WOS:000427338400025</t>
  </si>
  <si>
    <t>WOS:000305349800005</t>
  </si>
  <si>
    <t>WOS:000524981300129</t>
  </si>
  <si>
    <t>WOS:000469517300164</t>
  </si>
  <si>
    <t>WOS:000789639200003</t>
  </si>
  <si>
    <t>WOS:000694726100008</t>
  </si>
  <si>
    <t>WOS:000494841500004</t>
  </si>
  <si>
    <t>WOS:000945282200001</t>
  </si>
  <si>
    <t>WOS:001132170500001</t>
  </si>
  <si>
    <t>WOS:000409291000007</t>
  </si>
  <si>
    <t>WOS:000340088800014</t>
  </si>
  <si>
    <t>WOS:000785125600001</t>
  </si>
  <si>
    <t>WOS:000823385300002</t>
  </si>
  <si>
    <t>WOS:000089292600001</t>
  </si>
  <si>
    <t>WOS:000515443600021</t>
  </si>
  <si>
    <t>WOS:001109891400001</t>
  </si>
  <si>
    <t>WOS:000166362400012</t>
  </si>
  <si>
    <t>WOS:001201559800001</t>
  </si>
  <si>
    <t>WOS:000872078300001</t>
  </si>
  <si>
    <t>WOS:000395172800009</t>
  </si>
  <si>
    <t>WOS:000364249500097</t>
  </si>
  <si>
    <t>WOS:001174896900001</t>
  </si>
  <si>
    <t>WOS:000336046300022</t>
  </si>
  <si>
    <t>WOS:000428331000042</t>
  </si>
  <si>
    <t>WOS:000248802900003</t>
  </si>
  <si>
    <t>10.3390/su16072737</t>
  </si>
  <si>
    <t>WOS:000621977000001</t>
  </si>
  <si>
    <t>WOS:001010001500001</t>
  </si>
  <si>
    <t>WOS:001290182500001</t>
  </si>
  <si>
    <t>WOS:000165619600010</t>
  </si>
  <si>
    <t>WOS:000543468400011</t>
  </si>
  <si>
    <t>WOS:001255647500001</t>
  </si>
  <si>
    <t>WOS:000324848500099</t>
  </si>
  <si>
    <t>WOS:000683018300005</t>
  </si>
  <si>
    <t>WOS:000566861800008</t>
  </si>
  <si>
    <t>WOS:000566766700008</t>
  </si>
  <si>
    <t>WOS:000375121300021</t>
  </si>
  <si>
    <t>WOS:000787534400001</t>
  </si>
  <si>
    <t>WOS:000388457700001</t>
  </si>
  <si>
    <t>WOS:001229104100007</t>
  </si>
  <si>
    <t>WOS:000427208800004</t>
  </si>
  <si>
    <t>WOS:000446076500123</t>
  </si>
  <si>
    <t>WOS:001224572800001</t>
  </si>
  <si>
    <t>WOS:000245447300002</t>
  </si>
  <si>
    <t>WOS:001151923000001</t>
  </si>
  <si>
    <t>WOS:000487237100082</t>
  </si>
  <si>
    <t>WOS:000322006400004</t>
  </si>
  <si>
    <t>WOS:000310207300021</t>
  </si>
  <si>
    <t>WOS:001144398500001</t>
  </si>
  <si>
    <t>WOS:000846282400001</t>
  </si>
  <si>
    <t>10.1002/jgrg.20061</t>
  </si>
  <si>
    <t>WOS:001306896200001</t>
  </si>
  <si>
    <t>WOS:000753978200014</t>
  </si>
  <si>
    <t>WOS:000625379400068</t>
  </si>
  <si>
    <t>WOS:000331622300019</t>
  </si>
  <si>
    <t>WOS:000347293800066</t>
  </si>
  <si>
    <t>WOS:000505571400040</t>
  </si>
  <si>
    <t>WOS:000502414500001</t>
  </si>
  <si>
    <t>WOS:000285844700006</t>
  </si>
  <si>
    <t>WOS:000766965100001</t>
  </si>
  <si>
    <t>WOS:000722979900001</t>
  </si>
  <si>
    <t>WOS:000330320000006</t>
  </si>
  <si>
    <t>WOS:000415959700002</t>
  </si>
  <si>
    <t>WOS:000434059500036</t>
  </si>
  <si>
    <t>WOS:000166461200017</t>
  </si>
  <si>
    <t>WOS:000417659700033</t>
  </si>
  <si>
    <t>WOS:000857272300001</t>
  </si>
  <si>
    <t>WOS:000220748300013</t>
  </si>
  <si>
    <t>WOS:000416616100006</t>
  </si>
  <si>
    <t>10.1002/ecs2.4926</t>
  </si>
  <si>
    <t>WOS:000983994300001</t>
  </si>
  <si>
    <t>WOS:000534620300028</t>
  </si>
  <si>
    <t>WOS:000372479100008</t>
  </si>
  <si>
    <t>WOS:000378551000005</t>
  </si>
  <si>
    <t>WOS:001266708800001</t>
  </si>
  <si>
    <t>WOS:000287892400019</t>
  </si>
  <si>
    <t>WOS:000351414900004</t>
  </si>
  <si>
    <t>WOS:000429630800010</t>
  </si>
  <si>
    <t>WOS:000087283800008</t>
  </si>
  <si>
    <t>WOS:001192461800001</t>
  </si>
  <si>
    <t>WOS:001297163300001</t>
  </si>
  <si>
    <t>WOS:001191987000001</t>
  </si>
  <si>
    <t>WOS:000902186500001</t>
  </si>
  <si>
    <t>WOS:000404331800001</t>
  </si>
  <si>
    <t>WOS:000411544400001</t>
  </si>
  <si>
    <t>Reijnders, Lucas</t>
  </si>
  <si>
    <t>WOS:000778861300001</t>
  </si>
  <si>
    <t>WOS:000468709400077</t>
  </si>
  <si>
    <t>LIVESTOCK SCIENCE</t>
  </si>
  <si>
    <t>WOS:000379551300007</t>
  </si>
  <si>
    <t>WOS:000457275300001</t>
  </si>
  <si>
    <t>GEODERMA REGIONAL</t>
  </si>
  <si>
    <t>WOS:000256309200016</t>
  </si>
  <si>
    <t>WOS:000324913100019</t>
  </si>
  <si>
    <t>WOS:001051494600001</t>
  </si>
  <si>
    <t>WOS:000410352900007</t>
  </si>
  <si>
    <t>WOS:000257998700001</t>
  </si>
  <si>
    <t>Smith, KA; Conen, F</t>
  </si>
  <si>
    <t>WOS:000292443100009</t>
  </si>
  <si>
    <t>10.1890/08-2031.1</t>
  </si>
  <si>
    <t>WOS:000713535700001</t>
  </si>
  <si>
    <t>WOS:000996668400001</t>
  </si>
  <si>
    <t>Reports Excluded</t>
  </si>
  <si>
    <t>WOS:000504130100001</t>
  </si>
  <si>
    <t>WOS:000373244700005</t>
  </si>
  <si>
    <t>WOS:000378206300054</t>
  </si>
  <si>
    <t>978-86-7025-777-1</t>
  </si>
  <si>
    <t>WOS:000766806600003</t>
  </si>
  <si>
    <t>WOS:000442617900001</t>
  </si>
  <si>
    <t>WOS:000400202000009</t>
  </si>
  <si>
    <t>No agroecosystem</t>
  </si>
  <si>
    <t>WOS:000324719200014</t>
  </si>
  <si>
    <t>WOS:000312216000011</t>
  </si>
  <si>
    <t>Belgrade, SERBIA</t>
  </si>
  <si>
    <t>WOS:000954131900001</t>
  </si>
  <si>
    <t>WOS:000220484600004</t>
  </si>
  <si>
    <t>WOS:000456960000002</t>
  </si>
  <si>
    <t>WOS:000495460400032</t>
  </si>
  <si>
    <t>WOS:000499979000001</t>
  </si>
  <si>
    <t>WOS:000329170100003</t>
  </si>
  <si>
    <t>WOS:000874184700001</t>
  </si>
  <si>
    <t>WOS:000277077400004</t>
  </si>
  <si>
    <t>10.1079/SUM2004238</t>
  </si>
  <si>
    <t>WOS:000224094100007</t>
  </si>
  <si>
    <t>WOS:000473380300020</t>
  </si>
  <si>
    <t>WOS:000386418200010</t>
  </si>
  <si>
    <t>WOS:000485068200009</t>
  </si>
  <si>
    <t>Yano, Midori/0000-0001-8485-8159; Yoshida, Naohiro/0000-0003-0454-3849; Toyoda, Sakae/0000-0003-1624-5910; Koba, Keisuke/0000-0003-1942-9811; Hayashi, Kentaro/0000-0002-2936-9544; Tokida, Takeshi/0000-0001-7245-2952; Hasegawa, Toshihiro/0000-0001-8501-5612</t>
  </si>
  <si>
    <t>Jain, Niveta/0000-0001-6387-7836; Ramakrishnan, Balasubramanian/0000-0002-4241-5971; Prasanna, Radha/0000-0002-1622-9817; Drewer, Julia/0000-0002-6263-6341; Cowan, Nicholas/0000-0002-7473-7916; Kumar, Dr Vinod/0000-0002-2333-8931; Singh, Renu/0000-0001-8857-2027</t>
  </si>
  <si>
    <t>Kuzyakov, Yakov/0000-0002-9863-8461; Linquist, Bruce/0000-0002-0750-8427; Martinez-Eixarch, Maite/0000-0002-7352-8522; Minamikawa, Kazunori/0000-0002-4762-8765; ZOU, JIANWEN/0000-0003-4689-9237; Zhou, Feng/0000-0001-6122-0611; Qian, Haoyu/0000-0001-7353-1230</t>
  </si>
  <si>
    <t>Kumar, SR; David, EM; Pavithra, GJ; Kumar, GS; Lesharadevi, K; Akshaya, S; Basavaraddi, C; Navyashree, G; Arpitha, PS; Sreedevi, P; Zainuddin, K; Firdous, S; Babu, BR; Prashanth, MU; Ravikumar, G; Basavaraj, P; Chavana, SK; Kumar, VMLD; Parthasarathi, T; Subbian, E</t>
  </si>
  <si>
    <t>Xu, Qiang/0000-0002-0758-3515; Zhang, Feng/0000-0001-5893-0604</t>
  </si>
  <si>
    <t>Hou, PF; Xue, LX; Wang, J; Petropoulos, E; Xue, LH; Yang, LZ</t>
  </si>
  <si>
    <t>Zhang, Li; Zhang, Feng; Zhang, Kaiping; Liao, Ping; Xu, Qiang</t>
  </si>
  <si>
    <t>Oo, AZ; Nguyen, L; Win, KT; Cadisch, G; Bellingrath-Kimura, SD</t>
  </si>
  <si>
    <t>Kim, Gil Won; Kim, Pil Joo; Khan, Muhammad Israr; Lee, Sung-Jae</t>
  </si>
  <si>
    <t>Xie Baohua; Zhou Zaixing; Zheng Xunhua; Zhang Wen; Zhu Jianguo</t>
  </si>
  <si>
    <t>Sun, JF; Chen, LB; Ogle, S; Cheng, K; Xu, XR; Li, YP; Pan, GX</t>
  </si>
  <si>
    <t>Chen, DJ; Jiang, LN; Huang, H; Toyota, K; Dahlgren, RA; Lu, J</t>
  </si>
  <si>
    <t>Liu, Jinsong; He, Yuxuan; Chen, Jin; Huang, Shan; Sun, Yanni</t>
  </si>
  <si>
    <t>Hu, MC; Xue, HW; Wade, AJ; Gao, N; Qiu, ZJ; Long, YU; Shen, WS</t>
  </si>
  <si>
    <t>Ming, Y; Guo, NX; Zhang, JT; Hou, ZH; Chen, ZX; Di, S; Zou, HT</t>
  </si>
  <si>
    <t>Baruah, Anushree; Baruah, Kushal Kumar; Bhattacharyya, Pradip</t>
  </si>
  <si>
    <t>Liu, JN; Zang, HD; Xu, HS; Zhang, K; Jiang, Y; Hu, YG; Zeng, ZH</t>
  </si>
  <si>
    <t>Chen, Jie/0000-0003-4647-3025; ZOU, JIANWEN/0000-0003-4689-9237</t>
  </si>
  <si>
    <t>Liu, Y; Wang, KK; Liao, SP; Ren, T; Li, XK; Cong, RH; Lu, JW</t>
  </si>
  <si>
    <t>Das, S; Hwang, HY; Song, HJ; Cho, SR; Van Nostrand, JD; Kim, PJ</t>
  </si>
  <si>
    <t>Yuan, Jing/0000-0002-9116-8487; Yuan, Jing/0000-0001-5205-0120</t>
  </si>
  <si>
    <t>Bayer, Cimélio/O-9385-2015; Scivittaro, Walkyria/K-2185-2017</t>
  </si>
  <si>
    <t>Haque, Md Mozammel/ABC-5214-2020; Kim, Sang Yoon/O-3332-2014</t>
  </si>
  <si>
    <t>Bu, F; Nan, Q; Li, WS; Bolan, N; Sarkar, B; Meng, J; Wang, HL</t>
  </si>
  <si>
    <t>Smith, Pete/0000-0002-3784-1124; Liu, ying/0000-0003-2398-5482</t>
  </si>
  <si>
    <t>Huang, Q; Zhang, GB; Ma, J; Song, KF; Zhu, XL; Shen, WY; Xu, H</t>
  </si>
  <si>
    <t>Gao, Jiakai; Ma, Zhenyi; Liu, Ling; Shi, Zhaoyong; Lv, Jialong</t>
  </si>
  <si>
    <t>Zhu, B; Yi, LX; Hu, YG; Zeng, ZH; Tang, HM; Yang, GL; Xiao, XP</t>
  </si>
  <si>
    <t>Sun, LY; Ma, YC; Liu, YL; Li, J; Deng, JY; Rao, XD; Zhang, Y</t>
  </si>
  <si>
    <t>Wu, Qingguan; Wang, Jin; He, Yong; Liu, Ying; Jiang, Qianjing</t>
  </si>
  <si>
    <t>Li, Jie; Wang, Shuai; Shi, Yuanliang; Zhang, Lili; Wu, Zhijie</t>
  </si>
  <si>
    <t>Su, MM; Kuang, FH; Lv, Y; Shi, XJ; Liu, XJ; Shen, JB; Zhang, FS</t>
  </si>
  <si>
    <t>Xu, Xin; Wu, Zhen; Dong, Yubing; Zhou, Ziqiang; Xiong, Zhengqin</t>
  </si>
  <si>
    <t>Laanbroek, Hendrikus/AAV-9215-2020; Bodelier, Paul/A-9591-2011</t>
  </si>
  <si>
    <t>Gruenhage, Ludger/AAG-3310-2019; Kammann, Claudia/B-1533-2013</t>
  </si>
  <si>
    <t>Walitang, Denver/GNH-3628-2022; Walitang, Denver/Q-4498-2018</t>
  </si>
  <si>
    <t>Wang, C; Shi, XY; Qi, ZM; Xiao, YQ; Zhao, J; Peng, S; Chu, QQ</t>
  </si>
  <si>
    <t>Riya, S; Zhou, S; Kobara, Y; Sagehashi, M; Terada, A; Hosomi, M</t>
  </si>
  <si>
    <t>Wang, J; Xu, TT; Yin, LC; Han, C; Deng, H; Jiang, YB; Zhong, WH</t>
  </si>
  <si>
    <t>Zhou, GP; Cao, WD; Bai, JS; Xu, CX; Zeng, NH; Gao, SJ; Rees, RM</t>
  </si>
  <si>
    <t>Ge, Mingxv/0000-0003-4730-0804; Huang, Shan/0000-0002-1621-5589</t>
  </si>
  <si>
    <t>Zeng, Cong/0000-0003-1003-9382; wang, weiqi/0000-0001-8503-0978</t>
  </si>
  <si>
    <t>Sun, Liying; Deng, Junyin; Fan, Changhua; Li, Jia; Liu, Yinglie</t>
  </si>
  <si>
    <t>The carbon footprint of agricultural crop cultivation in India</t>
  </si>
  <si>
    <t>Ye, Q; Yang, XG; Li, Y; Huang, WH; Xie, WJ; Wang, TY; Wang, Y</t>
  </si>
  <si>
    <t>Sustainable soil management in East, South and Southeast Asia</t>
  </si>
  <si>
    <t>Rajbonshi, Manas Protim; Mitra, Sudip; Bhattacharyya, Pratap</t>
  </si>
  <si>
    <t>Liu, Haibo/0000-0002-4213-2883; Zhang, Ke/0000-0001-6114-9747</t>
  </si>
  <si>
    <t>Impacts of land management on fluxes of trace greenhouse gases</t>
  </si>
  <si>
    <t>Jiang, Jingang/0000-0001-5511-8485; Xu, Hui/0000-0003-2994-4892</t>
  </si>
  <si>
    <t>Lin, Y. Y.; Yi, S. J.; Zhang, Z. X.; Wang, M. X.; Nie, T. Z.</t>
  </si>
  <si>
    <t>Xiong, Zhengqin/0000-0003-4743-7325; Li, Bo/0000-0003-3799-2018</t>
  </si>
  <si>
    <t>Wei, Meng; Qiu, Qiongfen; Qian, Yunxia; Cheng, Lei; Guo, Annan</t>
  </si>
  <si>
    <t>Owusu Danquah, Eric/AAW-2104-2020; Amegbor, Isaac/ABD-6903-2020</t>
  </si>
  <si>
    <t>Chao, Yun-Yang/AAM-7879-2020; Sundar, Laurence/JRX-8028-2023</t>
  </si>
  <si>
    <t>Huynh, KC; Minamikawa, K; Nguyen, NVC; Nguyen, CH; Nguyen, CV</t>
  </si>
  <si>
    <t>Zhou, S; Sakiyama, Y; Riya, S; Song, XF; Terada, A; Hosomi, M</t>
  </si>
  <si>
    <t>Wang, W; Chen, CL; Wu, XH; Xie, KJ; Yin, CM; Hou, HJ; Xie, XL</t>
  </si>
  <si>
    <t>Bi, YC; Cai, SY; Wang, Y; Xia, YQ; Zhao, X; Wang, SQ; Xing, GX</t>
  </si>
  <si>
    <t>Ogawa, S; Yamamoto, K; Uno, K; Thuan, NC; Togami, T; Shindo, S</t>
  </si>
  <si>
    <t>Manure, biogas digestate and crop residue management affects methane gas emissions from rice paddy fields on Vietnamese smallholder livestock farms</t>
  </si>
  <si>
    <t>Low greenhouse gases emissions associated with high nitrogen use efficiency under optimized fertilization regimes in double-rice cropping systems</t>
  </si>
  <si>
    <t>Hamoud, Yousef Alhaj; Shaghaleh, Hiba; Sheteiwy, Mohamed; Guo, Xiangping; Elshaikh, Nazar A.; Khan, Nasr Ullah; Oumarou, Abdoulaye; Rahim, Shah Fahad</t>
  </si>
  <si>
    <t>Co-incorporation of rice straw and leguminous green manure can increase soil available nitrogen (N) and reduce carbon and N losses: An incubation study</t>
  </si>
  <si>
    <t>Begum, Khadiza/JAO-4824-2023; Yeluripati, Jagadeesh/AAF-3283-2020; Ogle, Stephen/KAM-2416-2024; Smith, Pete/G-1041-2010; Kader, Md. Abdul/F-5667-2011</t>
  </si>
  <si>
    <t>Zhou, Minghua/0000-0002-0003-2892; Zhu, Xinyu/0009-0009-4469-1898; Bruggemann, Nicolas/0000-0003-3851-2418; Vereecken, Harry/0000-0002-8051-8517</t>
  </si>
  <si>
    <t>Huang, Jianxiong; Chen, Yuanquan; Pan, Jian; Liu, Wuren; Yang, Guangli; Xiao, Xiaoping; Zheng, Hongbing; Tang, Wenguang; Tang, Haiming; Zhou, LiJun</t>
  </si>
  <si>
    <t>The sustainability of changes in agricultural technology: The carbon, economic and labour implications of mechanisation and synthetic fertiliser use</t>
  </si>
  <si>
    <t>Early season N2O emissions under variable water management in rice systems: source-partitioning emissions using isotope ratios along a depth profile</t>
  </si>
  <si>
    <t>Legacy effect of elevated CO2 and N fertilization on mineralization and retention of rice (Oryza sativa L.) rhizodeposit-C in paddy soil aggregates</t>
  </si>
  <si>
    <t>An, N; Fan, MS; Zhang, FS; Christie, P; Yang, JC; Huang, JL; Guo, SW; Shi, XJ; Tang, QY; Peng, JW; Zhong, XH; Sun, YX; Lv, SH; Jiang, RF; Dobermann, A</t>
  </si>
  <si>
    <t>Soil concentration profiles and diffusion and emission of nitrous oxide influenced by the application of biochar in a rice-wheat annual rotation system</t>
  </si>
  <si>
    <t>Dong, WJ; Guo, J; Xu, LJ; Song, ZF; Zhang, J; Tang, A; Zhang, XJ; Leng, CX; Liu, YH; Wang, LM; Wang, LZ; Yu, Y; Yang, ZL; Yu, YL; Meng, Y; Lai, YC</t>
  </si>
  <si>
    <t>Li, Siyu; Chen, Yun; Yu, Feng; Zhang, Yajun; Liu, Kun; Zhuo, Xinxin; Qiu, Yuanyuan; Zhang, Hao; Gu, Junfei; Wang, Weilu; Yang, Jianchang; Liu, Lijun</t>
  </si>
  <si>
    <t>Stimulation of N2O emission by manure application to agricultural soils may largely offset carbon benefits: a global meta-analysis</t>
  </si>
  <si>
    <t>Manure amendment increased the abundance of methanogens and methanotrophs but suppressed the type I methanotrophs in rice paddies</t>
  </si>
  <si>
    <t>yan, xiao yuan/0000-0001-8645-4836; Zhao, Yongqiang/0000-0001-8189-8913; li, xiaobo/0000-0001-6068-4641; TI, CHAOPU/0000-0002-6660-8188</t>
  </si>
  <si>
    <t>Yield-scaled N2O and CH4 emissions as affected by combined application of stabilized nitrogen fertilizer and pig manure in rice fields</t>
  </si>
  <si>
    <t>Tian, Hanqin/0000-0002-1806-4091; Lu, Chaoqun/0000-0002-1526-0513; Zhang, Bowen/0000-0002-8370-0509; Pan, Shufen/0000-0001-7920-1427</t>
  </si>
  <si>
    <t>Shakoor, Awais; Xu, Yunlian; Wang, Qiang; Chen, Ningyi; He, Fei; Zuo, Huaifeng; Yin, Hanxun; Yang, Xiaoyuan; Ma, Youhua; Yang, Shuyun</t>
  </si>
  <si>
    <t>Nitrogen losses and greenhouse gas emissions under different N and water management in a subtropical double-season rice cropping system</t>
  </si>
  <si>
    <t>Chen, Han; Yu, Chaoqing; Li, Changsheng; Xin, Qinchuan; Huang, Xiao; Zhang, Jie; Yue, Yali; Huang, Guorui; Li, Xuecao; Wang, Wei</t>
  </si>
  <si>
    <t>Rice root morphological and physiological traits interaction with rhizosphere soil and its effect on methane emissions in paddy fields</t>
  </si>
  <si>
    <t>The regulatory role of endogenous iron on greenhouse gas emissions under intensive nitrogen fertilization in subtropical soils of China</t>
  </si>
  <si>
    <t>Di, Hong Jie/G-5583-2010; Zheng, Yuan-Ming/A-4491-2009; He, Ji-Zheng/A-4488-2009; Zhang, Limei/N-2670-2017; Zheng, Yong/E-3947-2012</t>
  </si>
  <si>
    <t>Equivalent incorporation of Chinese milk vetch and rice straw enhanced nutrient mineralization and reduced greenhouse gas emissions</t>
  </si>
  <si>
    <t>Sun, Nan/IWM-5170-2023; Xu, Maowen/K-1220-2017; Colinet, Gilles/HNC-4446-2023; Meersmans, Jeroen/T-2186-2017; Wu, Lianhai/B-1892-2016</t>
  </si>
  <si>
    <t>Effects of biochar-based silicate fertilizer on iron reduction by bacteria and root iron plaque formation in subtropical paddy soils</t>
  </si>
  <si>
    <t>Wang, Wei/0000-0002-3297-7161; Huang, Xiao/0000-0001-8032-9444; li, xuecao/0000-0002-6942-0746; Xin, Qinchuan/0000-0003-1146-4874</t>
  </si>
  <si>
    <t>Hou, Pengfu; Zhao, Suya; He, Shiying; Zhou, Yuling; Petropoulos, Evangelos; Willett, Ian; Xue, Lihong; Yang, Linzhang; Chen, Deli</t>
  </si>
  <si>
    <t>Nitrification and Denitrification Gene Abundances under Stable Soil Chemical Properties Established by Long-Term Compost Fertilization</t>
  </si>
  <si>
    <t>Responses of archaeal, bacterial, and functional microbial communities to growth season and nitrogen fertilization in rice fields</t>
  </si>
  <si>
    <t>Dual inhibitors for mitigating greenhouse gas emissions and ammonia volatilization in rice for enhancing environmental sustainability</t>
  </si>
  <si>
    <t>Wang, Cong/GRJ-9638-2022; Zhang, Yuting/JRW-3937-2023; huang, libo/JMB-4345-2023; Ge, Tida/H-3013-2011; Shen, Jianlin/G-1820-2014</t>
  </si>
  <si>
    <t>Exploiting Co-Benefits of Increased Rice Production and Reduced Greenhouse Gas Emission through Optimized Crop and Soil Management</t>
  </si>
  <si>
    <t>Linking methane emissions to methanogenic and methanotrophic communities under different fertilization strategies in rice paddies</t>
  </si>
  <si>
    <t>Life cycle greenhouse gas emissions from rice production systems in Brazil: A comparison between minimal tillage and organic farming</t>
  </si>
  <si>
    <t>Optimum N rate for grain yield coincides with minimum greenhouse gas intensity in flooded rice fields</t>
  </si>
  <si>
    <t>Owino, Christine Nyagaya; Kitaka, Nzula; Kipkemboi, Julius; Ondiek, Risper Ajwang'</t>
  </si>
  <si>
    <t>Sun, Minmin; Zhang, Hongzhen; Dong, Jingqi; Gao, Fei; Li, Xianglan; Zhang, Renduo</t>
  </si>
  <si>
    <t>Wang, Yuanyuan; Hu, Zhenghua; Gu, Botao; Xing, Jingjing; Hu, Xinying; Xu, Yutong</t>
  </si>
  <si>
    <t>Yao, Zhisheng; Zheng, Xunhua; Dong, Haibo; Wang, Rui; Mei, Baoling; Zhu, Jianguo</t>
  </si>
  <si>
    <t>Qin, Xiaobo; Lu, Yanhong; Wan, Yunfan; Wang, Bin; Nie, Jun; Li, Yue; Liao, Yulin</t>
  </si>
  <si>
    <t>Yang, Tong; Wang, Mengjie; Wang, Xiaodan; Xu, Chunchun; Fang, Fuping; Li, Fengbo</t>
  </si>
  <si>
    <t>Sakoda, Midori; Tokida, Takeshi; Sakai, Yoriko; Senoo, Keishi; Nishizawa, Tomoyasu</t>
  </si>
  <si>
    <t>Dong, D; Li, J; Ying, SS; Wu, JS; Han, XG; Teng, YX; Zhou, MR; Ren, Y; Jiang, PK</t>
  </si>
  <si>
    <t>Zheng, Y; Zhang, LM; Zheng, YM; Di, HJ; He, JZ</t>
  </si>
  <si>
    <t>Xiong Zheng-Qin; Xing Guang-Xi; Zhu Zhao-Liang</t>
  </si>
  <si>
    <t>Roy, KS; Neogi, S; Nayak, AK; Bhattacharyya, P</t>
  </si>
  <si>
    <t>Xu, XK; Boeckx, P; Zhou, LK; Van Cleemput, O</t>
  </si>
  <si>
    <t>Phong, L. T.; de Boer, I. J. M.; Udo, H. M. J.</t>
  </si>
  <si>
    <t>Chen, ZX; Han, S; Dong, ZJ; Li, HB; Zhang, AP</t>
  </si>
  <si>
    <t>Li, WM; Zhang, DH; He, WH; Fan, MS; Chen, HQ</t>
  </si>
  <si>
    <t>Carbon footprint of grain production in China</t>
  </si>
  <si>
    <t>Sakpirom, J; Kantachote, D; Nunkaew, T; Khan, E</t>
  </si>
  <si>
    <t>Yu, Hongwei/L-3754-2017; yu, hui/KDO-3946-2024</t>
  </si>
  <si>
    <t>Han, JP; Shi, LS; Wang, YK; Chen, ZW; Wu, LS</t>
  </si>
  <si>
    <t>Literature review, meta-analysis, and modeling</t>
  </si>
  <si>
    <t>Liu, Y; Tang, HY; Smith, P; Zhong, C; Huang, GQ</t>
  </si>
  <si>
    <t>Fertitta-Roberts, C; Oikawa, PY; Jenerette, GD</t>
  </si>
  <si>
    <t>yang, xiao/HJI-7815-2023; Ye, Qing/G-8558-2018</t>
  </si>
  <si>
    <t>Rani, Vijaya; Prasanna, Radha; Kaushik, Rajeev</t>
  </si>
  <si>
    <t>Zhang, YJ; Lin, F; Wang, XF; Zou, JW; Liu, SW</t>
  </si>
  <si>
    <t>Xu, SS; Hou, PF; Xue, LH; Wang, SH; Yang, LZ</t>
  </si>
  <si>
    <t>Liu, C. Y.; Jiang, X.; Yang, X. L.; Song, Y.</t>
  </si>
  <si>
    <t>Dhanuja, C; Saxena, DK; Abbasi, T; Abbasi, SA</t>
  </si>
  <si>
    <t>Zhang, ZS; Chen, J; Liu, TQ; Cao, CG; Li, CF</t>
  </si>
  <si>
    <t>JOURNAL OF THE SCIENCE OF FOOD AND AGRICULTURE</t>
  </si>
  <si>
    <t>JOURNAL OF INTEGRATIVE ENVIRONMENTAL SCIENCES</t>
  </si>
  <si>
    <t>Lantin, RS; Wassmann, R; Neue, HU; Buendia, LV</t>
  </si>
  <si>
    <t>Zeng, Y; Fang, ZT; Liu, JW; Dong, YF; Li, FS</t>
  </si>
  <si>
    <t>保, 琼莉/HLW-3229-2023; Xiao, Ke-Qing/F-2629-2012</t>
  </si>
  <si>
    <t>Wei, M; Qiu, QF; Qian, YX; Cheng, L; Guo, AN</t>
  </si>
  <si>
    <t>Zhong, YM; Wang, XP; Yang, JP; Zhao, X; Ye, XY</t>
  </si>
  <si>
    <t>Lin, YY; Yi, SJ; Zhang, ZX; Wang, MX; Nie, TZ</t>
  </si>
  <si>
    <t>Zhang, L; Zhang, F; Zhang, KP; Liao, P; Xu, Q</t>
  </si>
  <si>
    <t>Wang, Ji/A-3774-2009; Sun, Bin/HMD-1646-2023</t>
  </si>
  <si>
    <t>JOURNAL OF GEOPHYSICAL RESEARCH-BIOGEOSCIENCES</t>
  </si>
  <si>
    <t>CURRENT OPINION IN ENVIRONMENTAL SUSTAINABILITY</t>
  </si>
  <si>
    <t>Mboyerwa, PA; Kibret, K; Mtakwa, P; Aschalew, A</t>
  </si>
  <si>
    <t>Kim, Sang Yoon; Gutierrez, Jessie; Kim, Pil Joo</t>
  </si>
  <si>
    <t>Walitang, DI; Kim, K; Lee, Y; Heo, TY; Sa, T</t>
  </si>
  <si>
    <t>Sun, HF; Zhou, S; Zhang, JN; Zhang, XX; Wang, C</t>
  </si>
  <si>
    <t>Han, ZD; Hou, HJ; Yao, XZ; Qian, X; Zhou, MY</t>
  </si>
  <si>
    <t>Abao, EB; Bronson, KF; Wassmann, R; Singh, U</t>
  </si>
  <si>
    <t>ENVIRONMENTAL SCIENCE AND POLLUTION RESEARCH</t>
  </si>
  <si>
    <t>Han, Cheng/M-3785-2019; Deng, Huan/I-2748-2014</t>
  </si>
  <si>
    <t>Xie, BH; Zhou, ZX; Zheng, XH; Zhang, W; Zhu, JG</t>
  </si>
  <si>
    <t>Owino, CN; Kitaka, N; Kipkemboi, J; Ondiek, RA</t>
  </si>
  <si>
    <t>Bodelier, PLE; Hahn, AP; Arth, IR; Frenzel, P</t>
  </si>
  <si>
    <t>Ma, J; Li, XL; Xu, H; Han, Y; Cai, ZC; Yagi, K</t>
  </si>
  <si>
    <t>Sun, HJ; Zhang, HL; Wu, JS; Jiang, PK; Shi, WM</t>
  </si>
  <si>
    <t>Zhang, XX; Bi, JG; Sun, HF; Zhang, JN; Zhou, S</t>
  </si>
  <si>
    <t>Jiang, ZH; Lin, JD; Liu, YZ; Mo, CY; Yang, JP</t>
  </si>
  <si>
    <t>Abbasi, T; Abbasi, T; Luithui, C; Abbasi, SA</t>
  </si>
  <si>
    <t>Park, JR; Jang, YH; Kim, EG; Lee, GS; Kim, KM</t>
  </si>
  <si>
    <t>Estimation of nitrous oxide emissions from rice paddy fields using the DNDC model: a case study of South Korea</t>
  </si>
  <si>
    <t>Kumar, Prashant/0000-0002-2462-4411; Gurjar, Bhola Ram/0000-0002-7224-1802; Nagpure, Ajay/0000-0002-4817-7329</t>
  </si>
  <si>
    <t>Yang, YL; Shen, LD; Bai, YA; Zhao, X; Wang, SW; Liu, JQ; Liu, X; Tian, MH; Yang, WT; Jin, JH; Huang, HC; Wu, HS</t>
  </si>
  <si>
    <t>Evaluating the GHG mitigation-potential of alternate wetting and drying in rice through life cycle assessment</t>
  </si>
  <si>
    <t>Co-benefits for net carbon emissions and rice yields through improved management of organic nitrogen and water</t>
  </si>
  <si>
    <t>Reducing the environmental impact of rice production in subtropical India by minimising reactive nitrogen loss</t>
  </si>
  <si>
    <t>Liu, Ying; Tang, Haiying; Muhammad, Aamer; Zhong, Chuan; Li, Ping; Zhang, Peng; Yang, Binjuan; Huang, Guoqin</t>
  </si>
  <si>
    <t>song, yuchao/AAB-7468-2019; Wu, Kaikuo/AGZ-2779-2022; Zhang, Lili/AAA-1485-2021; Liu, Zhanqiang/HGC-0565-2022</t>
  </si>
  <si>
    <t>Kim, Pil Joo/0000-0003-1192-4324; Kim, Sang Yoon/0000-0003-4914-3080; Haque, Md.Mozammel/0000-0002-9739-8611</t>
  </si>
  <si>
    <t>Knief, Claudia/0000-0001-9939-6241; Frindte, Katharina/0000-0002-6801-5853; Krober, Eileen/0000-0002-9729-9891</t>
  </si>
  <si>
    <t>Linquist, Bruce; van Groenigen, Kees Jan; Adviento-Borbe, Maria Arlene; Pittelkow, Cameron; van Kessel, Chris</t>
  </si>
  <si>
    <t>Steenbergh, Anne/0000-0002-0360-5078; Bodelier, Paul/0000-0002-5757-5572; KNAW, NIOO-KNAW/0000-0002-3835-159X</t>
  </si>
  <si>
    <t>Singha Roy, Koushik/0000-0002-4556-0787; Nayak, A. K./0000-0002-2257-3243; Neogi, Suvadip/0000-0002-6113-8295</t>
  </si>
  <si>
    <t>Bodelier, PLE</t>
  </si>
  <si>
    <t>Research Areas</t>
  </si>
  <si>
    <t>Number of Pages</t>
  </si>
  <si>
    <t>Akiyama, Hiroko</t>
  </si>
  <si>
    <t>SOIL RESEARCH</t>
  </si>
  <si>
    <t>BIOGEOCHEMISTRY</t>
  </si>
  <si>
    <t>AGU ADVANCES</t>
  </si>
  <si>
    <t>Reijnders, L</t>
  </si>
  <si>
    <t>CROP JOURNAL</t>
  </si>
  <si>
    <t>ISME JOURNAL</t>
  </si>
  <si>
    <t>SUSTAINABILITY</t>
  </si>
  <si>
    <t>Minamisawa, K</t>
  </si>
  <si>
    <t>10.1071/SR20237</t>
  </si>
  <si>
    <t>Petanovic, R</t>
  </si>
  <si>
    <t>Trichur, INDIA</t>
  </si>
  <si>
    <t>SOIL SYSTEMS</t>
  </si>
  <si>
    <t>DEC 09-11, 2015</t>
  </si>
  <si>
    <t>CURRENT BIOLOGY</t>
  </si>
  <si>
    <t>BIOGEOSCIENCES</t>
  </si>
  <si>
    <t>Date of Export</t>
  </si>
  <si>
    <t>PLANT AND SOIL</t>
  </si>
  <si>
    <t>ENVIRONMENTS</t>
  </si>
  <si>
    <t>MOLECULAR PLANT</t>
  </si>
  <si>
    <t>Zeng, Y; Li, FS</t>
  </si>
  <si>
    <t>Funding Text</t>
  </si>
  <si>
    <t>Affiliations</t>
  </si>
  <si>
    <t>PLANTS-BASEL</t>
  </si>
  <si>
    <t>NOV 17, 2016</t>
  </si>
  <si>
    <t>e2023GB007744</t>
  </si>
  <si>
    <t>SOIL SCIENCE</t>
  </si>
  <si>
    <t>Conference Host</t>
  </si>
  <si>
    <t>Email Addresses</t>
  </si>
  <si>
    <t>Researcher Ids</t>
  </si>
  <si>
    <t>Source Title</t>
  </si>
  <si>
    <t>AGRONOMY-BASEL</t>
  </si>
  <si>
    <t>Group Authors</t>
  </si>
  <si>
    <t>Funding Orgs</t>
  </si>
  <si>
    <t>Keywords Plus</t>
  </si>
  <si>
    <t>Publisher City</t>
  </si>
  <si>
    <t>Article Number</t>
  </si>
  <si>
    <t>WoS Categories</t>
  </si>
  <si>
    <t>Article Title</t>
  </si>
  <si>
    <t>Conference Date</t>
  </si>
  <si>
    <t>Special Issue</t>
  </si>
  <si>
    <t>Author Keywords</t>
  </si>
  <si>
    <t>Book Editors</t>
  </si>
  <si>
    <t>Book Authors</t>
  </si>
  <si>
    <t>Document Type</t>
  </si>
  <si>
    <t>Qian, HY; Zhu, XC; Huang, S; Linquist, B; Kuzyakov, Y; Wassmann, R; Minamikawa, K; Martinez-Eixarch, M; Yan, XY; Zhou, F; Sander, BO; Zhang, WJ; Shang, ZY; Zou, JW; Zheng, XH; Li, GH; Liu, ZH; Wang, SH; Ding, YF; van Groenigen, KJ; Jiang, Y</t>
  </si>
  <si>
    <t>Banger, Kamaljit/B-3215-2016; Lu, Chaoqun/HCH-9102-2022; Tian, Hanqin/A-6484-2012</t>
  </si>
  <si>
    <t>The pH-based ecological coherence of active canonical methanotrophs in paddy soils</t>
  </si>
  <si>
    <t>Xu Shang-Qi; Zhang Ming-Yuan; Zhang Hai-Lin; Chen Fu; Yang Guang-Li; Xiao Xiao-Ping</t>
  </si>
  <si>
    <t>Xu, P; Zhou, W; Jiang, MD; Shaaban, M; Zhou, MH; Zhu, B; Ren, XJ; Jiang, YB; Hu, RG</t>
  </si>
  <si>
    <t>Dong, HB; Yao, ZS; Zheng, XH; Mei, BL; Xie, BH; Wang, R; Deng, J; Cui, F; Zhu, JG</t>
  </si>
  <si>
    <t>Das, Krishna/KCJ-7467-2024; Roy, Koushik/AAE-3530-2020; Neogi, Suvadip/J-4211-2019</t>
  </si>
  <si>
    <t>Paul, Ankita/KTK-1043-2024; Kumar, Rajesh/B-3285-2013; Kumar, Rajesh/D-2549-2009</t>
  </si>
  <si>
    <t>Liang, XQ; Li, H; Wang, SX; Ye, YS; Ji, YJ; Tian, GM; van Kessel, C; Linquist, BA</t>
  </si>
  <si>
    <t>six, johan/J-5228-2015; Yu, Longfei/R-9026-2018; SAID-PULLICINO, Daniel/K-8711-2012</t>
  </si>
  <si>
    <t>Management-induced greenhouse gases emission mitigation in global rice production</t>
  </si>
  <si>
    <t>XU, Xingkai/AAJ-7179-2020; Zhou, Likun/JEP-1036-2023; Boeckx, Pascal/J-3668-2013</t>
  </si>
  <si>
    <t>Zhang, Jiajia/ABB-6049-2020; Ullah, Sami/IAM-8005-2023; LIU, LIYING/KAM-4121-2024</t>
  </si>
  <si>
    <t>Zhang, XY; Fang, QC; Zhang, T; Ma, WQ; Velthof, GL; Hou, Y; Oenema, O; Zhang, FS</t>
  </si>
  <si>
    <t>Chen, Danyan; Zhou, Yibo; Xu, Cong; Lu, Xinyu; Liu, Yang; Yu, Shan; Feng, Yanfang</t>
  </si>
  <si>
    <t>Nitrogen dynamics of anaerobically digested slurry used to fertilize paddy fields</t>
  </si>
  <si>
    <t>Liu, Han; Ma, Tingting; Wan, Li; Zhou, Guopeng; Zhu, Anfan; Chen, Xiaofen; Liu, Jia</t>
  </si>
  <si>
    <t>van groenigen, kees jan/0000-0002-9165-3925; Pittelkow, Cameron/0000-0001-8654-9552</t>
  </si>
  <si>
    <t>Minamikawa, Kazunori/0000-0002-4762-8765; , Huynh Cong Khanh/0000-0002-8324-2763</t>
  </si>
  <si>
    <t>Xia, Yongqiu; Li, Yuefei; Ti, Chaopu; Li, Xiaobo; Zhao, Yongqiang; Yan, Xiaoyuan</t>
  </si>
  <si>
    <t>Cheng, K.; Yan, M.; Nayak, D.; Pan, G. X.; Smith, P.; Zheng, J. F.; Zheng, J. W.</t>
  </si>
  <si>
    <t>cai, ming/HPF-1404-2023; Wang, Jinping/CAJ-3683-2022; zhang, zhisheng/KVZ-1017-2024</t>
  </si>
  <si>
    <t>Vecozzi, Thais Antolini; de Sousa, Rogerio Oliveira; Scivittaro, Walkyria Bueno; Bayer, Cimelio; Silveira, Anderson Dias; Jardim, Thais Murias</t>
  </si>
  <si>
    <t>Zhu, Xiangcheng; Li, Jin; Liang, Xihuan; Chen, Yunfeng; Chen, Xianmao; Ji, Jianhua; Xia, Wenjian; Lan, Xianjin; Peng, Chunrui; Chen, Jin</t>
  </si>
  <si>
    <t>Green Manure Amendment in Paddies Improves Soil Carbon Sequestration but Cannot Substitute the Critical Role of N Fertilizer in Rice Production</t>
  </si>
  <si>
    <t>Yield-scaled greenhouse gas emissions from the use of common urea and controlled-release nitrogen fertiliser in a subtropical paddy rice field</t>
  </si>
  <si>
    <t>Chen, Yun; Zhang, Yajun; Li, Siyu; Liu, Kun; Li, Guoming; Zhang, Dongping; Lv, Bing; Gu, Junfei; Zhang, Hao; Yang, Jianchang; Liu, Lijun</t>
  </si>
  <si>
    <t>Lan, Chaojie; Zou, Jingnan; Li, Jinying; Xu, Hailong; Lin, Weiwei; Weng, Peiying; Fang, Changxun; Zhang, Zhixing; Chen, Hongfei; Lin, Wenxiong</t>
  </si>
  <si>
    <t>Model Based Regional Estimates of Soil Organic Carbon Sequestration and Greenhouse Gas Mitigation Potentials from Rice Croplands in Bangladesh</t>
  </si>
  <si>
    <t>Miniotti, EF; Romani, M; Said-Pullicino, D; Facchi, A; Bertora, C; Peyron, M; Sacco, D; Bischetti, GB; Lerda, C; Tenni, D; Gandolfi, C; Celi, L</t>
  </si>
  <si>
    <t>Li, Pengfei; Zhang, Afeng; Huang, Shiwei; Han, Jiale; Jin, Xiangle; Shen, Xiaogang; Hussain, Qaiser; Wang, Xudong; Zhou, Jianbin; Chen, Zhujun</t>
  </si>
  <si>
    <t>Smith, Pete/0000-0002-3784-1124; Zheng, Jufeng/0000-0002-1304-2803; Cheng, Kun/0000-0002-6101-0558; Nayak, Dali Rani/0000-0003-0653-0662</t>
  </si>
  <si>
    <t>Greenhouse gas mitigation potential of balanced fertilization cropland under double-cropping systems: a case study in Shaanxi province, China</t>
  </si>
  <si>
    <t>Carlson, KM; Gerber, JS; Mueller, ND; Herrero, M; MacDonald, GK; Brauman, KA; Havlik, P; O'Connell, CS; Johnson, JA; Saatchi, S; West, PC</t>
  </si>
  <si>
    <t>Jiao, Jiaguo; Shi, Kun; Li, Peng; Sun, Zhen; Chang, Dali; She, Xueshan; Wu, Di; Song, Xiuchao; Liu, Manqiang; Li, Huixin; Hu, Feng; Xu, Li</t>
  </si>
  <si>
    <t>C and N accumulations in soil aggregates determine nitrous oxide emissions from cover crop treated rice paddy soils during fallow season</t>
  </si>
  <si>
    <t>Liang, Kaiming; Zhong, Xuhua; Huang, Nongrong; Lampayan, Rubenito M.; Liu, Yanzhuo; Pan, Junfeng; Peng, Bilin; Hu, Xiangyu; Fu, Youqiang</t>
  </si>
  <si>
    <t>Advantages of nitrogen fertilizer deep placement in greenhouse gas emissions and net ecosystem economic benefits from no-tillage paddy fields</t>
  </si>
  <si>
    <t>Nitrous Oxide Emission in Relation to Paddy Soil Microbial Communities in South China Under Different Irrigation and Nitrogen Strategies</t>
  </si>
  <si>
    <t>Impact of soil moisture regimes on greenhouse gas emissions, soil microbial biomass, and enzymatic activity in long-term fertilized paddy soil</t>
  </si>
  <si>
    <t>Bao, ZH; Watanabe, A; Sasaki, K; Okubo, T; Tokida, T; Liu, DY; Ikeda, S; Imaizumi-Anraku, H; Asakawa, S; Sato, T; Mitsui, H; Minamisawaa, K</t>
  </si>
  <si>
    <t>Qian, Haoyu/HHC-6116-2022; Pan, Genxing/AAH-8501-2019; ZOU, JIANWEN/B-3059-2012; huang, shan/JVN-1240-2024; van groenigen, kees jan/Q-7081-2018</t>
  </si>
  <si>
    <t>Liao, Bin; Cai, Tianchi; Wu, Xian; Luo, Yue; Liao, Ping; Zhang, Bochao; Zhang, Yuting; Wei, Guangfei; Hu, Ronggui; Luo, Yufeng; Cui, Yuanlai</t>
  </si>
  <si>
    <t>Zheng, Xunhua/0000-0002-4138-7470; Butterbach-Bahl, Klaus/0000-0001-9499-6598; Rui, Wang/0000-0001-5079-1080; Yao, Zhisheng/0000-0001-6242-2426</t>
  </si>
  <si>
    <t>Iboko, Maduabuchi P.; Dossou-Yovo, Elliott R.; Obalum, Sunday E.; Oraegbunam, Chidozie J.; Diedhiou, Simeon; Bruemmer, Christian; Teme, Niaba</t>
  </si>
  <si>
    <t>Effect of Chinese Milk Vetch (Astragalus sinicusL.) and Rice Straw Incorporated in Paddy Soil on Greenhouse Gas Emission and Soil Properties</t>
  </si>
  <si>
    <t>Li, Yuhong; Yuan, Hongzhao; Chen, Anlei; Xiao, Mouliang; Deng, Yangwu; Ye, Rongzhong; Zhu, Zhenke; Inubushi, Kazuyuki; Wu, Jinshui; Ge, Tida</t>
  </si>
  <si>
    <t>Integrated Effects of Straw Incorporation and N Application on Rice Yield and Greenhouse Gas Emissions in Three Rice-Based Cropping Systems</t>
  </si>
  <si>
    <t>Balancing Non-CO2 GHG Emissions and Soil Carbon Change in US Rice Paddies: A Retrospective Meta-Analysis and Agricultural Modeling Study</t>
  </si>
  <si>
    <t>Wang, Rui/AAJ-6579-2020; Yao, Zhisheng/A-5749-2015; Liu, Chunyan/J-2848-2014; Butterbach-Bahl, Klaus/A-8081-2013; Zheng, Xunhua/D-3048-2017</t>
  </si>
  <si>
    <t>Substituting Partial Chemical Fertilizers with Bio-Organic Fertilizers to Reduce Greenhouse Gas Emissions in Water-Saving Irrigated Rice Fields</t>
  </si>
  <si>
    <t>Earthworm bioturbation stabilizes carbon in non-flooded paddy soil at the risk of increasing methane emissions under wet soil conditions</t>
  </si>
  <si>
    <t>The Application of Rice Straw with Reduced N Fertilizer Improves the Rice Yield While Decreasing Environmental N Losses in Southern China</t>
  </si>
  <si>
    <t>Crop residue incorporation and nitrogen fertilizer effects on greenhouse gas emissions from a subtropical rice system in Southwest China</t>
  </si>
  <si>
    <t>Prior nitrogen fertilization regulates CH4 emissions from rice cultivation by increasing soil carbon storage in a rapeseed-rice rotation</t>
  </si>
  <si>
    <t>Impacts of combined water-saving irrigation and controlled-release urea on CH4 emission and its associated microbial communities and function</t>
  </si>
  <si>
    <t>Khokhar, Nadar Hussain; Ali, Imran; Maitlo, Hubdar Ali; Abbasi, Naeem; Panhwar, Sallahuddin; Keerio, Hareef Ahmed; Ali, Asim; Uddin, Salah</t>
  </si>
  <si>
    <t>Kimani, Samuel Munyaka; Bimantara, Putu Oki; Kautsar, Valensi; Torita, Ren; Hattori, Satoshi; Tawaraya, Keitaro; Sudo, Shigeto; Cheng, Weiguo</t>
  </si>
  <si>
    <t>Organic Amendments Boost Soil Fertility and Rice Productivity and Reduce Methane Emissions from Paddy Fields under Sub-Tropical Conditions</t>
  </si>
  <si>
    <t>The combined effects of nitrogen fertilizer, humic acid, and gypsum on yield-scaled greenhouse gas emissions from a coastal saline rice field</t>
  </si>
  <si>
    <t>Rational utilization of leguminous green manure to mitigate methane emissions by influencing methanogenic and methanotrophic communities</t>
  </si>
  <si>
    <t>Bankole, OO; Danso, F; Zhang, N; Zhang, J; Zhang, K; Dong, WJ; Lu, CY; Zhang, X; Li, GX; Raheem, A; Deng, AX; Zheng, CY; Song, ZW; Zhang, WJ</t>
  </si>
  <si>
    <t>Effect of rice straw and/or nitrogen fertiliser inputs on methanogenic archaeal and denitrifying communities in a typical rice paddy soil</t>
  </si>
  <si>
    <t>Hexachlorobenzene dechlorination as affected by organic fertilizer and urea applications in two rice planted paddy soils in a pot experiment</t>
  </si>
  <si>
    <t>Biochar amendments to tropical paddy soil increase rice yields and decrease N2O emissions by modifying the genes involved in nitrogen cycling</t>
  </si>
  <si>
    <t>Wang, Xiquan/GNP-0673-2022; Yang, Yadong/AAQ-9726-2020; Zhao(赵), Jie(杰)/GRO-0945-2022; Peixoto, Leanne/ACZ-9456-2022; Zang, Huadong/T-6447-2017</t>
  </si>
  <si>
    <t>Effect of Organic Residues with Varied Carbon-Nitrogen Ratios on Grain Yield, Soil Health, and Nitrous Oxide Emission from a Rice Agroecosystem</t>
  </si>
  <si>
    <t>Comparison of carbon footprint and net ecosystem carbon budget under organic material retention combined with reduced mineral fertilizer</t>
  </si>
  <si>
    <t>EFFECT OF CH4 EMISSION REDUCTION OF WATER, FERTILIZER AND BIOCHAR REGULATION METHOD ON A RICE FIELD IN THE NORTHEASTERN COLD AREA OF CHINA</t>
  </si>
  <si>
    <t>Paddy rice yield and greenhouse gas emissions: Any trade-off due to co-application of biochar and nitrogen fertilizer? A systematic review</t>
  </si>
  <si>
    <t>Atmospheric pollutants and trace gasses - Dissolved organic carbon and methane emissions from a rice paddy fertilized with ammonium and nitrate</t>
  </si>
  <si>
    <t>Ye, Rongzhong/0000-0003-3366-317X; Inubushi, Kazuyuki/0000-0002-2230-0755; Xiao, Mouliang/0000-0002-5887-4670; Li, Yuhong/0000-0001-5688-9740</t>
  </si>
  <si>
    <t>Effect of optimal nitrogen application and mid-season drainage on rice root activity and reductive substances in straw-incorporated paddy</t>
  </si>
  <si>
    <t>Effect of calcium silicate on nutrient use of lowland rice and greenhouse gas emission from a paddy soil under alternating wetting and drying</t>
  </si>
  <si>
    <t>Nitrous oxide emission from wetland rice soil as affected by the application of controlled-availability fertilizers and mid-season aeration</t>
  </si>
  <si>
    <t>Effect of fertilizer composition and different varieties on yield, methane and nitrous oxide emission from rice field in East Java Indonesia</t>
  </si>
  <si>
    <t>Wu, Jianqiang; Wang, Min; Li, Peng; Shen, Leyang; Ma, Mingyi; Xu, Boyu; Zhang, Shuyuan; Sha, Chenyan; Ye, Chunmei; Xiong, Lijun; Huang, Shenfa</t>
  </si>
  <si>
    <t>Bhattacharyya, P; Nayak, AK; Mohanty, S; Tripathi, R; Shahid, M; Kumar, A; Raja, R; Panda, BB; Roy, KS; Neogi, S; Dash, PK; Shukla, AK; Rao, KS</t>
  </si>
  <si>
    <t>Methane and nitrous oxide emissions from paddy fields in Japan: An assessment of controlling factor using an intensive regional data set</t>
  </si>
  <si>
    <t>Li, Weiwei; Ahmad, Sajjad; Liu, Dun; Gao, Shen; Wang, Yuhui; Tao, Weike; Chen, Lin; Liu, Zhenghui; Jiang, Yu; Li, Ganghua; Ding, Yanfeng</t>
  </si>
  <si>
    <t>Isotopomer analysis of production, consumption and soil-to-atmosphere emission processes of N2O at the beginning of paddy field irrigation</t>
  </si>
  <si>
    <t>Nayak, D; Saetnan, E; Cheng, K; Wang, W; Koslowski, F; Cheng, YF; Zhu, WY; Wang, JK; Liu, JX; Moran, D; Yan, XY; Cardenas, L; Newbold, J; Pan, GX; Lui, YL; Smith, P</t>
  </si>
  <si>
    <t>Dynamic interactions of nitrogen fertilizer and straw application on greenhouse gas emissions and sequestration of soil carbon and nitrogen: A 13-year field study</t>
  </si>
  <si>
    <t>Effects of nitrogen-enriched biochar on rice growth and yield, iron dynamics, and soil carbon storage and emissions: A tool to improve sustainable rice cultivation</t>
  </si>
  <si>
    <t>Cattle manure composting: Shifts in the methanogenic community structure, chemical composition, and consequences on methane production potential in a rice paddy</t>
  </si>
  <si>
    <t>Effects of Nitrogen Reduction and Optimized Fertilization Combined with Straw Return on Greenhouse Gas Emissions and Crop Yields of a Rice-Wheat Rotation System</t>
  </si>
  <si>
    <t>Comparison of the nitrogen balance in paddy fields under conventional rice straw application versus cow dung compost application in mixed crop-livestock systems</t>
  </si>
  <si>
    <t>Effect of water-saving irrigation on the N2O dynamics and the contribution of exogenous and endogenous nitrogen to N2O production in paddy soil using 15N tracing</t>
  </si>
  <si>
    <t>Revising a process-based biogeochemistry model (DNDC) to simulate methane emission from rice paddy fields under various residue management and fertilizer regimes</t>
  </si>
  <si>
    <t>Kim, Young-Nam; Lee, Ji-Hyun; Seo, Han-Ryul; Kim, Jeong-Woo; Cho, Young-Sang; Lee, Danbi; Kim, Bo-Hyun; Yoon, Jung-Hwan; Choe, Hyeonji; Lee, Yong Bok; Kim, Kye-Hoon</t>
  </si>
  <si>
    <t>Integrated rice-aquatic animals culture systems promote the sustainable development of agriculture by improving soil fertility and reducing greenhouse gas emissions</t>
  </si>
  <si>
    <t>Simulation Study of CH4 and N2O Emission Fluxes from Rice Fields in Northeast China under Different Straw-Returning and Irrigation Methods Based on the DNDC Model</t>
  </si>
  <si>
    <t>Pan, Genxing/AAH-8501-2019; Cardenas, Laura/HHC-2953-2022; Cheng, Yanfen/GOK-2098-2022; Cheng, Kun/N-3558-2016; Smith, Pete/G-1041-2010; yan, xiao yuan/M-9840-2016</t>
  </si>
  <si>
    <t>Reduced mineral fertilization coupled with straw return in field mesocosm vegetable cultivation helps to coordinate greenhouse gas emissions and vegetable production</t>
  </si>
  <si>
    <t>Influence of nitrogen loading and plant nitrogen assimilation on nitrogen leaching and N2O emission in forage rice paddy fields fertilized with liquid cattle waste</t>
  </si>
  <si>
    <t>Li, Jianling; Li, Yu'e; Wan, Yunfan; Wang, Bin; Waqas, Muhammad Ahmed; Cai, Weiwei; Guo, Chen; Zhou, Shouhua; Su, Rongsui; Qin, Xiaobo; Gao, Qingzhu; Wilkes, Andreas</t>
  </si>
  <si>
    <t>Cowan, N; Bhatia, A; Drewer, J; Jain, N; Singh, R; Tomer, R; Kumar, V; Kumar, O; Prasanna, R; Ramakrishnan, B; Kumar, D; Bandyopadhyay, SK; Sutton, M; Pathak, H</t>
  </si>
  <si>
    <t>Estimation of greenhouse gas mitigation potential through optimized application of synthetic N, P and K fertilizer to major cereal crops: A case study from China</t>
  </si>
  <si>
    <t>Zhang, Yi; Jiang, Yu; Tai, Amos P. K.; Feng, Jinfei; Li, Zhijie; Zhu, Xiangcheng; Chen, Jin; Zhang, Jun; Song, Zhenwei; Deng, Aixing; Lal, Rattan; Zhang, Weijian</t>
  </si>
  <si>
    <t>Ammonia volatilization, greenhouse gas emissions and microbiological mechanisms following the application of nitrogen fertilizers in a saline-alkali paddy ecosystem</t>
  </si>
  <si>
    <t>Effect of the number of tillages in fallow season and fertilizer type on greenhouse gas emission from a rice (Oryza sativa L.) paddy field in Ehime, southwestern Japan</t>
  </si>
  <si>
    <t>Wang, Jun; Ye, Fan; Ji, Yangbeibei; Zhou, Zhou; Zhang, Xingyu; Nie, Yuanqing; Qin, Li; Zhou, Yang; Wang, Yule; Wang, Weilu; Yang, Jianchang; Chen, Yun; Liu, Lijun</t>
  </si>
  <si>
    <t>Verhoeven, Elizabeth; Barthel, Matti; Yu, Longfei; Celi, Luisella; Said-Pullicino, Daniel; Sleutel, Steven; Lewicka-Szczebak, Dominika; Six, Johan; Decock, Charlotte</t>
  </si>
  <si>
    <t>Oo, Aung Zaw/0000-0002-0571-0613; Sonoko Bellingrath-Kimura, Dorothea/0000-0001-7392-7796; Lam, Nguyen/0000-0003-4524-3877; Win, Khin Thuzar/0000-0002-4834-078X</t>
  </si>
  <si>
    <t>Aromatic compound 2-acetyl-1-pyrroline coordinates nitrogen assimilation and methane mitigation in fragrant rice</t>
  </si>
  <si>
    <t>Environmental impact and economic benefits of site-specific nutrient management (SSNM) in irrigated rice systems</t>
  </si>
  <si>
    <t>Iqbal, Muhammad Faseeh; Zhang, Yong; Kong, Pulin; Wang, Yulong; Cao, Kaixun; Zhao, Limei; Xiao, Xin; Fan, Xiaorong</t>
  </si>
  <si>
    <t>Shaaban, Muhammad; Peng, Qi-an; Lin, Shan; Wu, Yupeng; Khalid, Muhammad Salman; Wu, Lei; Mo, Yongliang; Hu, Ronggui</t>
  </si>
  <si>
    <t>A Rice Gene for Microbial Symbiosis, Oryza sativa CCaMK, Reduces CH4 Flux in a Paddy Field with Low Nitrogen Input</t>
  </si>
  <si>
    <t>Verhoeven, E; Barthel, M; Yu, LF; Celi, L; Said-Pullicino, D; Sleutel, S; Lewicka-Szczebak, D; Six, J; Decock, C</t>
  </si>
  <si>
    <t>Zhou, Guopeng; Cao, Weidong; Bai, Jinshun; Xu, Changxu; Zeng, Naohua; Gao, Songjuan; Rees, Robert M.; Dou, Fugen</t>
  </si>
  <si>
    <t>Islam, M. Rafiqul/0000-0001-6976-4242; Singh, Upendra/0000-0001-8653-0333; Islam, S.M. Mofijul/0000-0001-6236-9258</t>
  </si>
  <si>
    <t>Soil organic carbon sequestration and mitigation potential in a rice cropland in Bangladesh - a modelling approach</t>
  </si>
  <si>
    <t>Hou, Pengfu; Xue, Lixiang; Wang, Jing; Petropoulos, Evangelos; Deng, Xuzhe; Qiao, Jun; Xue, Lihong; Yang, Linzhang</t>
  </si>
  <si>
    <t>Variation and driving factors of nitrous oxide emissions from irrigated paddy field in the arid and semiarid region</t>
  </si>
  <si>
    <t>Simultaneous records of methane and nitrous oxide emissions in rice-based cropping systems under rainfed conditions</t>
  </si>
  <si>
    <t>Chatterjee, Dibyendu/I-7638-2019; Das, Saikat/ACN-7882-2022; Rees, Robert/L-8103-2013; Drewer, Julia/A-1845-2010</t>
  </si>
  <si>
    <t>Carbonaceous Greenhouse Gases and Microbial Abundance in Paddy Soil under Combined Biochar and Rice Straw Amendment</t>
  </si>
  <si>
    <t>hussain, qaiser/S-8190-2016; Huang, Shiwei/JPK-4210-2023; Li, Pengfei/GYJ-1165-2022; Zhou, Jianbin/AFS-3130-2022</t>
  </si>
  <si>
    <t>Agro-technologies for greenhouse gases mitigation in flooded rice fields for promoting climate smart agriculture</t>
  </si>
  <si>
    <t>Effect of slag-type fertilizers on N2O flux from komatsuna vegetated soil and CH4 flux from paddy vegetated soil</t>
  </si>
  <si>
    <t>Wang, Shuhui; Sun, Nan; Liang, Shuo; Zhang, Shuxiang; Meersmans, Jeroen; Colinet, Gilles; Xu, Minggang; Wu, Lianhai</t>
  </si>
  <si>
    <t>Song, Hanxiong; Zhu, Qiuan; Blanchet, Jean-Pierre; Chen, Zhi; Zhang, Kerou; Li, Tong; Zhou, Feng; Peng, Changhui</t>
  </si>
  <si>
    <t>Reduced nitrogen fertilizer application mitigated CH4 fluxes from rice paddies under an elevated CO2 concentration</t>
  </si>
  <si>
    <t>Nitrogen Fertilization Effects on Methane and Nitrous Oxide Emissions from Wetland Rice Fields of Central Vietnam</t>
  </si>
  <si>
    <t>Ahmad, Ashfaq/IUM-8419-2023; Maas, Ellen/GYD-3491-2022; Khaliq, Tasneem/AAS-2143-2021; Muhammad, Sher/GLR-8293-2022</t>
  </si>
  <si>
    <t>Effects of different organic fertilizers on nitrous oxide and methane emissions from double-cropping rice fields</t>
  </si>
  <si>
    <t>Pittelkow, Cameron M.; Adviento-Borbe, Maria A.; Hill, James E.; Six, Johan; van Kessel, Chris; Linquist, Bruce A.</t>
  </si>
  <si>
    <t>Shah, AS; Huang, J; Han, TF; Khan, MN; Tadesse, KA; Daba, NA; Khan, S; Ullah, S; Sardar, MF; Fahad, S; Zhang, HM</t>
  </si>
  <si>
    <t>The Effects of N Enrichment on Microbial Cycling of Non-CO2 Greenhouse Gases in Soils-a Review and a Meta-analysis</t>
  </si>
  <si>
    <t>Inhibitory Effects of 3,4-Dimethylpyrazole Phosphate on CH4 and N2O Emissions in Paddy Fields of Subtropical China</t>
  </si>
  <si>
    <t>Dong, Haibo; Yao, Zhisheng; Zheng, Xunhua; Mei, Baoling; Xie, Baohua; Wang, Rui; Deng, Jia; Cui, Feng; Zhu, Jianguo</t>
  </si>
  <si>
    <t>Wu, Kaikuo; Gong, Ping; Zhang, Lili; Wu, Zhijie; Xie, Xueshi; Yang, Hengzhe; Li, Wentao; Song, Yuchao; Li, Dongpo</t>
  </si>
  <si>
    <t>Hoang Thi Thai Hoa; Do Dinh Thuc; Hoang Thi Ngoc Van; Tran Thi Anh Tuyet; Duong Van Hau; Tran Dang Hoa; Rehman, H.</t>
  </si>
  <si>
    <t>The effects of nitrogen fertilizer application on methane and nitrous oxide emission/uptake in Chinese croplands</t>
  </si>
  <si>
    <t>The main drivers of methane emissions differ in the growing and flooded fallow seasons in Mediterranean rice fields</t>
  </si>
  <si>
    <t>Effects of Irrigation Regimes and Rice Varieties on Methane Emissions and Yield of Dry Season Rice in Bangladesh</t>
  </si>
  <si>
    <t>Raheem, Abdulkareem/0000-0002-9636-7813; Song, Zhenwei/0000-0001-9057-2157; Bankole, Oluwaseyi/0000-0003-4252-2272</t>
  </si>
  <si>
    <t>Zhang, Xiaoying; Fang, Qunchao; Zhang, Tao; Ma, Wenqi; Velthof, Gerard L.; Hou, Yong; Oenema, Oene; Zhang, Fusuo</t>
  </si>
  <si>
    <t>Estimation of nitrous oxide, nitric oxide and ammonia emissions from croplands in East, Southeast and South Asia</t>
  </si>
  <si>
    <t>Reduced nitrogen fertilization under flooded conditions cut down soil N2O and CO2 efflux: An incubation experiment</t>
  </si>
  <si>
    <t>Zhang, Y; Jiang, Y; Tai, APK; Feng, JF; Li, ZJ; Zhu, XC; Chen, J; Zhang, J; Song, ZW; Deng, AX; Lal, R; Zhang, WJ</t>
  </si>
  <si>
    <t>Soil organic carbon of an intensively reclaimed region in China: Current status and carbon sequestration potential</t>
  </si>
  <si>
    <t>Methane oxidation and response of Methylobacter/Methylosarcina methanotrophs in flooded rice soil amended with urea</t>
  </si>
  <si>
    <t>Net mitigation potential of straw return to Chinese cropland: estimation with a full greenhouse gas budget model</t>
  </si>
  <si>
    <t>Bhatia, Arti; Cowan, Nicholas J.; Drewer, Julia; Tomer, Ritu; Kumar, Vinod; Sharma, Shikha; Paul, Ankita; Jain, Niveta; Kumar, Sandeep; Jha, Girish; Singh, Renu; Prasanna, Radha; Ramakrishnan, Balasubramanium; Bandyopadhyay, Sanjoy K.; Kumar, Dinesh; Sutton, Mark A.; Pathak, Himanshu</t>
  </si>
  <si>
    <t>KUMAR, ANJANI/ABB-4436-2020; Lal, B./ABC-1426-2020; Nayak, A./J-7647-2019; Gautam, Priyanka/AAU-3483-2021; Swain, Dr. Chinmaya/CAH-8656-2022; Sethi, Santosh/AAX-9021-2020; Kumar, Upendra/AAK-9676-2021; Shahid, Dr Mohammad/F-4359-2015</t>
  </si>
  <si>
    <t>1611-2490</t>
  </si>
  <si>
    <t>1439-0108</t>
  </si>
  <si>
    <t>1879-1026</t>
  </si>
  <si>
    <t>2296-665X</t>
  </si>
  <si>
    <t>0038-0717</t>
  </si>
  <si>
    <t>1611-2504</t>
  </si>
  <si>
    <t>+</t>
  </si>
  <si>
    <t>DOI</t>
  </si>
  <si>
    <t>OCT</t>
  </si>
  <si>
    <t>APR</t>
  </si>
  <si>
    <t>FEB</t>
  </si>
  <si>
    <t>A</t>
  </si>
  <si>
    <t>MAY</t>
  </si>
  <si>
    <t>S</t>
  </si>
  <si>
    <t>3-4</t>
  </si>
  <si>
    <t>C</t>
  </si>
  <si>
    <t>DEC</t>
  </si>
  <si>
    <t>JUL</t>
  </si>
  <si>
    <t>WIN</t>
  </si>
  <si>
    <t>JUN</t>
  </si>
  <si>
    <t>NOV</t>
  </si>
  <si>
    <t>1-2</t>
  </si>
  <si>
    <t/>
  </si>
  <si>
    <t>SEP</t>
  </si>
  <si>
    <t>2-3</t>
  </si>
  <si>
    <t>1-3</t>
  </si>
  <si>
    <t xml:space="preserve">  </t>
  </si>
  <si>
    <t>JAN</t>
  </si>
  <si>
    <t>AUG</t>
  </si>
  <si>
    <t>J</t>
  </si>
  <si>
    <t>SI</t>
  </si>
  <si>
    <t>MAR</t>
  </si>
  <si>
    <t>Chatterjee, Dibyendu; Das, Saikat Ranjan; Mohanty, Sangita; Muduli, Baishnab Charan; Bhatia, Arti; Nayak, Bitish Kumar; Rees, Robert M.; Drewer, Julia; Nayak, Amaresh Kumar; Adhya, Tapan Kumar; Parameswaran, Chidambaranathan; Meher, Jitendriya; Mondal, Biswajit; Sutton, Mark A.; Pathak, Himanshu</t>
  </si>
  <si>
    <t>Language</t>
  </si>
  <si>
    <t>1385-1314</t>
  </si>
  <si>
    <t>2073-4395</t>
  </si>
  <si>
    <t>0095-3628</t>
  </si>
  <si>
    <t>Addresses</t>
  </si>
  <si>
    <t>End Page</t>
  </si>
  <si>
    <t>1432-184X</t>
  </si>
  <si>
    <t>Abstract</t>
  </si>
  <si>
    <t>Publisher</t>
  </si>
  <si>
    <t>GEODERMA</t>
  </si>
  <si>
    <t>1872-6259</t>
  </si>
  <si>
    <t>1614-7480</t>
  </si>
  <si>
    <t>0048-9697</t>
  </si>
  <si>
    <t>0038-0768</t>
  </si>
  <si>
    <t>Kumar, Sarma Rajeev; David, Einstein Mariya; Pavithra, Gangigere Jagadish; Kumar, Gopalakrishnan Sajith; Lesharadevi, Kuppan; Akshaya, Selvaraj; Basavaraddi, Chavadi; Navyashree, Gopal; Arpitha, Panakanahalli Shivaramu; Sreedevi, Padmanabhan; Zainuddin, Khan; Firdous, Saiyyeda; Babu, Bondalakunta Ravindra; Prashanth, Muralidhar Udagatti; Ravikumar, Ganesan; Basavaraj, Palabhanvi; Chavana, Sandeep Kumar; Kumar, Vinod Munisanjeeviah Lakshmi Devi; Parthasarathi, Theivasigamani; Subbian, Ezhilkani</t>
  </si>
  <si>
    <t>CATENA</t>
  </si>
  <si>
    <t>JUN 29</t>
  </si>
  <si>
    <t>JUN 6</t>
  </si>
  <si>
    <t>NOV 17</t>
  </si>
  <si>
    <t>JUL 10</t>
  </si>
  <si>
    <t>OCT 1</t>
  </si>
  <si>
    <t>AUG 1</t>
  </si>
  <si>
    <t>JUN 10</t>
  </si>
  <si>
    <t>APR 15</t>
  </si>
  <si>
    <t>DEC 1</t>
  </si>
  <si>
    <t>JUN 5</t>
  </si>
  <si>
    <t>MAY 30</t>
  </si>
  <si>
    <t>HELIYON</t>
  </si>
  <si>
    <t>MAY 1</t>
  </si>
  <si>
    <t>APR 26</t>
  </si>
  <si>
    <t>Assessing the viability of soil successive straw biochar amendment based on a five-year column trial with six different soils: Views from crop production, carbon sequestration and net ecosystem economic benefits</t>
  </si>
  <si>
    <t>Carlson, Kimberly M.; Gerber, James S.; Mueller, Nathaniel D.; Herrero, Mario; MacDonald, Graham K.; Brauman, Kate A.; Havlik, Petr; O'Connell, Christine S.; Johnson, Justin A.; Saatchi, Sassan; West, Paul C.</t>
  </si>
  <si>
    <t>Nitrogen Management and Methane Emissions in Direct-Seeded Rice Systems</t>
  </si>
  <si>
    <t>Zhong, Yiming; Wang, Xiaopeng; Yang, Jingping; Zhao, Xing; Ye, Xinyi</t>
  </si>
  <si>
    <t>Sudo, Shigeto/0000-0003-4858-0190; Akiyama, Hiroko/0000-0001-8821-5185</t>
  </si>
  <si>
    <t>Zhao, Z; Yue, YB; Sha, ZM; Li, CS; Deng, J; Zhang, HL; Gao, MF; Cao, LK</t>
  </si>
  <si>
    <t>He, Hao; Li, Dandan; Pan, Feifan; Wang, Fengwen; Wu, Dong; Yang, Shuyun</t>
  </si>
  <si>
    <t>Wang, JY; Chen, ZZ; Ma, YC; Sun, LY; Xiong, ZQ; Huang, QW; Sheng, QR</t>
  </si>
  <si>
    <t>Wang, J. Y.; Jia, J. X.; Xiong, Z. Q.; Khalil, M. A. K.; Xing, G. X.</t>
  </si>
  <si>
    <t>Wang, Jinyang/0000-0003-0668-336X; Xiong, Zhengqin/0000-0003-4743-7325</t>
  </si>
  <si>
    <t>Jiang, MD; Xu, P; Zhou, W; Shaaban, M; Zhao, JS; Ren, T; Lu, JW; Hu, RG</t>
  </si>
  <si>
    <t>Zheng, Xunhua/0000-0002-4138-7470; Yao, Zhisheng/0000-0001-6242-2426</t>
  </si>
  <si>
    <t>Shakoor, A; Gan, MQ; Yin, HX; Yang, W; He, F; Zuo, HF; Ma, YH; Yang, SY</t>
  </si>
  <si>
    <t>Zou, JW; Huang, Y; Qin, YM; Liu, SW; Shen, QR; Pan, GX; Lu, YY; Liu, QH</t>
  </si>
  <si>
    <t>Mauzerall, Denise/0000-0003-3479-1798; Jaffe, Peter/0000-0002-8531-8549</t>
  </si>
  <si>
    <t>Zhang, JT; Tian, HQ; You, YF; Liang, XZ; Ouyang, ZT; Pan, NQ; Pan, SF</t>
  </si>
  <si>
    <t>Xiao, Yan; Zhang, Fengge; Li, Yang; Li, Tong; Che, Yeye; Deng, Shaojun</t>
  </si>
  <si>
    <t>Yong, Jean/B-9976-2019; Liu, Gang/AAE-3853-2020; Tu, Cong/H-9750-2013</t>
  </si>
  <si>
    <t>Lazcano, Cristina/0000-0001-5495-481X; Shen, Qunli/0000-0002-4906-4430</t>
  </si>
  <si>
    <t>Nitrous oxide and methane emissions from paddy soils in southwest China</t>
  </si>
  <si>
    <t>Pittelkow, Cameron/0000-0001-8654-9552; six, johan/0000-0001-9336-4185</t>
  </si>
  <si>
    <t>Pramanik, Prabhat; Haque, Md. Mozammel; Kim, Sang Yoon; Kim, Pil Joo</t>
  </si>
  <si>
    <t>CANATOY, RONLEY/0000-0002-8649-3410; Kim, Pil Joo/0000-0003-1192-4324</t>
  </si>
  <si>
    <t>Qin, XB; Li, Y; Wang, H; Li, JL; Wan, YF; Gao, QZ; Liao, YL; Fan, MR</t>
  </si>
  <si>
    <t>Ding, WC; He, P; Zhang, JJ; Liu, YX; Xu, XP; Ullah, S; Cui, ZL; Zhou, W</t>
  </si>
  <si>
    <t>Xu, P; Zhou, W; Jiang, MD; Khan, I; Wu, TT; Zhou, MH; Zhu, B; Hu, RG</t>
  </si>
  <si>
    <t>Kumar, Rajesh/0000-0002-7297-1637; Kumar, Dr Vinod/0000-0002-2333-8931</t>
  </si>
  <si>
    <t>Shaaban, M; Peng, QA; Lin, S; Wu, YP; Khalid, MS; Wu, L; Mo, YL; Hu, RG</t>
  </si>
  <si>
    <t>Indian methane and nitrous oxide emissions and mitigation flexibility</t>
  </si>
  <si>
    <t>Wang, JY; Zhang, XL; Xiong, ZQ; Khalil, MAK; Zhao, X; Xie, YX; Xing, GX</t>
  </si>
  <si>
    <t>Hoa, HTT; Thuc, D; Van, HTN; Tuyet, TTA; Hau, DV; Hoa, TD; Rehman, H</t>
  </si>
  <si>
    <t>Ku, Hyun-Hwoi; Hayashi, Keiichi; Agbisit, Ruth; Villegas-Pangga, Gina</t>
  </si>
  <si>
    <t>Xu, Q; Dai, LX; Shang, ZY; Zhou, Y; Li, JY; Dou, Z; Yuan, XC; Gao, H</t>
  </si>
  <si>
    <t>Toma, Yo; Oomori, Shingo; Maruyama, Asuka; Ueno, Hideto; Nagata, Osamu</t>
  </si>
  <si>
    <t>Shrestha, Minita; Shrestha, Pravin Malla; Frenzel, Peter; Conrad, Ralf</t>
  </si>
  <si>
    <t>Chen, Y; Hua, X; Li, SY; Zhao, JM; Yu, H; Wang, DY; Yang, JQ; Liu, LJ</t>
  </si>
  <si>
    <t>Cheng, HM; Shu, KX; Zhu, TY; Wang, L; Liu, X; Cai, W; Qi, ZM; Feng, SY</t>
  </si>
  <si>
    <t>JUN 1</t>
  </si>
  <si>
    <t>JAN 15</t>
  </si>
  <si>
    <t>APR 1</t>
  </si>
  <si>
    <t>Volume</t>
  </si>
  <si>
    <t>OCT 15</t>
  </si>
  <si>
    <t>MAY-JUN</t>
  </si>
  <si>
    <t>eISSN</t>
  </si>
  <si>
    <t>OCT 20</t>
  </si>
  <si>
    <t>JUL 15</t>
  </si>
  <si>
    <t>Issue</t>
  </si>
  <si>
    <t>JUL-AUG</t>
  </si>
  <si>
    <t>ORCIDs</t>
  </si>
  <si>
    <t>ISSN</t>
  </si>
  <si>
    <t>SEP 5</t>
  </si>
  <si>
    <t>AUG 30</t>
  </si>
  <si>
    <t>JAN 30</t>
  </si>
  <si>
    <t>WATER</t>
  </si>
  <si>
    <t>AUG 15</t>
  </si>
  <si>
    <t>NOV 1</t>
  </si>
  <si>
    <t>NOV-DEC</t>
  </si>
  <si>
    <t>NOV 20</t>
  </si>
  <si>
    <t>LAND</t>
  </si>
  <si>
    <t>FEB 22</t>
  </si>
  <si>
    <t>MAR 29</t>
  </si>
  <si>
    <t>e13024</t>
  </si>
  <si>
    <t>ME22052</t>
  </si>
  <si>
    <t>e22132</t>
  </si>
  <si>
    <t>MAR 4</t>
  </si>
  <si>
    <t>JUN 15</t>
  </si>
  <si>
    <t>FEB 28</t>
  </si>
  <si>
    <t>DEC 18</t>
  </si>
  <si>
    <t>e34642</t>
  </si>
  <si>
    <t>FEB 12</t>
  </si>
  <si>
    <t>G00A04</t>
  </si>
  <si>
    <t>FEB 5</t>
  </si>
  <si>
    <t>OCT 3</t>
  </si>
  <si>
    <t>e35706</t>
  </si>
  <si>
    <t>Xiao, Y</t>
  </si>
  <si>
    <t>9-10</t>
  </si>
  <si>
    <t>JUN 3</t>
  </si>
  <si>
    <t>MAY 4</t>
  </si>
  <si>
    <t>e4926</t>
  </si>
  <si>
    <t>MAR 31</t>
  </si>
  <si>
    <t>GB2017</t>
  </si>
  <si>
    <t>JUL 22</t>
  </si>
  <si>
    <t>FEB 2</t>
  </si>
  <si>
    <t>JAN 24</t>
  </si>
  <si>
    <t>DEC 15</t>
  </si>
  <si>
    <t>NOV 15</t>
  </si>
  <si>
    <t>JAN 2</t>
  </si>
  <si>
    <t>JAN 10</t>
  </si>
  <si>
    <t>SEP 15</t>
  </si>
  <si>
    <t>JUL 24</t>
  </si>
  <si>
    <t>MAY 10</t>
  </si>
  <si>
    <t>MAR 3</t>
  </si>
  <si>
    <t>APR 20</t>
  </si>
  <si>
    <t>DEC 31</t>
  </si>
  <si>
    <t>OCT 10</t>
  </si>
  <si>
    <t>JUN 20</t>
  </si>
  <si>
    <t>MAY 31</t>
  </si>
  <si>
    <t>FEB 1</t>
  </si>
  <si>
    <t>MAR 10</t>
  </si>
  <si>
    <t>AUG 20</t>
  </si>
  <si>
    <t>MAR 5</t>
  </si>
  <si>
    <t>FEB 25</t>
  </si>
  <si>
    <t>SEP 1</t>
  </si>
  <si>
    <t>MAY 20</t>
  </si>
  <si>
    <t>MAY 15</t>
  </si>
  <si>
    <t>ISBN</t>
  </si>
  <si>
    <t>MAR 1</t>
  </si>
  <si>
    <t>MAR 15</t>
  </si>
  <si>
    <t>Authors</t>
  </si>
  <si>
    <t>AUG 5</t>
  </si>
  <si>
    <t>JUL 1</t>
  </si>
  <si>
    <t>Amendment with industrial and agricultural wastes reduces surface-water nutrient loss and storage of dissolved greenhouse gases in a subtropical paddy field</t>
  </si>
  <si>
    <t>Assessing nitrification and denitrification in a paddy soil with different water dynamics and applied liquid cattle waste using the 15N isotopic technique</t>
  </si>
  <si>
    <t>A combination of organic fertilizers partially substitution with alternate wet and dry irrigation could further reduce greenhouse gases emission in rice field</t>
  </si>
  <si>
    <t>Enhanced carbon sinks following double-rice conversion to green manure-rice cropping rotation systems under optimized nitrogen fertilization in southeast China</t>
  </si>
  <si>
    <t>Response of potential activity, abundance and community composition of nitrite-dependent anaerobic methanotrophs to long-term fertilization in paddy soils</t>
  </si>
  <si>
    <t>Slow-release fertilizer deep placement increased rice yield and reduced the ecological and environmental impact in Southeast China: A life-cycle perspective</t>
  </si>
  <si>
    <t>Habib, Muhammad Ashraful; Islam, S. M. Mofijul; Haque, Md. Ashraful; Hassan, Lutful; Ali, Md. Zulfiker; Nayak, Swati; Dar, Manzoor Hussain; Gaihre, Yam Kanta</t>
  </si>
  <si>
    <t>Wang, Weiqi; Wang, Chun; Sardans, Jordi; Fang, Yunying; Singh, Bhupinder Pal; Wang, Huaru; Huang, Xiaoting; Zeng, Congsheng; Tong, Chuan; Penuelas, Josep</t>
  </si>
  <si>
    <t>Effects of substituting synthetic nitrogen with organic amendments on crop yield, net greenhouse gas emissions and carbon footprint: A global meta-analysis</t>
  </si>
  <si>
    <t>High temporal resolution measurements of ammonia emissions following different nitrogen application rates from a rice field in the Taihu Lake Region of China</t>
  </si>
  <si>
    <t>Net global warming potential and greenhouse gas intensity from the double rice system with integrated soil-crop system management: A three-year field study</t>
  </si>
  <si>
    <t>Xie, Baohua; Zheng, Xunhua; Zhou, Zaixing; Gu, Jiangxin; Zhu, Bo; Chen, Xin; Shi, Yi; Wang, Yiyong; Zhao, Zhichun; Liu, Chunyan; Yao, Zhisheng; Zhu, Jianguo</t>
  </si>
  <si>
    <t>Effects of nitrogen application rates on net annual global warming potential and greenhouse gas intensity in double-rice cropping systems of the Southern China</t>
  </si>
  <si>
    <t>Methane fluxes from differentially managed grassland study plots:: the important role of CH4 oxidation in grassland with a high potential for CH4 production</t>
  </si>
  <si>
    <t>liu, xinyi/KFB-4466-2024; Yu, Feng/H-3151-2015; Yuan, chendi/HNB-9965-2023; Gu, Junfei/T-1999-2019; chen, yijia/KGM-4378-2024; chen, yinke/LKM-6033-2024</t>
  </si>
  <si>
    <t>Investigation into the Effects of Straw Retention and Nitrogen Reduction on CH4 and N2O Emissions from Paddy Fields in the Lower Yangtze River Region, China</t>
  </si>
  <si>
    <t>Mohanty, S; Swain, CK; Sethi, SK; Dalai, PC; Bhattachrayya, P; Kumar, A; Tripathi, R; Shahid, M; Panda, BB; Kumar, U; Lal, B; Gautam, P; Munda, S; Nayak, AK</t>
  </si>
  <si>
    <t>Methane Emission Related to Enzyme Activities and Organic Carbon Fractions in Paddy Soil of South China Under Different Irrigation and Nitrogen Management</t>
  </si>
  <si>
    <t>Linking environment-productivity trade-offs and correlated uncertainties: Greenhouse gas emissions and crop productivity in paddy rice production systems</t>
  </si>
  <si>
    <t>Cheng, Weiguo; Padre, Agnes T.; Sato, Chizuru; Shiono, Hiroyuki; Hattori, Satoshi; Kajihara, Akihiko; Aoyama, Masakazu; Tawaraya, Keitaro; Kumagai, Katsumi</t>
  </si>
  <si>
    <t>Laboratory Lysimeter Analysis of NH3 and N2O Emissions and Leaching Losses of Nitrogen in a Rice-Wheat Rotation System Irrigated With Nitrogen-Rich Wastewater</t>
  </si>
  <si>
    <t>Effects of long-term organic and inorganic fertilization on greenhouse gas emissions and soil nutrient stoichiometry in a rice-rice-fallow cropping system</t>
  </si>
  <si>
    <t>Combined application of biochar with urease and nitrification inhibitors have synergistic effects on mitigating CH4 emissions in rice field: A three-year study</t>
  </si>
  <si>
    <t>Yin, Xiaolei; Penuelas, Josep; Sardans, Jordi; Xu, Xuping; Chen, Youyang; Fang, Yunying; Wu, Liangquan; Singh, Bhupinder Pal; Tavakkoli, Ehsan; Wang, Weiqi</t>
  </si>
  <si>
    <t>Effects of organic fertilizer on net global warming potential under an intensively managed, vegetable field in southeastern China: A three-year field study</t>
  </si>
  <si>
    <t>Cattle biogas effluent application with multiple drainage mitigates methane and nitrous oxide emissions from a lowland rice paddy in the Mekong Delta, Vietnam</t>
  </si>
  <si>
    <t>deng, yangwu/IUP-7062-2023; INUBUSHI, Kazuyuki/I-8717-2014; Ge, Tida/H-3013-2011; Li, Yuhong/GZK-3697-2022; Zhang, Yuting/JRW-3937-2023; Lu, Jia/JVO-6891-2024</t>
  </si>
  <si>
    <t>Yang, Yuling; Shen, Lidong; Bai, Yanan; Zhao, Xu; Wang, Shuwei; Liu, Jiaqi; Liu, Xin; Tian, Maohui; Yang, Wangting; Jin, Jinghao; Huang, Hechen; Wu, Hongsheng</t>
  </si>
  <si>
    <t>Grimm, Hanna; Drabesch, Soeren; Nicol, Alan; Straub, Daniel; Joshi, Prachi; Zarfl, Christiane; Planer-Friedrich, Britta; Muehe, E. Marie; Kappler, Andreas</t>
  </si>
  <si>
    <t>Nitrogen fertilizer in combination with an ameliorant mitigated yield-scaled greenhouse gas emissions from a coastal saline rice field in southeastern China</t>
  </si>
  <si>
    <t>Zheng, XH; Zhou, ZX; Wang, YS; Zhu, JG; Wang, YL; Yue, J; Shi, Y; Kobayashi, K; Inubushi, K; Huang, Y; Han, SH; Xu, ZJ; Xie, BH; Butterbach-Bahl, K; Yang, LX</t>
  </si>
  <si>
    <t>Linking the potential activities of methanogens and methanotrophs to their communities under different fertilization regimes in coastal saline paddy soils</t>
  </si>
  <si>
    <t>Nie, Tangzhe/0000-0001-9935-966X; Shu-Juan, Yi/0000-0003-1708-0839</t>
  </si>
  <si>
    <t>Tariq, A; Jensen, LS; de Tourdonnet, S; Sander, BO; de Neergaard, A</t>
  </si>
  <si>
    <t>Wencheng, Ding/0000-0002-6877-1157; ULLAH, SAMI/0000-0002-6046-8305</t>
  </si>
  <si>
    <t>Cheng, Haomiao/0000-0003-4695-1875; Zhu, Tengyi/0000-0003-4915-4652</t>
  </si>
  <si>
    <t>Effects of nitrogen fertilization on CH4 emissions from rice fields</t>
  </si>
  <si>
    <t>Yao, ZS; Zheng, XH; Liu, CY; Wang, R; Xie, BH; Butterbach-Bahl, K</t>
  </si>
  <si>
    <t>Sun, Haijun; Zhang, Hailin; Wu, Jiasen; Jiang, Peikun; Shi, Weiming</t>
  </si>
  <si>
    <t>Tanaka, TST; Nitta, Y; Kido, K; Nishikawa, T; Matoh, T; Inamura, T</t>
  </si>
  <si>
    <t>Chen, G; Chen, Y; Zhao, GH; Cheng, WD; Guo, SW; Zhang, HL; Shi, WM</t>
  </si>
  <si>
    <t>Zeng, Yan; Fang, Zetao; Liu, Jingwen; Dong, Yanfang; Li, Fusheng</t>
  </si>
  <si>
    <t>Zhou Wenlin; Lou Yunsheng; Ren Lixuan; Han Yan; Meng Yan; Wu Lei</t>
  </si>
  <si>
    <t>Tang, Jie; Wang, Jingjing; Li, Zhaoyang; Wang, Sining; Qu, Yunke</t>
  </si>
  <si>
    <t>Li, SY; Chen, L; Han, X; Yang, K; Liu, K; Wang, J; Chen, Y; Liu, LJ</t>
  </si>
  <si>
    <t>Jiang, Yunbin/0000-0003-2503-9625; Deng, Huan/0000-0003-1001-3027</t>
  </si>
  <si>
    <t>Wang, ZH; Wang, LH; Liang, H; Peng, T; Xia, GP; Zhang, J; Zhao, QZ</t>
  </si>
  <si>
    <t>Xu, Peng/0000-0001-9061-2841; Shaaban, Muhammad/0000-0002-2314-7983</t>
  </si>
  <si>
    <t>Rees, Robert/0000-0003-1348-8693; Guopeng, Zhou/0000-0002-9334-2637</t>
  </si>
  <si>
    <t>Zhou, Sheng/0000-0002-6675-3991; Sun, Huifeng/0000-0002-7666-1097</t>
  </si>
  <si>
    <t>Tian, Hanqin/0000-0002-1806-4091; Lu, Chaoqun/0000-0002-1526-0513</t>
  </si>
  <si>
    <t>Sun, Huifeng/0000-0002-7666-1097; Zhou, Sheng/0000-0002-6675-3991</t>
  </si>
  <si>
    <t>Zhang, ZW; Fan, JL; Wan, YF; Wang, JM; Liao, YL; Lu, YH; Qin, XB</t>
  </si>
  <si>
    <t>jiang, zai di/0000-0002-9405-7379; Yin, Shan/0000-0003-0293-4176</t>
  </si>
  <si>
    <t>Kim, GW; Lee, JG; Gutierrez-Suson, J; Khan, MI; Jung, ST; Kim, PJ</t>
  </si>
  <si>
    <t>Yue, Q; Sheng, J; Cheng, K; Zhang, YF; Guo, Z; Sun, GF; Wang, SC</t>
  </si>
  <si>
    <t>Chen, Zhuoxi; Han, Shuo; Dong, Zhijie; Li, Hongbo; Zhang, Aiping</t>
  </si>
  <si>
    <t>Cheng, K; Yan, M; Nayak, D; Pan, GX; Smith, P; Zheng, JF; Zheng, JW</t>
  </si>
  <si>
    <t>Zhou, MH; Zhu, B; Wang, SJ; Zhu, XY; Vereecken, H; Brüggemann, N</t>
  </si>
  <si>
    <t>Wang, C; Ma, XF; Shen, JL; Chen, D; Zheng, L; Ge, TD; Li, Y; Wu, JS</t>
  </si>
  <si>
    <t>Inhibition experiments on nitrous oxide emission from paddy soils</t>
  </si>
  <si>
    <t>Minamikawa, Kazunori/AAV-1285-2021; Huynh Cong, Khanh/KHV-3026-2024</t>
  </si>
  <si>
    <t>Wu, Xiao Hong; Wang, Wei; Xie, Xiao Li; Yin, Chun Mei; Hou, Hai Jun</t>
  </si>
  <si>
    <t>Shutes, Brian/0000-0001-8633-1588; Wang, Xinyi/0009-0008-9926-583X</t>
  </si>
  <si>
    <t>Ali, Muhammad Aslam; Sattar, M. A.; Islam, M. Nazmul; Inubushi, K.</t>
  </si>
  <si>
    <t>Yu, Yuanchun/0000-0002-4625-4490; Zhang, Gang/0000-0002-9480-8945</t>
  </si>
  <si>
    <t>zhang, hailin/0000-0002-8545-1032; Sun, Haijun/0000-0003-2177-469X</t>
  </si>
  <si>
    <t>Liang, YN; Xue, LH; Jia, PP; Zhang, S; Hu, Y; Zamanian, K; Zhao, XN</t>
  </si>
  <si>
    <t>Fertitta-Roberts, Cara; Oikawa, Patricia Y.; Jenerette, G. Darrel</t>
  </si>
  <si>
    <t>Kim, gil won/0000-0002-2141-7476; Kim, Pil Joo/0000-0003-1192-4324</t>
  </si>
  <si>
    <t>Tung Thanh Nguyen; Sasaki, Yuka; Kakuda, Ken-ichi; Fujii, Hiroshi</t>
  </si>
  <si>
    <t>Raheem, Abdulkareem/AAM-6141-2020; Bankole, Oluwaseyi/AAM-3717-2021</t>
  </si>
  <si>
    <t>Xu, P; Zhou, W; Jiang, MD; Khan, I; Shaaban, M; Jiang, YB; Hu, RG</t>
  </si>
  <si>
    <t>Bo, Y; Jägermeyr, J; Yin, Z; Jiang, Y; Xu, JZ; Liang, H; Zhou, F</t>
  </si>
  <si>
    <t>Liu, Ying; Tang, Haiying; Smith, Pete; Zhong, Chuan; Huang, Guoqin</t>
  </si>
  <si>
    <t>INTERNATIONAL JOURNAL OF ENVIRONMENTAL RESEARCH AND PUBLIC HEALTH</t>
  </si>
  <si>
    <t>Zhang, JS; Zhang, FP; Yang, JH; Wang, JP; Cai, ML; Li, CF; Cao, CG</t>
  </si>
  <si>
    <t>Zhou, Feng/0000-0001-6122-0611; Song, Hanxiong/0000-0002-8914-6027</t>
  </si>
  <si>
    <t>Ji, YL; Zhou, YJ; Li, Z; Feng, KX; Sun, XY; Xu, YZ; Wu, WG; Zou, HW</t>
  </si>
  <si>
    <t>Shaaban, Muhammad/0000-0002-2314-7983; Xu, Peng/0000-0001-9061-2841</t>
  </si>
  <si>
    <t>Han, Zhengdi; Hou, Huijing; Yao, Xianzi; Qian, Xiang; Zhou, Mingyao</t>
  </si>
  <si>
    <t>Nie, Tangzhe/0000-0001-9935-966X; Chen, Peng/0000-0003-3630-5685</t>
  </si>
  <si>
    <t>Ogle, Stephen/0000-0003-1899-7446; Cheng, Kun/0000-0002-6101-0558</t>
  </si>
  <si>
    <t>Li, CF; Zhou, DN; Kou, ZK; Zhang, ZS; Wang, JP; Cai, ML; Cao, CG</t>
  </si>
  <si>
    <t>Mitigation of greenhouse gas emission by nitrogen-fixing bacteria</t>
  </si>
  <si>
    <t>Wang, Jinyang/0000-0003-0668-336X; ZOU, JIANWEN/0000-0003-4689-9237</t>
  </si>
  <si>
    <t>Fan, D. J.; Liu, T. Q.; Sheng, F.; Li, S. H.; Cao, C. G.; Li, C. F.</t>
  </si>
  <si>
    <t>Zhang, Hai-Lin/0000-0002-7426-2885; Xu, Shangqi/0000-0001-5131-4382</t>
  </si>
  <si>
    <t>Zhang, Dan; Shen, Jianbo; Zhang, Fusuo; Li, Yu'e; Zhang, Weifeng</t>
  </si>
  <si>
    <t>Song, Zhenwei/0000-0001-9057-2157; Tai, Amos/0000-0001-5189-6263</t>
  </si>
  <si>
    <t>wang, xiao ke/0000-0002-2421-3970; Zheng, Hua/0000-0002-2301-1744</t>
  </si>
  <si>
    <t>Xu, Dan; Zhang, Zhongxue; Nie, Tangzhe; Lin, Yanyu; Li, Tiecheng</t>
  </si>
  <si>
    <t>Xia, Xinghui/0000-0002-8663-6346; Tian, Hanqin/0000-0002-1806-4091</t>
  </si>
  <si>
    <t>Zhang, Yaojun; Lin, Feng; Wang, Xiaofei; Zou, Jianwen; Liu, Shuwei</t>
  </si>
  <si>
    <t>Kang, Hojeong; Lee, Jaehyun; Zhou, Xue; Kim, Jinhyun; Yang, Yerang</t>
  </si>
  <si>
    <t>Wang, W.; Zeng, C.; Sardans, J.; Wang, C.; Zeng, D.; Penuelas, J.</t>
  </si>
  <si>
    <t>Wu, Lianhai/0000-0003-0221-9009; Xu, Minggang/0000-0002-7308-0633</t>
  </si>
  <si>
    <t>Wang, Jinyang; Zhang, Xiaolin; Xiong, Zhengqin; Khalil, M. A. K.; Zhao, Xu; Xie, Yingxin; Xing, Guangxi</t>
  </si>
  <si>
    <t>Wang, Xinyi; Zhu, Hui; Yan, Baixing; Chen, Lei; Shutes, Brian; Wang, Mingming; Lyu, Jiao; Zhang, Fuman</t>
  </si>
  <si>
    <t>Tanaka, Takashi S. T.; Nitta, Yoshiro; Kido, Kaoru; Nishikawa, Tomohiro; Matoh, Toru; Inamura, Tatsuya</t>
  </si>
  <si>
    <t>Inhibition of methane emissions from Chinese rice fields by nitrogen deposition based on the DNDC model</t>
  </si>
  <si>
    <t>Xu, Peng/0000-0001-9061-2841; Shaaban, Muhammad/0000-0002-2314-7983; Zhou, Minghua/0000-0002-0003-2892</t>
  </si>
  <si>
    <t>Effects of elevated CO2 and N fertilization on CH4 emissions from paddy rice fields -: art. no. GB3009</t>
  </si>
  <si>
    <t>Zhang, Jingting; Tian, Hanqin; You, Yongfa; Liang, Xin-Zhong; Ouyang, Zutao; Pan, Naiqing; Pan, Shufen</t>
  </si>
  <si>
    <t>Qin, Xiaobo; Li, Yu'e; Wang, Hong; Li, Jianling; Wan, Yunfan; Gao, Qingzhu; Liao, Yulin; Fan, Meirong</t>
  </si>
  <si>
    <t>Cheng, WG; Padre, AT; Sato, C; Shiono, H; Hattori, S; Kajihara, A; Aoyama, M; Tawaraya, K; Kumagai, K</t>
  </si>
  <si>
    <t>Modeling methane emissions from paddy rice fields under elevated atmospheric carbon dioxide conditions</t>
  </si>
  <si>
    <t>Yin, XL; Peñuelas, J; Sardans, J; Xu, XP; Chen, YY; Fang, YY; Wu, LQ; Singh, BP; Tavakkoli, E; Wang, WQ</t>
  </si>
  <si>
    <t>Double paddy rice conversion to maize-paddy rice reduces carbon footprint and enhances net carbon sink</t>
  </si>
  <si>
    <t>Soil microbial response to silicate fertilization reduces bioavailable arsenic in contaminated paddies</t>
  </si>
  <si>
    <t>Wang, Pei-Xin; Yang, Ya-Dong; Wang, Xi-Quan; Zhao, Jie; Peixoto, Leanne; Zeng, Zhao-Hai; Zang, Hua-Dong</t>
  </si>
  <si>
    <t>Potential of Irrigation and Biochar on Reduction Methane Emission and Leaching Nitrate into Groundwater</t>
  </si>
  <si>
    <t>Zou, Jianwen; Huang, Yao; Qin, Yanmei; Liu, Shuwei; Shen, Qirong; Pan, Genxing; Lu, Yanyu; Liu, Qiaohui</t>
  </si>
  <si>
    <t>Effect of application of vermicompost on methane emission and grain yield of Chinna Ponni paddy crop</t>
  </si>
  <si>
    <t>Nitrogen Fertilization Causes Changes in Agricultural Characteristics and Gas Emissions in Rice Field</t>
  </si>
  <si>
    <t>Tariq, Azeem; Jensen, Lars Stoumann; de Tourdonnet, Stephane; Ole Sander, Bjoern; de Neergaard, Andreas</t>
  </si>
  <si>
    <t>Effects of warming on rice production and metabolism process associated with greenhouse gas emissions</t>
  </si>
  <si>
    <t>Hu, Tao/JOZ-6744-2023; ZOU, JIANWEN/B-3059-2012; WU, SHUANG/HRA-0836-2023; li, shuqing/KEI-9007-2024</t>
  </si>
  <si>
    <t>Luo, Yufeng/C-3848-2013; Liao, Ping/ABF-7940-2021; Wang, Han/JJF-2614-2023; Zhang, Bochao/HZJ-3140-2023</t>
  </si>
  <si>
    <t>Influence of nitrogen fertilization on the net ecosystem carbon budget in a temperate mono-rice paddy</t>
  </si>
  <si>
    <t>Cheng, Haomiao; Shu, Kexin; Zhu, Tengyi; Wang, Liang; Liu, Xiang; Cai, Wei; Qi, Zhiming; Feng, Shaoyuan</t>
  </si>
  <si>
    <t>Influence of winter crop residue and nitrogen form on greenhouse gas emissions from acidic paddy soil</t>
  </si>
  <si>
    <t>Zhang, Ke; Liang, Xia; Zhang, Yushu; Liu, Xiaojun; Tian, Yongchao; Zhu, Yan; Cao, Weixing; Chen, Deli</t>
  </si>
  <si>
    <t>Methane and nitrous oxide emissions from agricultural fields in Japan and mitigation options: a review</t>
  </si>
  <si>
    <t>Carbon footprint of different agricultural systems in China estimated by different evaluation metrics</t>
  </si>
  <si>
    <t>Zhang, Bowen; Tian, Hanqin; Ren, Wei; Tao, Bo; Lu, Chaoqun; Yang, Jia; Banger, Kamaljit; Pan, Shufen</t>
  </si>
  <si>
    <t>Sarkar, Binoy/0000-0002-4196-1225; Wang, Hailong/0000-0002-6107-5095; Bolan, Nanthi/0000-0003-2056-1692</t>
  </si>
  <si>
    <t>Zhang, Guangbin; Huang, Qiong; Song, Kaifu; Zhu, Xiaoli; Ma, Jing; Zhang, Yao; Yan, Xiaoyuan; Xu, Hua</t>
  </si>
  <si>
    <t>Lin, MF; Wang, XT; Peñuelas, J; Sardans, J; Alrefaei, AF; Zheng, Y; Xu, XP; Jin, Q; Liu, XY; Wang, WQ</t>
  </si>
  <si>
    <t>Xu, Hui; Liu, Zhong; Wang, Lihua; Wan, Haibo; Jing, Changwei; Jiang, Jingang; Wu, Jiaping; Qi, Jiaguo</t>
  </si>
  <si>
    <t>wang, wei/HGC-8000-2022; Li, Changsheng/G-9890-2015; li, xuecao/L-3807-2018; Xin, Qinchuan/O-3276-2014</t>
  </si>
  <si>
    <t>Pan, Genxing/AAH-8501-2019; zhou, xian/JYQ-9844-2024; guo, yali/KAL-9865-2024; zhang, jt/JVE-1333-2024</t>
  </si>
  <si>
    <t>Zhang, Fusuo/AAV-4517-2021; liu, sha/JXL-6600-2024; Liu, Xuejun/AAA-7412-2022; Shen, Jianbo/Y-3591-2019</t>
  </si>
  <si>
    <t>Methane and nitrous oxide emissions from rice and maize production in diversified rice cropping systems</t>
  </si>
  <si>
    <t>High-yielding nitrate transporter cultivars also mitigate methane and nitrous oxide emissions in paddy</t>
  </si>
  <si>
    <t>Predicting methane emissions from paddy rice soils under biochar and nitrogen addition using DNDC model</t>
  </si>
  <si>
    <t>Lyu, YF; Zhang, XH; Yang, XD; Wu, J; Lin, LL; Zhang, YZ; Wang, GY; Xiao, YL; Peng, H; Zhu, XM; Yu, XY</t>
  </si>
  <si>
    <t>Aljerib, Yahya Mohammed; Geng, Mingjian; Xu, Peidong; Li, Donghui; Rana, Muhammad Shoaib; Zhu, Qiang</t>
  </si>
  <si>
    <t>Wang, WQ; Wang, C; Sardans, J; Fang, YY; Singh, BP; Wang, HR; Huang, XT; Zeng, CS; Tong, C; Peñuelas, J</t>
  </si>
  <si>
    <t>Zhou, Guopeng; Cao, Weidong; Bai, Jinshun; Xu, Changxu; Zeng, Naohua; Gao, Songjuan; Rees, Robert M.</t>
  </si>
  <si>
    <t>Pittelkow, Cameron M.; Adviento-Borbe, Maria A.; van Kessel, Chris; Hill, James E.; Linquist, Bruce A.</t>
  </si>
  <si>
    <t>Han, Jiale/0000-0002-2885-031X; hussain, qaiser/0000-0002-9297-5811; Zhou, Jianbin/0000-0002-8987-1982</t>
  </si>
  <si>
    <t>Lu, Jun; Jiang, Lina; Chen, Dingjiang; Toyota, Koki; Strong, P. James; Wang, Hailong; Hirasawa, Tadashi</t>
  </si>
  <si>
    <t>Ji, Yalan; Zhou, Yongjin; Li, Zhong; Feng, Kaixuan; Sun, Xueyuan; Xu, Youzun; Wu, Wenge; Zou, Huawen</t>
  </si>
  <si>
    <t>Wang, Shengguang/J-9471-2012; Zhao, Xu/I-4527-2019; XIA, Yongqiu/D-6236-2017; Cai, Siyuan/HKE-3218-2023</t>
  </si>
  <si>
    <t>Gwon, Hyo Suk; Khan, Muhammad Israr; Yoon, Young Eun; Lee, Yong Bok; Kim, Pil Joo; Hwang, Hyun Young</t>
  </si>
  <si>
    <t>SOC sequestration affected by fertilization in rice-based cropping systems over the last four decades</t>
  </si>
  <si>
    <t>Liang, X. Q.; Li, H.; Wang, S. X.; Ye, Y. S.; Ji, Y. J.; Tian, G. M.; van Kessel, C.; Linquist, B. A.</t>
  </si>
  <si>
    <t>Decontamination of anaerobically digested slurry in a paddy field ecosystem in Jiaxing region of China</t>
  </si>
  <si>
    <t>Kim, YN; Lee, JH; Seo, HR; Kim, JW; Cho, YS; Lee, DB; Kim, BH; Yoon, JH; Choe, H; Lee, YB; Kim, KH</t>
  </si>
  <si>
    <t>Ogawa, Satoshi; Yamamoto, Kyosuke; Uno, Kenichi; Nguyen Cong Thuan; Togami, Takashi; Shindo, Soji</t>
  </si>
  <si>
    <t>Lan, T; Li, MX; Han, Y; Deng, OP; Tang, XY; Luo, L; Zeng, J; Chen, GD; Yuan, S; Wang, CQ; Gao, XS</t>
  </si>
  <si>
    <t>Zhang Jian-She; Zhang Fu-Ping; Yang Jin-Hua; Wang Jin-Ping; Cai Ming-Li; Li Cheng-Fang; Cao Cou-Gui</t>
  </si>
  <si>
    <t>Chen, Y; Zhang, YJ; Li, SY; Liu, K; Li, GM; Zhang, DP; Lv, B; Gu, JF; Zhang, H; Yang, JC; Liu, LJ</t>
  </si>
  <si>
    <t>xu, li/GNH-3667-2022; Guo, yongqing/KDS-5864-2024; Yu, Yilei/AAF-5597-2020; yu, yang/ABF-8582-2021</t>
  </si>
  <si>
    <t>Xu, Qiang; Dai, Linxiu; Shang, Ziyin; Zhou, Ying; Li, Jingyong; Dou, Zhi; Yuan, Xiaochun; Gao, Hui</t>
  </si>
  <si>
    <t>Liang, Yanning; Xue, Lihua; Jia, Pingping; Zhang, Sheng; Hu, Yi; Zamanian, Kazem; Zhao, Xiaoning</t>
  </si>
  <si>
    <t>Fertilization management and greenhouse gases emissions from paddy fields in China: A meta-analysis</t>
  </si>
  <si>
    <t>Huang, Yao/0000-0002-0192-1421; ZOU, JIANWEN/0000-0003-4689-9237; Zheng, Xunhua/0000-0002-4138-7470</t>
  </si>
  <si>
    <t>Wang, Cong; Ma, Xiaofang; Shen, Jianlin; Chen, Dan; Zheng, Liang; Ge, Tida; Li, Yong; Wu, Jinshui</t>
  </si>
  <si>
    <t>He, Ji-Zheng/0000-0002-9169-8058; Zhang, Limei/0000-0002-7383-8475; Zheng, Yong/0000-0001-5239-9824</t>
  </si>
  <si>
    <t>Carbon footprint research and mitigation strategies for rice-cropping systems in China: a review</t>
  </si>
  <si>
    <t>Xu, Peng; Zhou, Wei; Jiang, Mengdie; Khan, Imran; Wu, Tongtao; Zhou, Minghua; Zhu, Bo; Hu, Ronggui</t>
  </si>
  <si>
    <t>Zhou, Minghua; Zhu, Bo; Brueggemann, Nicolas; Wang, Xiaoguo; Zheng, Xunhua; Butterbach-Bahl, Klaus</t>
  </si>
  <si>
    <t>Huang, JX; Chen, YQ; Pan, J; Liu, WR; Yang, GL; Xiao, XP; Zheng, HB; Tang, WG; Tang, HM; Zhou, LJ</t>
  </si>
  <si>
    <t>Toposequential variation in methane emissions from double-cropping paddy rice in Northwest Vietnam</t>
  </si>
  <si>
    <t>Soil amendments reduce CH4 and CO2 but increase N2O and NH3 emissions in saline-alkali paddy fields</t>
  </si>
  <si>
    <t>4th International Conference on Emerging Trends in Engineering, Science and Technology (ICETEST)</t>
  </si>
  <si>
    <t>Huynh, Khanh Cong; Minamikawa, Kazunori; Nguyen, Ngan Vo Chau; Nguyen, Chiem Huu; Nguyen, Cong Van</t>
  </si>
  <si>
    <t>Influence of Azolla incorporation and/or dual cropping on CH4 and N2O emission from a paddy field</t>
  </si>
  <si>
    <t>Wu, JQ; Wang, M; Li, P; Shen, LY; Ma, MY; Xu, BY; Zhang, SY; Sha, CY; Ye, CM; Xiong, LJ; Huang, SF</t>
  </si>
  <si>
    <t>Li Cheng-Fang; Zhou Dan-Na; Kou Zhi-Kui; Zhang Zhi-Sheng; Wang Jin-Ping; Cai Ming-Li; Cao Cou-Gui</t>
  </si>
  <si>
    <t>Gaseous emissions from agricultural activities and wetlands in national capital territory of Delhi</t>
  </si>
  <si>
    <t>Jiao, JG; Shi, K; Li, P; Sun, Z; Chang, DL; She, XS; Wu, D; Song, XC; Liu, MQ; Li, HX; Hu, F; Xu, L</t>
  </si>
  <si>
    <t>Jensen, Lars/E-3564-2012; de Neergaard, Andreas/A-9867-2011; de Neergaard, Andreas/AFO-1454-2022</t>
  </si>
  <si>
    <t>Early drainage mitigates methane and nitrous oxide emissions from organically amended paddy soils</t>
  </si>
  <si>
    <t>Effect of rice cultivars on yield-scaled methane emissions in a double rice field in South China</t>
  </si>
  <si>
    <t>Yao, Zhisheng/0000-0001-6242-2426; Rui, Wang/0000-0001-5079-1080; Zheng, Xunhua/0000-0002-4138-7470</t>
  </si>
  <si>
    <t>Liu, Chunyan/J-2848-2014; Shi, Yi/M-1591-2019; Yao, Zhisheng/A-5749-2015; Zheng, Xunhua/D-3048-2017</t>
  </si>
  <si>
    <t>Wang, Jinyang; Chen, Zhaozhi; Ma, Yuchun; Sun, Liying; Xiong, Zhengqin; Huang, Qiwei; Sheng, Qirong</t>
  </si>
  <si>
    <t>Gaihre, YK; Singh, U; Islam, SMM; Huda, A; Islam, MR; Satter, MA; Sanabria, J; Islam, MR; Shah, AL</t>
  </si>
  <si>
    <t>Li, PF; Zhang, AF; Huang, SW; Han, JL; Jin, XL; Shen, XG; Hussain, Q; Wang, XD; Zhou, JB; Chen, ZJ</t>
  </si>
  <si>
    <t>Lee, Jaehyun/0000-0003-0883-1207; , Jinhyun/0000-0002-6762-0322; Kang, Hojeong/0000-0002-2088-6406</t>
  </si>
  <si>
    <t>Das, Suvendu; Hwang, Hyun Young; Song, Hyeon Ji; Cho, Song Rae; Van Nostrand, Joy D.; Kim, Pil Joo</t>
  </si>
  <si>
    <t>Pampolino, MF; Manguiat, IJ; Ramanathan, S; Gines, HC; Tan, PS; Chi, TTN; Rajendran, R; Buresh, RJ</t>
  </si>
  <si>
    <t>Optimizing Management Practices under Straw Regimes for Global Sustainable Agricultural Production</t>
  </si>
  <si>
    <t>Li, WW; Ahmad, S; Liu, D; Gao, S; Wang, YH; Tao, WK; Chen, L; Liu, ZH; Jiang, Y; Li, GH; Ding, YF</t>
  </si>
  <si>
    <t>Effects of Biochar, N Fertilizer, and Crop Residues on Greenhouse Gas Emissions from Acidic Soils</t>
  </si>
  <si>
    <t>John, K; Jauker, F; Marxsen, J; Zaitsev, AS; Wolters, V</t>
  </si>
  <si>
    <t>Yao, ZS; Zheng, XH; Dong, HB; Wang, R; Mei, BL; Zhu, JG</t>
  </si>
  <si>
    <t>Wihardjaka, A; Harsanti, ES; Al Viandari, N; Zuamah, H</t>
  </si>
  <si>
    <t>Sakoda, M; Tokida, T; Sakai, Y; Senoo, K; Nishizawa, T</t>
  </si>
  <si>
    <t>Zhou, GP; Gao, SJ; Xu, CX; Zeng, NH; Rees, RM; Cao, WD</t>
  </si>
  <si>
    <t>Zhou, Guopeng/HKO-1340-2023; Rees, Robert/L-8103-2013</t>
  </si>
  <si>
    <t>Ma, Qiaoying; Li, Jiwei; Aamer, Muhammad; Huang, Guoqin</t>
  </si>
  <si>
    <t>Nishimura, S; Sawamoto, T; Akiyama, H; Sudo, S; Yagi, K</t>
  </si>
  <si>
    <t>Zhou, Minghua; Wang, Xiaoguo; Wang, Yanqiang; Zhu, Bo</t>
  </si>
  <si>
    <t>Sun, MM; Zhang, HZ; Dong, JQ; Gao, F; Li, XL; Zhang, RD</t>
  </si>
  <si>
    <t>Yang, T; Wang, MJ; Wang, XD; Xu, CC; Fang, FP; Li, FB</t>
  </si>
  <si>
    <t>Xu, Shanyping; Jaffe, Peter R.; Mauzerall, Denise L.</t>
  </si>
  <si>
    <t>Kröber, Eileen/N-3165-2017; Knief, Claudia/H-1221-2013</t>
  </si>
  <si>
    <t>Zhang, Xiaoxi/KBP-8753-2024; zhao, hang/JVM-8270-2024</t>
  </si>
  <si>
    <t>Yin, S; Zhang, XX; Jiang, ZD; Zhu, PH; Li, CS; Liu, CJ</t>
  </si>
  <si>
    <t>Hu, MC; Wade, AJ; Shen, WS; Zhong, ZF; Qiu, CW; Lin, XG</t>
  </si>
  <si>
    <t>Sun, Haijun/AAL-3611-2020; Liu, yuqing/KEI-3260-2024</t>
  </si>
  <si>
    <t>Wu, Qingguan; He, Yong; Qi, Zhiming; Jiang, Qianjing</t>
  </si>
  <si>
    <t>Methane and Ammonia Oxidations Interact in Paddy Soils</t>
  </si>
  <si>
    <t>Liu, XY; Zhou, T; Liu, Y; Zhang, XH; Li, LQ; Pan, GX</t>
  </si>
  <si>
    <t>Wang, XY; Zhu, H; Shutes, B; Cui, H; Hou, SN; Yan, BX</t>
  </si>
  <si>
    <t>Zhou, Beibei; Wang, Yiming; Feng, Youzhi; Lin, Xiangui</t>
  </si>
  <si>
    <t>, Tawaraya/R-1981-2019; Kautsar, Valensi/AAJ-6896-2020</t>
  </si>
  <si>
    <t>Kim, SY; Jeong, ST; Ho, A; Hong, CO; Lee, CH; Kim, PJ</t>
  </si>
  <si>
    <t>Zhang, XX; Yin, S; Li, YS; Zhuang, HL; Li, CS; Liu, CJ</t>
  </si>
  <si>
    <t>Zou, Jianwen; Huang, Yao; Zheng, Xunhua; Wang, Yuesi</t>
  </si>
  <si>
    <t>xiong, zhengqin/B-2808-2010; Wang, Jinyang/E-7780-2011</t>
  </si>
  <si>
    <t>Minamikawa, K; Huynh, KC; Uno, K; Tran, NS; Nguyen, CH</t>
  </si>
  <si>
    <t>Mitigating methane emissions from rice fields in Asia</t>
  </si>
  <si>
    <t>Bharati, K; Mohanty, SR; Singh, DP; Rao, VR; Adhya, TK</t>
  </si>
  <si>
    <t>xu, junzeng/I-9266-2014; Yang, Shihong/AAM-2188-2020</t>
  </si>
  <si>
    <t>Pan, Junfeng/D-8042-2015; Liu, Yanzhuo/AAA-3305-2019</t>
  </si>
  <si>
    <t>Slameto; Fahrudin, Danil Eka; Saputra, Muhamad Wahyu</t>
  </si>
  <si>
    <t>天富, 韩/ABB-6633-2021; Khan, Muhammad Numan/KBD-0330-2024</t>
  </si>
  <si>
    <t>wang, qiang/IZW-1751-2023; Zhang, Lili/AAA-1485-2021</t>
  </si>
  <si>
    <t>Ju, OK; Kang, NM; Soh, H; Park, JS; Choi, E; Jeong, H</t>
  </si>
  <si>
    <t>Khan, Imran/KBC-1319-2024; Zhou, Minghua/B-8291-2015</t>
  </si>
  <si>
    <t>Zhang, Peng/GXM-5269-2022; Aamer, Muhammad/U-5555-2019</t>
  </si>
  <si>
    <t>Yu, K; Fang, XT; Zhang, YH; Miao, YC; Liu, SW; Zou, JW</t>
  </si>
  <si>
    <t>Fumoto, T; Kobayashi, K; Li, C; Yagi, K; Hasegawa, T</t>
  </si>
  <si>
    <t>Ouyang, Wei; Chen, Siyang; Wang, Xuelei; Shan, Yushu</t>
  </si>
  <si>
    <t>Li, CF; Cao, CG; Wang, JP; Ming, Z; Yuan, WL; Ahmad, S</t>
  </si>
  <si>
    <t>Shen, Qirong/AAB-6531-2020; ZOU, JIANWEN/B-3059-2012</t>
  </si>
  <si>
    <t>Zhou, Minghua; Zhu, Bo; Wang, Xiaoguo; Wang, Yanqiang</t>
  </si>
  <si>
    <t>Baruah, Kushal Kumar; Kumar, Raushan; Bordoloi, Nirmali</t>
  </si>
  <si>
    <t>Wang, Jiajia/HCI-5717-2022; Yang, Wenbin/B-5303-2011</t>
  </si>
  <si>
    <t>ECOLOGICAL AND ECONOMIC SIGNIFICANCE OF FAUNA OF SERBIA</t>
  </si>
  <si>
    <t>Nie, Tangzhe/GRJ-6288-2022; Zhang, Jiahua/KFS-4615-2024</t>
  </si>
  <si>
    <t>Cui, H; Zhu, H; Zhang, FM; Wang, XY; Hou, SN; Feng, WD</t>
  </si>
  <si>
    <t>Rajasekar, Panneerselvam; Selvi, James Arputha Vijaya</t>
  </si>
  <si>
    <t>Liu, Shengli/D-1954-2017; Zhang, Hai-Lin/H-2715-2017</t>
  </si>
  <si>
    <t>Gao, Hui; Tian, Hanqin; Zhang, Zhenrui; Xia, Xinghui</t>
  </si>
  <si>
    <t>Zhou, S; Sun, HF; Bi, JG; Zhang, JN; Riya, S; Hosomi, M</t>
  </si>
  <si>
    <t>Greenhouse gas emissions intensity of global croplands</t>
  </si>
  <si>
    <t>Gurjar, Bhola R.; Nagpure, Ajay Singh; Kumar, Prashant</t>
  </si>
  <si>
    <t>Chen, Xiaojia/JYV-2395-2024; Wang, Fei/ABE-3386-2021</t>
  </si>
  <si>
    <t>Shaaban, Muhammad/F-7466-2013; Wu, Yupeng/O-4706-2015</t>
  </si>
  <si>
    <t>Liu, YL; Zhou, ZQ; Zhang, XX; Xu, X; Chen, H; Xiong, ZQ</t>
  </si>
  <si>
    <t>Zhang, Fusuo/AAV-4517-2021; Shen, Jianbo/Y-3591-2019</t>
  </si>
  <si>
    <t>Aljerib, YM; Geng, MJ; Xu, PD; Li, DH; Rana, MS; Zhu, Q</t>
  </si>
  <si>
    <t>Lu, Xinqing; Zhang, Xiuying; Wang, Zhen; Li, Shengfeng</t>
  </si>
  <si>
    <t>Xu, P; Jiang, MD; Khan, I; Zhou, MH; Shaaban, M; Hu, RG</t>
  </si>
  <si>
    <t>Lu, F; Wang, XK; Han, B; Ouyang, ZY; Duan, XN; Zheng, H</t>
  </si>
  <si>
    <t>Chen, Zhongdu; Chen, Fu; Zhang, Hailin; Liu, Shengli</t>
  </si>
  <si>
    <t>Qian, Haoyu; Zhu, Xiangchen; Huang, Shan; Linquist, Bruce; Kuzyakov, Yakov; Wassmann, Reiner; Minamikawa, Kazunori; Martinez-Eixarch, Maite; Yan, Xiaoyuan; Zhou, Feng; Sander, Bjoern Ole; Zhang, Weijian; Shang, Ziyin; Zou, Jianwen; Zheng, Xunhua; Li, Ganghua; Liu, Zhenhui; Wang, Songhan; Ding, Yanfeng; van Groenigen, Kees Jan; Jiang, Yu</t>
  </si>
  <si>
    <t>IDS Number</t>
  </si>
  <si>
    <t>DOI Link</t>
  </si>
  <si>
    <t>Start Page</t>
  </si>
  <si>
    <t>Book DOI</t>
  </si>
  <si>
    <t>1873-2305</t>
  </si>
  <si>
    <t>1573-2932</t>
  </si>
  <si>
    <t>Part Number</t>
  </si>
  <si>
    <t>1872-7034</t>
  </si>
  <si>
    <t>1470-160X</t>
  </si>
  <si>
    <t>0167-8809</t>
  </si>
  <si>
    <t>0049-6979</t>
  </si>
  <si>
    <t>Supplement</t>
  </si>
  <si>
    <t>Pubmed Id</t>
  </si>
  <si>
    <t>2571-8789</t>
  </si>
  <si>
    <t>2073-4433</t>
  </si>
  <si>
    <t>1943-815X</t>
  </si>
  <si>
    <t>ATMOSPHERE</t>
  </si>
  <si>
    <t>1993-0321</t>
  </si>
  <si>
    <t>1672-6316</t>
  </si>
  <si>
    <t>1943-8168</t>
  </si>
  <si>
    <t>0886-6236</t>
  </si>
  <si>
    <t>0168-1923</t>
  </si>
  <si>
    <t>1944-9224</t>
  </si>
  <si>
    <t>1873-2240</t>
  </si>
  <si>
    <t>0308-521X</t>
  </si>
  <si>
    <t>1873-2267</t>
  </si>
  <si>
    <t>2212-0173</t>
  </si>
  <si>
    <t>0378-3774</t>
  </si>
  <si>
    <t>FEB 2020</t>
  </si>
  <si>
    <t>1873-2283</t>
  </si>
  <si>
    <t>0304-3800</t>
  </si>
  <si>
    <t>JUL 2024</t>
  </si>
  <si>
    <t>Zhou, Guopeng; Gao, Songjuan; Xu, Changxu; Zeng, Naohua; Rees, Robert M.; Cao, Weidong</t>
  </si>
  <si>
    <t>Khokhar, NH; Ali, I; Maitlo, HA; Abbasi, N; Panhwar, S; Keerio, HA; Ali, A; Uddin, S</t>
  </si>
  <si>
    <t>Ju, Okjung; Kang, Namgoo; Soh, Hoseup; Park, Jung-Soo; Choi, Eunjung; Jeong, Hyuncheol</t>
  </si>
  <si>
    <t>de Neergaard, Andreas/0000-0001-9108-1122; Jensen, Lars Stoumann/0000-0002-1446-2084</t>
  </si>
  <si>
    <t>Fumoto, Tamon; Kobayashi, Kazuhiko; Li, Changsheng; Yagi, Kazuyuki; Hasegawa, Toshihiro</t>
  </si>
  <si>
    <t>Barbosa de Sousa, Aurea Maria; Soares Santos, Raimundo Reginaldo; Gehring, Christoph</t>
  </si>
  <si>
    <t>Jensen, Lars/E-3564-2012; de Neergaard, Andreas/AFO-1454-2022; Tariq, Azeem/K-7885-2013</t>
  </si>
  <si>
    <t>Kiese, Ralf/A-7310-2013; Butterbach-Bahl, Klaus/A-8081-2013; Kraus, David/B-7663-2016</t>
  </si>
  <si>
    <t>Li, Siyu; Chen, Lu; Han, Xian; Yang, Kai; Liu, Kun; Wang, Jun; Chen, Yun; Liu, Lijun</t>
  </si>
  <si>
    <t>Iqbal, A; Tang, XR; Ali, I; Yuan, PL; Khan, R; Khan, Z; Adnan, M; Wei, SQ; Jiang, LG</t>
  </si>
  <si>
    <t>Huang, Qiong; Zhang, Guangbin; Ma, Jing; Song, Kaifu; Zhu, Xiaoli; Shen, Wanyu; Xu, Hua</t>
  </si>
  <si>
    <t>Maarastawi, Sarah A.; Frindte, Katharina; Geer, Romy; Kroeber, Eileen; Knief, Claudia</t>
  </si>
  <si>
    <t>Nitrate addition inhibited methanogenesis in paddy soils under long-term managements</t>
  </si>
  <si>
    <t>Li, Siyu/0000-0003-3879-3395; /0000-0002-1069-0258; Yang, Jianchang/0000-0003-4222-2376</t>
  </si>
  <si>
    <t>Win, Khin Thawda; Nonaka, Ryoko; Toyota, Koki; Motobayashi, Takashi; Hosomi, Masaaki</t>
  </si>
  <si>
    <t>Lazcano, Cristina/B-4264-2017; Brookes, Philip/ABW-6646-2022; Shen, Qunli/JMB-6410-2023</t>
  </si>
  <si>
    <t>John, Katharina; Jauker, Frank; Marxsen, Juergen; Zaitsev, Andrei S.; Wolters, Volkmar</t>
  </si>
  <si>
    <t>Yang, WL; Que, HL; Wang, SW; Zhu, AN; Zhang, YJ; He, Y; Xin, XL; Zhang, XF; Ding, SJ</t>
  </si>
  <si>
    <t>Galgo, Snowie Jane C.; Canatoy, Ronley C.; Lim, Ji Yeon; Park, Hyon Chol; Kim, Pil Joo</t>
  </si>
  <si>
    <t>Zhang, Qingwen; Zhang, Hui; Liu, Xingren; Zhang, Aiping; Xiao, Meijia; Yang, Zhengli</t>
  </si>
  <si>
    <t>Xu, Peng; Jiang, Mengdie; Khan, Imran; Zhou, Minghua; Shaaban, Muhammad; Hu, Ronggui</t>
  </si>
  <si>
    <t>He, TH; Yuan, JJ; Luo, JF; Lindsey, S; Xiang, J; Lin, YX; Liu, DY; Chen, ZM; Ding, WX</t>
  </si>
  <si>
    <t>Zhang, G; Sun, BF; Zhao, H; Wang, XK; Zheng, CY; Xiong, KN; Ouyang, ZY; Lu, F; Yuan, YF</t>
  </si>
  <si>
    <t>Winter cover crops alter methanotrophs community structure in a double-rice paddy soil</t>
  </si>
  <si>
    <t>Shaukat, Muhammad; Muhammad, Sher; Maas, Ellen D. V. L.; Khaliq, Tasneem; Ahmad, Ashfaq</t>
  </si>
  <si>
    <t>Sun, Liying; Ma, Yuchun; Liu, Yinglie; Li, Jia; Deng, Junyin; Rao, Xudong; Zhang, Yu</t>
  </si>
  <si>
    <t>Jiang, Zhenhui; Zhong, Yiming; Yang, Jingping; Wu, Yangxiaoying; Li, Hui; Zheng, Lin</t>
  </si>
  <si>
    <t>Wang, Bin; Li, Yu'e; Wan, Yunfan; Qin, Xiaobo; Gao, Qingzhu; Liu, Shuo; Li, Jianling</t>
  </si>
  <si>
    <t>Yin, Shan; Zhang, Xianxian; Jiang, Zaidi; Zhu, Penghua; Li, Changsheng; Liu, Chunjiang</t>
  </si>
  <si>
    <t>Steenbergh, Anne/C-3898-2011; Bodelier, Paul/A-9591-2011; KNAW, NIOO-KNAW/A-4320-2012</t>
  </si>
  <si>
    <t>Begum, K.; Kuhnert, M.; Yeluripati, J.; Ogle, S.; Parton, W.; Kader, M. A.; Smith, P.</t>
  </si>
  <si>
    <t>zhu, xinyu/HJJ-1063-2023; Zhou, Minghua/B-8291-2015; Bruggemann, Nicolas/C-4263-2014</t>
  </si>
  <si>
    <t>Liu, Yu; Wang, Kunkun; Liao, Shipeng; Ren, Tao; Li, Xiaokun; Cong, Rihuan; Lu, Jianwei</t>
  </si>
  <si>
    <t>Zhu, EY; Deng, JS; Wang, HQ; Wang, K; Huang, LY; Zhu, GJ; Belete, M; Shahtahmassebi, A</t>
  </si>
  <si>
    <t>Nagpure, Ajay/HDM-0130-2022; Kumar, Prashant/C-6357-2011; Gurjar, Bhola Ram/L-1357-2013</t>
  </si>
  <si>
    <t>Management opportunities to mitigate greenhouse gas emissions from Chinese agriculture</t>
  </si>
  <si>
    <t>Yue, Qian; Sheng, Jing; Cheng, Kun; Zhang, Yuefang; Guo, Zhi; Sun, Guofeng; Wang, Sichu</t>
  </si>
  <si>
    <t>Huang, R; Liu, J; He, XH; Xie, DT; Ni, JP; Xu, C; Zhang, YR; Ci, E; Wang, ZF; Gao, M</t>
  </si>
  <si>
    <t>Shang, Ziyin; Abdalla, Mohamed; Xia, Longlong; Zhou, Feng; Sun, Wenjuan; Smith, Pete</t>
  </si>
  <si>
    <t>Dinh, Phuong T. L.; Nguyen, Viet P.; Nguyen, Hoa T.; Nguyen, Dinh T. N.; Pham, Anh N.</t>
  </si>
  <si>
    <t>Win, AT; Toyota, K; Win, KT; Motobayashi, T; Ookawa, T; Hirasawa, T; Chen, DJ; Lu, J</t>
  </si>
  <si>
    <t>Kajiura, Masako; Minamikawa, Kazunori; Tokida, Takeshi; Shirato, Yasuhito; Wagai, Rota</t>
  </si>
  <si>
    <t>Zhao, YZ; Jiang, HF; Gao, JP; Wan, X; Yan, BC; Liu, Y; Cheng, GQ; Chen, LQ; Zhang, WZ</t>
  </si>
  <si>
    <t>Different behaviour of methanogenic archaea and Thaumarchaeota in rice field microcosms</t>
  </si>
  <si>
    <t>HUANG, LING/HTR-1819-2023; Deng, Jinsong/A-9301-2015; Alemayehu, Marye/ABD-3164-2020</t>
  </si>
  <si>
    <t>Nitrogen losses from integrated rice-duck and rice-fish ecosystems in southern China</t>
  </si>
  <si>
    <t>Yano, M; Toyoda, S; Tokida, T; Hayashi, K; Hasegawa, T; Makabe, A; Koba, K; Yoshida, N</t>
  </si>
  <si>
    <t>Carbon footprint of crop production in China: an analysis of National Statistics data</t>
  </si>
  <si>
    <t>Bo, Yan; Jaegermeyr, Jonas; Yin, Zun; Jiang, Yu; Xu, Junzeng; Liang, Hao; Zhou, Feng</t>
  </si>
  <si>
    <t>Wetland rice soils as sources and sinks of methane: a review and prospects for research</t>
  </si>
  <si>
    <t>Li Cheng-fang; Cao Cou-gui; Wang Jin-ping; Ming, Zhan; Yuan Wei-ling; Ahmad, Shahrear</t>
  </si>
  <si>
    <t>Chen, Dingjiang; Jiang, Lina; Huang, Hong; Toyota, Koki; Dahlgren, Randy A.; Lu, Jun</t>
  </si>
  <si>
    <t>zhang, jingxing/KCY-4726-2024; Ren, Tao/P-1434-2014</t>
  </si>
  <si>
    <t>Wang, Cong/AAO-5790-2021; Zhou, Sheng/B-7255-2008</t>
  </si>
  <si>
    <t>INTERNATIONAL SOIL AND WATER CONSERVATION RESEARCH</t>
  </si>
  <si>
    <t>Xia, YQ; Li, YF; Ti, CP; Li, XB; Zhao, YQ; Yan, XY</t>
  </si>
  <si>
    <t>wang, huimin/HDM-8421-2022; ye, yuan/ABB-1156-2021</t>
  </si>
  <si>
    <t>Garg, A; Bhattacharya, S; Shukla, PR; Dadhwal, WK</t>
  </si>
  <si>
    <t>Peng, Changhui/G-8248-2012; Zhou, Feng/C-9377-2011</t>
  </si>
  <si>
    <t>Xu, PS; Han, ZQ; Wu, J; Li, ZT; Wang, JY; Zou, JW</t>
  </si>
  <si>
    <t>Nie, TZ; Chen, P; Zhang, ZX; Qi, ZJ; Lin, YY; Xu, D</t>
  </si>
  <si>
    <t>Shaukat, M; Samoy-Pascual, K; Maas, EDVL; Ahmad, A</t>
  </si>
  <si>
    <t>Zhang, Jiatong/HJA-0177-2022; 邹, 洪涛/AAC-7936-2019</t>
  </si>
  <si>
    <t>Shrestha, M; Shrestha, PM; Frenzel, P; Conrad, R</t>
  </si>
  <si>
    <t>Wang, JY; Pan, XJ; Liu, YL; Zhang, XL; Xiong, ZQ</t>
  </si>
  <si>
    <t>Yuan, Jing; Yuan, Yongkun; Zhu, Yihang; Cao, Linkui</t>
  </si>
  <si>
    <t>Fan, DJ; Liu, TQ; Sheng, F; Li, SH; Cao, CG; Li, CF</t>
  </si>
  <si>
    <t>Xu, Qiang/GXG-6458-2022; zhang, feng/L-2587-2013</t>
  </si>
  <si>
    <t>He, H; Li, DD; Pan, FF; Wang, FW; Wu, D; Yang, SY</t>
  </si>
  <si>
    <t>Toma, Y; Oomori, S; Maruyama, A; Ueno, H; Nagata, O</t>
  </si>
  <si>
    <t>/0000-0002-1069-0258; Li, Siyu/0000-0003-3879-3395</t>
  </si>
  <si>
    <t>COMMUNICATIONS IN SOIL SCIENCE AND PLANT ANALYSIS</t>
  </si>
  <si>
    <t>Zhou, ZQ; Xu, X; Bi, ZC; Li, L; Li, B; Xiong, ZQ</t>
  </si>
  <si>
    <t>huang, shan/JVN-1240-2024; SUN, Yanni/AHC-4163-2022</t>
  </si>
  <si>
    <t>Kim, Gil Won; Gutierrez-Suson, Jessie; Kim, Pil Joo</t>
  </si>
  <si>
    <t>Kumputa, S; Vityakon, P; Saenjan, P; Lawongsa, P</t>
  </si>
  <si>
    <t>Lal, Rattan/D-2505-2013; Li, Zhijie/AGW-3897-2022</t>
  </si>
  <si>
    <t>INTERNATIONAL JOURNAL OF AGRICULTURE AND BIOLOGY</t>
  </si>
  <si>
    <t>zhao, qian/KHX-7368-2024; Zhou, Sheng/B-7255-2008</t>
  </si>
  <si>
    <t>Xiao, Y; Zhang, FG; Li, Y; Li, T; Che, YY; Deng, SJ</t>
  </si>
  <si>
    <t>Zhang, G; Wang, XK; Zhao, H; Sun, BF; Lu, F; Hu, LR</t>
  </si>
  <si>
    <t>Li, xiaolong/GRS-9148-2022; li, tong/HPC-6702-2023</t>
  </si>
  <si>
    <t>Galgo, SJC; Canatoy, RC; Lim, JY; Park, HC; Kim, PJ</t>
  </si>
  <si>
    <t>zhou, beibei/GRY-3130-2022; zhu, zhu/JDN-0159-2023</t>
  </si>
  <si>
    <t>Kim, GW; Gwon, HS; Jeong, ST; Hwang, HY; Kim, PJ</t>
  </si>
  <si>
    <t>Yang, SS; Lai, CM; Chang, HL; Chang, EH; Wei, CB</t>
  </si>
  <si>
    <t>Zhou, WL; Lou, YS; Ren, LX; Han, Y; Meng, Y; Wu, L</t>
  </si>
  <si>
    <t>Ku, HH; Hayashi, K; Agbisit, R; Villegas-Pangga, G</t>
  </si>
  <si>
    <t>Wang, JY; Jia, JX; Xiong, ZQ; Khalil, MAK; Xing, GX</t>
  </si>
  <si>
    <t>Zhang, Jing/JNE-2913-2023; Peng, Ting/HZI-6566-2023</t>
  </si>
  <si>
    <t>yu, xiao/KFT-1725-2024; YU, YUANCHUN/AAD-1172-2020</t>
  </si>
  <si>
    <t>Wang, YY; Hu, ZH; Gu, BT; Xing, JJ; Hu, XY; Xu, YT</t>
  </si>
  <si>
    <t>Hayashi, Kiyotada; Nagumo, Yoshifumi; Domoto, Akiko</t>
  </si>
  <si>
    <t>Liu, Kun/JAX-5396-2023; Liu, Jinyu/JYQ-6274-2024</t>
  </si>
  <si>
    <t>Sun, LY; Ma, YC; Li, B; Xiao, C; Fan, LX; Xiong, ZQ</t>
  </si>
  <si>
    <t>Li, Boshu/JPX-6598-2023; wang, xiao/HZI-9156-2023</t>
  </si>
  <si>
    <t>Ramakrishnan, Balasubramanian/0000-0002-4241-5971</t>
  </si>
  <si>
    <t>Ren, Tao/P-1434-2014; Shaaban, Muhammad/F-7466-2013</t>
  </si>
  <si>
    <t>VanHam, J; Baede, APM; Meyer, LA; Ybema, R</t>
  </si>
  <si>
    <t>INTERNATIONAL JOURNAL OF MOLECULAR SCIENCES</t>
  </si>
  <si>
    <t>Singla, A; Dubey, SK; Ali, MA; Inubushi, K</t>
  </si>
  <si>
    <t>BIOSCIENCE BIOTECHNOLOGY AND BIOCHEMISTRY</t>
  </si>
  <si>
    <t>JOURNAL OF SOIL SCIENCE AND PLANT NUTRITION</t>
  </si>
  <si>
    <t>Liu, JS; He, YX; Chen, J; Huang, S; Sun, YN</t>
  </si>
  <si>
    <t>Yu, K; Xiao, SQ; Shen, Y; Liu, SW; Zou, JW</t>
  </si>
  <si>
    <t>CHILEAN JOURNAL OF AGRICULTURAL RESEARCH</t>
  </si>
  <si>
    <t>Xiao, Y; Che, YY; Zhang, FG; Li, Y; Liu, M</t>
  </si>
  <si>
    <t>Banger, Kamaljit; Tian, Hanqin; Lu, Chaoqun</t>
  </si>
  <si>
    <t>Liu, Y; Tang, HY; Muhammad, A; Huang, GQ</t>
  </si>
  <si>
    <t>Ali, MA; Sattar, MA; Islam, MN; Inubushi, K</t>
  </si>
  <si>
    <t>Sass, RL; Andrews, JA; Ding, AJ; Fisher, FM</t>
  </si>
  <si>
    <t>6th Symposium on Soil Organic Matter (SOM)</t>
  </si>
  <si>
    <t>Gao, JK; Ma, ZY; Liu, L; Shi, ZY; Lv, JL</t>
  </si>
  <si>
    <t>INTERNATIONAL JOURNAL OF PLANT PRODUCTION</t>
  </si>
  <si>
    <t>Sun, BF; Zhao, H; Lü, YZ; Lu, F; Wang, XK</t>
  </si>
  <si>
    <t>APPLIED ECOLOGY AND ENVIRONMENTAL RESEARCH</t>
  </si>
  <si>
    <t>Rath, AK; Ramakrishnan, B; Sethunathan, N</t>
  </si>
  <si>
    <t>Tang, J; Wang, JJ; Li, ZY; Wang, SN; Qu, YK</t>
  </si>
  <si>
    <t>1873-2844</t>
  </si>
  <si>
    <t>1352-2310</t>
  </si>
  <si>
    <t>2352-3425</t>
  </si>
  <si>
    <t>1872-7026</t>
  </si>
  <si>
    <t>AUG 2024</t>
  </si>
  <si>
    <t>0038-075X</t>
  </si>
  <si>
    <t>ECOSPHERE</t>
  </si>
  <si>
    <t>1687-8159</t>
  </si>
  <si>
    <t>2150-8925</t>
  </si>
  <si>
    <t>1538-9243</t>
  </si>
  <si>
    <t>2083-5906</t>
  </si>
  <si>
    <t>2299-8993</t>
  </si>
  <si>
    <t>1230-1485</t>
  </si>
  <si>
    <t>2352-0094</t>
  </si>
  <si>
    <t>2589-7217</t>
  </si>
  <si>
    <t>1687-8167</t>
  </si>
  <si>
    <t>1618-9558</t>
  </si>
  <si>
    <t>2662-138X</t>
  </si>
  <si>
    <t>1877-3435</t>
  </si>
  <si>
    <t>1618-954X</t>
  </si>
  <si>
    <t>1750-0680</t>
  </si>
  <si>
    <t>Akiyama, H</t>
  </si>
  <si>
    <t>1877-3443</t>
  </si>
  <si>
    <t>2024 MAY 27</t>
  </si>
  <si>
    <t>1674-2052</t>
  </si>
  <si>
    <t>Inubushi, K</t>
  </si>
  <si>
    <t>1748-9326</t>
  </si>
  <si>
    <t>1752-9867</t>
  </si>
  <si>
    <t>1065-657X</t>
  </si>
  <si>
    <t>2326-2397</t>
  </si>
  <si>
    <t>1758-6798</t>
  </si>
  <si>
    <t>1769-7123</t>
  </si>
  <si>
    <t>1871-1413</t>
  </si>
  <si>
    <t>1878-0490</t>
  </si>
  <si>
    <t>1452-7375</t>
  </si>
  <si>
    <t>0923-2508</t>
  </si>
  <si>
    <t>1758-678X</t>
  </si>
  <si>
    <t>1872-7107</t>
  </si>
  <si>
    <t>2095-5421</t>
  </si>
  <si>
    <t>2214-5141</t>
  </si>
  <si>
    <t>2095-6339</t>
  </si>
  <si>
    <t>1758-3012</t>
  </si>
  <si>
    <t>Xiao, Yan</t>
  </si>
  <si>
    <t>0168-1699</t>
  </si>
  <si>
    <t>1661-7827</t>
  </si>
  <si>
    <t>2589-059X</t>
  </si>
  <si>
    <t>0021-3551</t>
  </si>
  <si>
    <t>2076-3298</t>
  </si>
  <si>
    <t>1758-3004</t>
  </si>
  <si>
    <t>1879-0445</t>
  </si>
  <si>
    <t>1214-1178</t>
  </si>
  <si>
    <t>0960-9822</t>
  </si>
  <si>
    <t>0022-1694</t>
  </si>
  <si>
    <t>2666-7894</t>
  </si>
  <si>
    <t>1879-2707</t>
  </si>
  <si>
    <t>1805-9368</t>
  </si>
  <si>
    <t>SEP 2024</t>
  </si>
  <si>
    <t>0925-8574</t>
  </si>
  <si>
    <t>1872-6992</t>
  </si>
  <si>
    <t>An, Ning; Fan, Mingsheng; Zhang, Fusuo; Christie, Peter; Yang, Jianchang; Huang, Jianliang; Guo, Shiwei; Shi, Xiaojun; Tang, Qiyuan; Peng, Jianwei; Zhong, Xuhua; Sun, Yixiang; Lv, Shihua; Jiang, Rongfeng; Dobermann, Achim</t>
  </si>
  <si>
    <t>Li, Wei; Liu, Jiaqi; Li, Zeqi; Ye, Ruiqiang; Chen, Wenzhen; Huang, Yuqing; Yuan, Yue; Zhang, Yi; Hu, Huayi; Zheng, Peng; Fang, Zhongming; Tao, Zeng; Song, Shiyong; Pan, Ronghui; Zhang, Jian; Tu, Jumim; Sheen, Jen; Du, Hao</t>
  </si>
  <si>
    <t>Zheng, Xunhua; Zhou, Zaixing; Wang, Yuesi; Zhu, Jianguo; Wang, Yulong; Yue, Jin; Shi, Yi; Kobayashi, Kazuhiko; Inubushi, Kazuyuki; Huang, Yao; Han, Shenghui; Xu, Zhongjun; Xie, Baohua; Butterbach-Bahl, Klaus; Yang, Lianxin</t>
  </si>
  <si>
    <t>Shen, QL; Wang, HH; Lazcano, C; Voroney, P; Elrys, A; Gou, GL; Li, HF; Zhu, QL; Chen, YZ; Wu, YZ; Meng, L; Brookes, PC</t>
  </si>
  <si>
    <t>Gaseous emissions and grain-heavy metal contents in rice paddies: A three-year partial organic substitution experiment</t>
  </si>
  <si>
    <t>Liu, Wei; Hussain, Saddam; Wu, Lishu; Qin, Ziguo; Li, Xiaokun; Lu, Jianwei; Khan, Fahad; Cao, Weidong; Geng, Mingjian</t>
  </si>
  <si>
    <t>Dong, Da; Li, Jiong; Ying, Shanshan; Wu, Jiasen; Han, Xingguo; Teng, Yuanxin; Zhou, Miaorong; Ren, Yi; Jiang, Peikun</t>
  </si>
  <si>
    <t>Modifying nitrogen fertilizer practices can reduce greenhouse gas emissions from a Chinese double rice cropping system</t>
  </si>
  <si>
    <t>Cultivation, nitrogen fertilization, and set-aside effects on methane uptake in a drained marsh soil in Northeast China</t>
  </si>
  <si>
    <t>Potential of Purple Non-Sulfur Bacteria in Sustainably Enhancing the Agronomic and Physiological Performances of Rice</t>
  </si>
  <si>
    <t>Jensen, Lars Stoumann/0000-0002-1446-2084; de Neergaard, Andreas/0000-0001-9108-1122; Tariq, Azeem/0000-0002-6132-2391</t>
  </si>
  <si>
    <t>iqbal, Faseeh/IXW-8053-2023; Zhang, Yongchun/Q-2364-2016; huang, libo/JMB-4345-2023; , Dr. Owais Ali Wani/AAZ-9585-2021</t>
  </si>
  <si>
    <t>Bhattacharyya, Pratap; Roy, K. S.; Neogi, S.; Chakravorti, S. P.; Behera, K. S.; Das, K. M.; Bardhan, S.; Rao, K. S.</t>
  </si>
  <si>
    <t>Modelling Methane and Nitrous Oxide Emissions from Rice Paddy Wetlands in India Using Artificial Neural Networks (ANNs)</t>
  </si>
  <si>
    <t>A potential of iron slag-based soil amendment as a suppressor of greenhouse gas (CH4 and N2O) emissions in rice paddy</t>
  </si>
  <si>
    <t>Huang, Rong; Liu, Jiang; He, Xinhua; Xie, Deti; Ni, Jiupai; Xu, Chang; Zhang, Yarong; Ci, En; Wang, Zifang; Gao, Ming</t>
  </si>
  <si>
    <t>Habib, Muhammad Ashraful/0000-0001-5550-8459; Gaihre, Yam/0000-0001-7716-5733; Islam, S.M. Mofijul/0000-0001-6236-9258</t>
  </si>
  <si>
    <t>Optimizing rates and sources of nutrient input to mitigate nitrogen, phosphorus, and carbon losses from rice paddies</t>
  </si>
  <si>
    <t>Fan, Xiaoru; Chen, Xianpeng; Chen, Tuo; Liu, Xingxing; Song, Yilan; Tan, Shurong; Chen, Yong; Yan, Peng; Wang, Xiaolong</t>
  </si>
  <si>
    <t>Application of Controlled-Release Nitrogen Fertilizer Decreased Methane Emission in Transgenic Rice from a Paddy Soil</t>
  </si>
  <si>
    <t>Wang, J; Ye, F; Ji, YBB; Zhou, Z; Zhang, XY; Nie, YQ; Qin, L; Zhou, Y; Wang, YL; Wang, WL; Yang, JC; Chen, Y; Liu, LJ</t>
  </si>
  <si>
    <t>Moreno-Garcia, Beatriz/0000-0003-3918-8103; Quilez, Dolores/0000-0002-2638-9443; Guillen, Monica/0000-0003-0226-4053</t>
  </si>
  <si>
    <t>Nitrogen fertilizer alleviates rice yield loss without increasing global warming potential under elevated temperatures</t>
  </si>
  <si>
    <t>Alam, MA; Huang, J; Khan, MN; Daba, NA; Zhang, L; Shen, Z; Li, JW; Liu, LS; Han, TF; Hayatu, NG; Rahaman, MA; Zhang, HM</t>
  </si>
  <si>
    <t>Thao, Huynh Van; Tarao, Mitsunori; Takada, Hideshige; Nishizawa, Tomoyasu; Nam, Tran Sy; Cong, Nguyen Van; Xuan, Do Thi</t>
  </si>
  <si>
    <t>Non-additive responses of soil C and N to rice straw and hairy vetch (Vicia villosa Roth L.) mixtures in a paddy soil</t>
  </si>
  <si>
    <t>Zhou, NN; Jiang, TF; Wang, JJ; Chen, YJ; Yang, WB; Tang, S; Han, S; Wang, Y</t>
  </si>
  <si>
    <t>Yin, Zun/AFT-0839-2022; , xujunzeng/AGY-0464-2022; Zhou, Feng/C-9377-2011</t>
  </si>
  <si>
    <t>Kim, Hyeon/F-8796-2019; Kim, Jeong/AAO-6927-2021; Kim, Youngnam/J-7674-2016</t>
  </si>
  <si>
    <t>Abbasi, Tabassum; Abbasi, Tasneem; Luithui, Chirchom; Abbasi, Shahid Abbas</t>
  </si>
  <si>
    <t>Peng, Yuxuan/AAP-8991-2020; Tang, She/V-5712-2018; shi, wentao/W-6577-2019</t>
  </si>
  <si>
    <t>Zhou, GP; Cao, WD; Bai, JS; Xu, CX; Zeng, NH; Gao, SJ; Rees, RM; Dou, FG</t>
  </si>
  <si>
    <t>Zhang, Fusuo/AAV-4517-2021; Oenema, Oene/ABI-5456-2022; 张, 晓颖/ABD-9142-2021</t>
  </si>
  <si>
    <t>Mboyerwa, Primitiva A. A.; Kibret, Kibebew; Mtakwa, Peter; Aschalew, Abebe</t>
  </si>
  <si>
    <t>Li, Fusheng/E-4914-2011; Chen, Jin/KBQ-0163-2024; long, wang/KGM-0871-2024</t>
  </si>
  <si>
    <t>Kong, DL; Zhang, XD; Yu, QD; Jin, YG; Jiang, PK; Wu, S; Liu, SW; Zou, JW</t>
  </si>
  <si>
    <t>Zhang, YJ; Liu, GS; Huang, WX; Xu, JN; Cheng, YD; Wang, C; Zhu, T; Yang, JC</t>
  </si>
  <si>
    <t>Wang, XY; Zhu, H; Yan, BX; Chen, L; Shutes, B; Wang, MM; Lyu, J; Zhang, FM</t>
  </si>
  <si>
    <t>Zhou, MH; Zhu, B; Brüggemann, N; Wang, XG; Zheng, XH; Butterbach-Bahl, K</t>
  </si>
  <si>
    <t>Wang, Jinyang; Pan, Xiaojian; Liu, Yinglie; Zhang, Xiaolin; Xiong, Zhengqin</t>
  </si>
  <si>
    <t>Baruah, Anushree; Baruah, Kushal Kumar; Gorh, Dipti; Gupta, Prabhat Kumar</t>
  </si>
  <si>
    <t>Shang, Sally/GQP-4804-2022; Xu, Qiang/GXG-6458-2022; Li, Zexi/KFA-6939-2024</t>
  </si>
  <si>
    <t>Nie, Tangzhe; Chen, Peng; Zhang, Zhongxue; Qi, Zhijuan; Lin, Yanyu; Xu, Dan</t>
  </si>
  <si>
    <t>Production, oxidation, and emissions of methane from rice fields in China</t>
  </si>
  <si>
    <t>Yao, ZS; Zheng, XH; Wang, R; Dong, HB; Xie, BH; Mei, BL; Zhou, ZX; Zhu, JG</t>
  </si>
  <si>
    <t>Ho, Adrian/AAT-3848-2021; Lee, Jee/C-9646-2011; Kim, Sang Yoon/O-3332-2014</t>
  </si>
  <si>
    <t>Jiang, Zhenhui; Lin, Jingdong; Liu, Yizhen; Mo, Chaoyang; Yang, Jingping</t>
  </si>
  <si>
    <t>Xu, ZJ; Zheng, XH; Wang, YS; Han, SH; Huang, Y; Zhu, JG; Butterbach-Bahl, K</t>
  </si>
  <si>
    <t>Zhang, K; Liang, X; Zhang, YS; Liu, XJ; Tian, YC; Zhu, Y; Cao, WX; Chen, DL</t>
  </si>
  <si>
    <t>Zhao, YZ; Jiang, HF; Gao, JP; Feng, YY; Yan, BC; Li, K; Lan, Y; Zhang, WZ</t>
  </si>
  <si>
    <t>Wang, Xinyi; Zhu, Hui; Shutes, Brian; Cui, Hu; Hou, Shengnan; Yan, Baixing</t>
  </si>
  <si>
    <t>Prospecting the significance of methane-utilizing bacteria in agriculture</t>
  </si>
  <si>
    <t>He, Xinhua/AAK-1548-2020; LIU, JIANG/AHB-8921-2022; He, Xinhua/D-6920-2011</t>
  </si>
  <si>
    <t>Dadhwal, Vinay/0000-0001-5084-1367; Shukla, Priyadarshi/0000-0002-7305-2907</t>
  </si>
  <si>
    <t>Nitrogen as a regulatory factor of methane oxidation in soils and sediments</t>
  </si>
  <si>
    <t>Drewer, Julia/0000-0002-6263-6341; Chatterjee, Dibyendu/0000-0001-6539-0781</t>
  </si>
  <si>
    <t>Pittelkow, CM; Adviento-Borbe, MA; van Kessel, C; Hill, JE; Linquist, BA</t>
  </si>
  <si>
    <t>Neogi, Suvadip/0000-0002-6113-8295; Singha Roy, Koushik/0000-0002-4556-0787</t>
  </si>
  <si>
    <t>Lu, Fei; Wang, Xiaoke; Han, Bing; Ouyang, Zhiyun; Duan, Xiaonan; Zheng, Hua</t>
  </si>
  <si>
    <t>Pan, Genxing/AAH-8501-2019; Smith, Pete/G-1041-2010; Cheng, Kun/N-3558-2016</t>
  </si>
  <si>
    <t>Xu, Hui/K-6803-2019; Qi, Jiaguo/AAC-4106-2020; Wu, Jiaping/AAD-8800-2022</t>
  </si>
  <si>
    <t>Han, Jiangpei; Shi, Liangsheng; Wang, Yakun; Chen, Zhuowei; Wu, Laosheng</t>
  </si>
  <si>
    <t>Lu, J; Jiang, LN; Chen, DJ; Toyota, K; Strong, PJ; Wang, HL; Hirasawa, T</t>
  </si>
  <si>
    <t>Sakpirom, Jakkapan; Kantachote, Duangporn; Nunkaew, Tomorn; Khan, Eakalak</t>
  </si>
  <si>
    <t>Zhou, Sheng/B-7255-2008; Yin, Shan/LHA-4869-2024; zhao, qian/KHX-7368-2024</t>
  </si>
  <si>
    <t>An agronomic assessment of greenhouse gas emissions from major cereal crops</t>
  </si>
  <si>
    <t>Zhang, BW; Tian, HQ; Ren, W; Tao, B; Lu, CQ; Yang, J; Banger, K; Pan, SF</t>
  </si>
  <si>
    <t>Jenerette, G. Darrel/0000-0003-2387-7537; Oikawa, Patty/0000-0001-7852-4435</t>
  </si>
  <si>
    <t>Sun, Huifeng; Zhou, Sheng; Zhang, Jining; Zhang, Xianxian; Wang, Cong</t>
  </si>
  <si>
    <t>Yin, S; Zhang, XX; Lyu, J; Zhi, YE; Chen, F; Wang, LQ; Liu, CJ; Zhou, S</t>
  </si>
  <si>
    <t>Zang, Huadong/0000-0002-2008-143X; Peixoto, Leanne/0000-0002-8081-0569</t>
  </si>
  <si>
    <t>Mitigating growth-stress tradeoffs via elevated TOR signaling in rice</t>
  </si>
  <si>
    <t>Wang, Ji/A-3774-2009; Han, Bing/ISU-7800-2023; Zheng, Hua/ADB-6736-2022</t>
  </si>
  <si>
    <t>Kim, Youngnam/0000-0002-9745-6551; Lee, Yong Bok/0000-0002-7651-4556</t>
  </si>
  <si>
    <t>Xu, H; Liu, Z; Wang, LH; Wan, HB; Jing, CW; Jiang, JG; Wu, JP; Qi, JG</t>
  </si>
  <si>
    <t>Liu, JN; Zhu, B; Yi, LX; Dai, HC; Xu, HS; Zhang, K; Hu, YG; Zeng, ZH</t>
  </si>
  <si>
    <t>Wang, PX; Yang, YD; Wang, XQ; Zhao, J; Peixoto, L; Zeng, ZH; Zang, HD</t>
  </si>
  <si>
    <t>Li, Wangmei; Zhang, Donghui; He, Wenhai; Fan, Mingsheng; Chen, Haiqing</t>
  </si>
  <si>
    <t>Zhang, Guo; Wang, Xiaoke; Zhao, Hong; Sun, Binfeng; Lu, Fei; Hu, Lirong</t>
  </si>
  <si>
    <t>Effect of Biogas Digested Liquid on CH4 and N2O Flux in Paddy Ecosystem</t>
  </si>
  <si>
    <t>Kim, Pil Joo/0000-0003-1192-4324; Kim, Sang Yoon/0000-0003-4914-3080</t>
  </si>
  <si>
    <t>Shaaban, Muhammad/0000-0002-2314-7983; Wu, Yupeng/0000-0002-3034-0677</t>
  </si>
  <si>
    <t>Zhang, Guo/K-7980-2019; Sun, Bin/HMD-1646-2023; Zhang, Guo/R-8343-2016</t>
  </si>
  <si>
    <t>Zheng, Yong; Zhang, Li-Mei; Zheng, Yuan-Ming; Di, Hongjie; He, Ji-Zheng</t>
  </si>
  <si>
    <t>Xu, Shanshan; Hou, Pengfu; Xue, Lihong; Wang, Shaohua; Yang, Linzhang</t>
  </si>
  <si>
    <t>Zhang, GB; Huang, Q; Song, KF; Zhu, XL; Ma, J; Zhang, Y; Yan, XY; Xu, H</t>
  </si>
  <si>
    <t>Zhou, Ziqiang; Xu, Xin; Bi, Zhichao; Li, Lu; Li, Bo; Xiong, Zhengqin</t>
  </si>
  <si>
    <t>Zhang, Xianxian; Bi, Junguo; Sun, Huifeng; Zhang, Jining; Zhou, Sheng</t>
  </si>
  <si>
    <t>Walitang, Denver I.; Kim, Kiyoon; Lee, Yi; Heo, Tae-Young; Sa, Tongmin</t>
  </si>
  <si>
    <t>Liu, Shengli/0000-0002-8517-5197; Zhang, Hai-Lin/0000-0002-7426-2885</t>
  </si>
  <si>
    <t>Regional and sectoral assessment of greenhouse gas emissions in India</t>
  </si>
  <si>
    <t>Mitra, Sudip/0000-0002-1838-8264; Rajbonshi, Manas/0000-0001-9671-9658</t>
  </si>
  <si>
    <t>Gaihre, Yam Kanta; Singh, Upendra; Islam, S. M. Mofijul; Huda, Azmul; Islam, M. R.; Satter, M. Abdus; Sanabria, Joaquin; Islam, Md. R.; Shah, A. L.</t>
  </si>
  <si>
    <t>Lin, Meifen; Wang, Xiaotong; Penuelas, Josep; Sardans, Jordi; Alrefaei, Abdulwahed Fahad; Zheng, Yi; Xu, Xuping; Jin, Qiang; Liu, Xuyang; Wang, Weiqi</t>
  </si>
  <si>
    <t>Wang, weiqi/AAN-8209-2020; Liu, Xuyang/AAE-2499-2022; Penuelas, Josep/D-9704-2011; Sardans, Jordi/AEM-0228-2022; Alrefaei, Abdulwahed/AAX-7443-2021</t>
  </si>
  <si>
    <t>Methane emission from rice cultivation regulated by soil hydrothermal condition and available carbon and nitrogen under a rice-wheat rotation system</t>
  </si>
  <si>
    <t>Contrasting regulating effects of soil available nitrogen, carbon, and critical functional genes on soil N2O emissions between two rice-based rotations</t>
  </si>
  <si>
    <t>Performance assessment of rice production based on yield, economic output, energy consumption, and carbon emissions in Southwest China during 2004-2016</t>
  </si>
  <si>
    <t>Sustainable Agricultural Practices: Enhancing Rice Yield and Reducing Methane Emissions in Degraded Soils via Soil Amendments and Silicon Application</t>
  </si>
  <si>
    <t>Lyu, Yanfeng; Zhang, Xiaohong; Yang, Xiangdong; Wu, Jun; Lin, Lili; Zhang, Yanzong; Wang, Guiyin; Xiao, Yinlong; Peng, Hong; Zhu, Xuemei; Yu, Xiaoyu</t>
  </si>
  <si>
    <t>Responses of Methane Emission and Bacterial Community to Fertilizer Reduction Plus Organic Materials over the Course of an 85-Day Leaching Experiment</t>
  </si>
  <si>
    <t>Scientific Meeting on Ecological and Economic Significance of Fauna of Serbia</t>
  </si>
  <si>
    <t>Nitrification is the key process determining N use efficiency in paddy soils</t>
  </si>
  <si>
    <t>Kavran, Mihaela; Cupina, Aleksandra Ignjatovic; Zgomba, Marija; Petric, Dushan</t>
  </si>
  <si>
    <t>Cui, Hu; Zhu, Hui; Zhang, Fu-Man; Wang, Xin-Yi; Hou, Sheng-Nan; Feng, Wei-Dong</t>
  </si>
  <si>
    <t>Chen, Yuanquan/AAU-9492-2020; Pan, Jian/E-5700-2013; Zhou, Li-Jun/B-7398-2016</t>
  </si>
  <si>
    <t>Wang, SH; Sun, N; Liang, S; Zhang, SX; Meersmans, J; Colinet, G; Xu, MG; Wu, LH</t>
  </si>
  <si>
    <t>Shaghaleh, Hiba/0000-0002-9513-1729; Alhaj Hamoud, Yousef/0000-0003-0945-9224</t>
  </si>
  <si>
    <t>Liu, Yinglie; Zhou, Ziqiang; Zhang, Xiaoxu; Xu, Xin; Chen, Hao; Xiong, Zhengqin</t>
  </si>
  <si>
    <t>Linquist, B; van Groenigen, KJ; Adviento-Borbe, MA; Pittelkow, C; van Kessel, C</t>
  </si>
  <si>
    <t>Optimizing rice yields while minimizing yield-scaled global warming potential</t>
  </si>
  <si>
    <t>Wang, DD; Zhu, ZK; Shahbaz, M; Chen, L; Liu, SL; Inubushi, K; Wu, JS; Ge, TD</t>
  </si>
  <si>
    <t>Long-term management of rice agroecosystem towards climate change mitigation</t>
  </si>
  <si>
    <t>徐, 尚起/IUD-1729-2023; Zhang, Mingyuan/AGB-6140-2022; Zhang, Hai-Lin/H-2715-2017</t>
  </si>
  <si>
    <t>Liu, W; Hussain, S; Wu, LS; Qin, ZG; Li, XK; Lu, JW; Khan, F; Cao, WD; Geng, MJ</t>
  </si>
  <si>
    <t>Ogle, Stephen/KAM-2416-2024; Pan, Genxing/AAH-8501-2019; ali, Muhammad/AAD-1233-2020; Yeluripati, Jagadeesh/AAF-3283-2020; Begum, Khadiza/JAO-4824-2023; Smith, Pete/G-1041-2010</t>
  </si>
  <si>
    <t>El Sabagh, Ayman/K-2043-2019; Datta, Juel/IQV-8321-2023; Iqbal, Muhammad Aamir/AFN-2665-2022; Baazeem, Alaa/HJG-7004-2022; EL Sabagh, Ayman/I-9912-2018; Ahmed, Sharif/L-8113-2017</t>
  </si>
  <si>
    <t>Haque, Md Mahamudul; Datta, Juel; Ahmed, Tareq; Ehsanullah, Md; Karim, Md Neaul; Akter, Mt Samima; Iqbal, Muhammad Aamir; Baazeem, Alaa; Hadifa, Adel; Ahmed, Sharif; El Sabagh, Ayman</t>
  </si>
  <si>
    <t>Quantitative assessment and mitigation strategies of greenhouse gas emissions from rice fields in China: A data-driven approach based on machine learning and statistical modeling</t>
  </si>
  <si>
    <t>Lee, GangSeob/0000-0001-7470-798X; Kim, Eun-Gyeong/0000-0002-8532-608X; Park, Jae-Ryoung/0000-0003-2207-5313; Jang, YoonHee/0000-0002-6282-9557; Kim, Kyung-Min/0000-0003-4812-6297</t>
  </si>
  <si>
    <t>Pittelkow, Cameron M.; Assa, Yacov; Burger, Martin; Mutters, Randall G.; Greer, Chris A.; Espino, Luis A.; Hill, James E.; Horwath, William R.; van Kessel, Chris; Linquist, Bruce A.</t>
  </si>
  <si>
    <t>Begum, Khadiza; Kuhnert, Matthias; Yeluripati, Jagadeesh B.; Ogle, Stephen M.; Parton, William J.; Williams, Stephen A.; Pan, Genxing; Cheng, Kun; Ali, Muhammad A.; Smith, Pete</t>
  </si>
  <si>
    <t>Martinez-Eixarch, Maite; Alcaraz, Carles; Vinas, Marc; Noguerol, Joan; Aranda, Xavier; Prenafeta-Boldu, Frances-Xavier; Catala-Forner, Mar; Fennessy, M. Siobhan; Ibanez, Carles</t>
  </si>
  <si>
    <t>BAAZEEM, ALAA/0000-0002-9339-4728; Datta, Juel/0000-0001-7008-0833; EL Sabagh, Ayman/0000-0002-4241-192X; Iqbal, Muhammad Aamir/0000-0003-2701-0551; Ahmed, Sharif/0000-0003-3678-3345</t>
  </si>
  <si>
    <t>Effects of biochar application methods on greenhouse gas emission and nitrogen use efficiency in paddy fields</t>
  </si>
  <si>
    <t>Do Fallow Season Cover Crops Increase N2O or CH4 Emission from Paddy Soils in the Mono-Rice Cropping System?</t>
  </si>
  <si>
    <t>Effect of application of ammonium thiosulphate on production and emission of methane in a tropical rice soil</t>
  </si>
  <si>
    <t>Zhang, Yajie; Liu, Gaosheng; Huang, Wenxin; Xu, Jingnan; Cheng, Yadan; Wang, Chen; Zhu, Tao; Yang, Jianchang</t>
  </si>
  <si>
    <t>Multiple trade-offs between maximizing yield and minimizing greenhouse gas production in Chinese rice croplands</t>
  </si>
  <si>
    <t>Development of a method for estimating total CH4 emission from rice paddies in Japan using the DNDC-Rice model</t>
  </si>
  <si>
    <t>Water-washed hydrochar in rice paddy soil reduces N2O and CH4 emissions: A whole growth period investigation</t>
  </si>
  <si>
    <t>Yao, Zhisheng; Zheng, Xunhua; Wang, Rui; Dong, Haibo; Xie, Baohua; Mei, Baoling; Zhou, Zaixing; Zhu, Jianguo</t>
  </si>
  <si>
    <t>ZOU, JIANWEN/B-3059-2012; xu, pinshang/JAX-5996-2023; Wang, Jinyang/JXN-8650-2024; Wang, Jinyang/E-7780-2011</t>
  </si>
  <si>
    <t>Tawaraya, Keitaro/0000-0002-0930-5455; Kautsar, Valensi/0000-0003-4748-7146; Kimani, Samuel/0000-0003-1451-0530</t>
  </si>
  <si>
    <t>The effects of Chinese milk vetch returning with nitrogen fertilizer on rice yield and greenhouse gas emissions</t>
  </si>
  <si>
    <t>Fang, Yunying/0000-0001-6531-0657; Penuelas, Josep/0000-0002-7215-0150; Tavakkoli, Ehsan/0000-0002-2676-6018</t>
  </si>
  <si>
    <t>Warming-induced greenhouse gas fluxes from global croplands modified by agricultural practices: A meta-analysis</t>
  </si>
  <si>
    <t>Xu, Heshui; Zhu, Bo; Liu, Jingna; Li, Dengyun; Yang, Yadong; Zhang, Kai; Jiang, Ying; Hu, Yuegao; Zeng, Zhaohai</t>
  </si>
  <si>
    <t>Kim, Gil Won; Lim, Ji Yeon; Bhuiyan, Mohammad Saiful Islam; Das, Suvendu; Khan, Muhammad Israr; Kim, Pil Joo</t>
  </si>
  <si>
    <t>Drainage in paddy systems maintains rice yield and reduces total greenhouse gas emissions on the global scale</t>
  </si>
  <si>
    <t>Wang, Zhen; Zhang, Xiuying; Liu, Lei; Wang, Shanqian; Zhao, Limin; Wu, Xiaodi; Zhang, Wuting; Huang, Xianjin</t>
  </si>
  <si>
    <t>Ji Xionghui; Wu Jiamei; Peng Hua; Shi Lihong; Zhang Zhenhua; Liu Zhaobing; Tian Faxiang; Huo Liangjie; Zhu Jian</t>
  </si>
  <si>
    <t>Kraus, David/0000-0003-2485-8389; Kiese, Ralf/0000-0002-2814-4888; Butterbach-Bahl, Klaus/0000-0001-9499-6598</t>
  </si>
  <si>
    <t>Penuelas, Josep/D-9704-2011; Sardans, Jordi/AEM-0228-2022; Wang, weiqi/AAN-8209-2020; Zeng, Cong/J-4933-2014</t>
  </si>
  <si>
    <t>How are annual CH4, N2O, and NO emissions from rice-wheat system affected by nitrogen fertilizer rate and type?</t>
  </si>
  <si>
    <t>Begum, K; Kuhnert, M; Yeluripati, JB; Ogle, SM; Parton, WJ; Williams, SA; Pan, GX; Cheng, K; Ali, MA; Smith, P</t>
  </si>
  <si>
    <t>Methane emission from fields with differences in nitrogen fertilizers and rice varieties in Taiwan paddy soils</t>
  </si>
  <si>
    <t>Jauker, Frank/0000-0003-4137-9072; Marxsen, Juergen/0000-0003-3954-0998; John, Katharina/0000-0002-7611-822X</t>
  </si>
  <si>
    <t>Lime Application Reduces Methane Emissions Induced by Pig Manure Substitution from a Double-Cropped Rice Field</t>
  </si>
  <si>
    <t>Effects of Pig Manure and Its Organic Fertilizer Application on Archaea and Methane Emission in Paddy Fields</t>
  </si>
  <si>
    <t>Xie, BH; Zheng, XH; Zhou, ZX; Gu, JX; Zhu, B; Chen, X; Shi, Y; Wang, YY; Zhao, ZC; Liu, CY; Yao, ZS; Zhu, JG</t>
  </si>
  <si>
    <t>Balancing Yield and Environmental Impact: Nitrogen Management and Planting Density for Rice in Southwest China</t>
  </si>
  <si>
    <t>Gaihre, Yam/V-4183-2019; haque, md/GQH-2552-2022; Habib, Muhammad/Z-2040-2019; Islam, S.M. Mofijul/I-7378-2019</t>
  </si>
  <si>
    <t>Kumar, Vinod/AFH-8309-2022; PAUL, ANKITA/KRP-0459-2024; Kumar, Sandeep/J-1592-2019; Drewer, Julia/A-1845-2010</t>
  </si>
  <si>
    <t>Li, Changjiang; Li, Changzhen; Han, Juan; Zhang, Junli; Wang, Yangfeng; Yang, Fei; Wen, Xiaoxia; Liao, Yuncheng</t>
  </si>
  <si>
    <t>Kim, Sang Yoon/0000-0003-4914-3080; Ho Kah Wye, Adrian/0000-0003-1082-2078; Kim, Pil Joo/0000-0003-1192-4324</t>
  </si>
  <si>
    <t>van groenigen, kees jan/0000-0002-9165-3925; Ge, Mingxv/0000-0003-4730-0804; ZOU, JIANWEN/0000-0003-4689-9237</t>
  </si>
  <si>
    <t>XIA, Yongqiu/D-6236-2017; Li, Chuanyou/ABF-4143-2020; yan, xiao yuan/M-9840-2016; Zhao, Yongqiang/E-1061-2018</t>
  </si>
  <si>
    <t>Zhou, Feng/0000-0001-6122-0611; Bai, Zhaohai/0000-0001-7685-5441; Lakshmanan, Prakash/0000-0003-1725-0391</t>
  </si>
  <si>
    <t>Yin, Shan; Zhang, Xianxian; Lyu, Junyao; Zhi, Yuee; Chen, Feng; Wang, Longqin; Liu, Chunjiang; Zhou, Sheng</t>
  </si>
  <si>
    <t>Li, SY; Chen, Y; Yu, F; Zhang, YJ; Liu, K; Zhuo, XX; Qiu, YY; Zhang, H; Gu, JF; Wang, WL; Yang, JC; Liu, LJ</t>
  </si>
  <si>
    <t>Zhou, Nannan; Jiang, Tengfei; Wang, Jiajia; Chen, Yujiao; Yang, Wenbin; Tang, Shan; Han, Shang; Wang, Ying</t>
  </si>
  <si>
    <t>Li, JL; Li, Y; Wan, YF; Wang, B; Waqas, MA; Cai, WW; Guo, C; Zhou, SH; Su, RS; Qin, XB; Gao, QZ; Wilkes, A</t>
  </si>
  <si>
    <t>Riya, Shohei/P-8133-2014; Zhou, Sheng/B-7255-2008; hosomi, masaaki/G-1122-2013; Terada, Akihiko/C-5749-2012</t>
  </si>
  <si>
    <t>Life cycle assessment of food production in integrated agriculture-aquaculture systems of the Mekong Delta</t>
  </si>
  <si>
    <t>Zheng, Xunhua/AAH-8172-2019; Yao, Zhisheng/A-5749-2015; Wang, Rui/AAJ-6579-2020; Zheng, Xunhua/D-3048-2017</t>
  </si>
  <si>
    <t>Acclimation of CH4 emissions from paddy soil to atmospheric CO2 enrichment in a growth chamber experiment</t>
  </si>
  <si>
    <t>Effects of shifting growth stage and regulating temperature on seasonal variation of CH4 emission from rice</t>
  </si>
  <si>
    <t>Impacts of urea deep placement on nitrous oxide and nitric oxide emissions from rice fields in Bangladesh</t>
  </si>
  <si>
    <t>Unexpected higher decomposition of soil organic matter during cold fallow season in temperate rice paddy</t>
  </si>
  <si>
    <t>Uddin, Shihab/AAV-7352-2021; Müller, Christoph/F-9521-2010; Jahangir, Mohammad Mofizur Rahman/F-3104-2011</t>
  </si>
  <si>
    <t>Cost-Benefit Analysis for Single and Double Rice Cropping Systems under the Background of Global Warming</t>
  </si>
  <si>
    <t>Zhou, Minghua; Zhu, Bo; Wang, Shijie; Zhu, Xinyu; Vereecken, Harry; Brueggemann, Nicolas</t>
  </si>
  <si>
    <t>Bi, Yucui; Cai, Siyuan; Wang, Yu; Xia, Yongqiu; Zhao, Xu; Wang, Shenqiang; Xing, Guangxi</t>
  </si>
  <si>
    <t>Effects of rice straw mulching on N2O emissions and maize productivity in a rain-fed upland</t>
  </si>
  <si>
    <t>Extension of residue retention increases net greenhouse gas mitigation in China's croplands</t>
  </si>
  <si>
    <t>Chen, DY; Liu, H; Ning, YW; Xu, C; Zhang, H; Lu, XY; Wang, JD; Xu, XJ; Feng, YY; Zhang, YC</t>
  </si>
  <si>
    <t>Deng, XF; Zhan, Y; Wang, F; Ma, WZ; Ren, ZQ; Chen, XJ; Qin, FJ; Long, WL; Zhu, ZL; Lv, XN</t>
  </si>
  <si>
    <t>Soil Organic Carbon Stocks as Affected by Tillage Systems in a Double-Cropped Rice Field</t>
  </si>
  <si>
    <t>Wang, Wei; Chen, Chunlan; Wu, Xiaohong; Xie, Kejun; Yin, Chunmei; Hou, Haijun; Xie, Xiaoli</t>
  </si>
  <si>
    <t>10.1016/j.agee.2012.02.004</t>
  </si>
  <si>
    <t>10.1007/s11270-014-1897-x</t>
  </si>
  <si>
    <t>Zheng, Xunhua/D-3048-2017</t>
  </si>
  <si>
    <t>10.3390/agronomy12071548</t>
  </si>
  <si>
    <t>10.1016/j.agee.2021.107774</t>
  </si>
  <si>
    <t>Li, Bo/0000-0003-3799-2018</t>
  </si>
  <si>
    <t>10.3390/agronomy12102240</t>
  </si>
  <si>
    <t>Banger, K; Tian, HQ; Lu, CQ</t>
  </si>
  <si>
    <t>10.1016/j.agee.2012.07.026</t>
  </si>
  <si>
    <t>Open Access Designations</t>
  </si>
  <si>
    <t>Aamer, Muhammad/U-5555-2019</t>
  </si>
  <si>
    <t>PADDY AND WATER ENVIRONMENT</t>
  </si>
  <si>
    <t>10.1007/s11104-022-05360-1</t>
  </si>
  <si>
    <t>10.1007/s11368-024-03863-1</t>
  </si>
  <si>
    <t>10.1016/j.still.2019.104490</t>
  </si>
  <si>
    <t>10.1007/s00376-009-8178-4</t>
  </si>
  <si>
    <t>PII S0045-6535(02)00158-3</t>
  </si>
  <si>
    <t>10.15666/aeer/1801_15851600</t>
  </si>
  <si>
    <t>Zhou, Minghua/B-8291-2015</t>
  </si>
  <si>
    <t>SOIL BIOLOGY &amp; BIOCHEMISTRY</t>
  </si>
  <si>
    <t>Jia, Zhongjun/B-9770-2011</t>
  </si>
  <si>
    <t>10.1017/S1755691018000580</t>
  </si>
  <si>
    <t>10.1007/s00374-019-01404-4</t>
  </si>
  <si>
    <t>10.3390/agronomy10050717</t>
  </si>
  <si>
    <t>Times Cited, All Databases</t>
  </si>
  <si>
    <t>10.1007/s42832-020-0066-y</t>
  </si>
  <si>
    <t>10.1016/j.agsy.2020.102919</t>
  </si>
  <si>
    <t>; Lam, Nguyen/HNI-3694-2023</t>
  </si>
  <si>
    <t>10.1007/s11356-018-1808-6</t>
  </si>
  <si>
    <t>10.1016/j.jes.2017.06.007</t>
  </si>
  <si>
    <t>10.1016/j.jia.2024.03.047</t>
  </si>
  <si>
    <t>10.1007/s13593-017-0440-z</t>
  </si>
  <si>
    <t>ZOU, JIANWEN/B-3059-2012</t>
  </si>
  <si>
    <t>Borrell, Andrew/A-7926-2011</t>
  </si>
  <si>
    <t>10.1016/j.agwat.2018.12.025</t>
  </si>
  <si>
    <t>10.1007/s11104-021-05162-x</t>
  </si>
  <si>
    <t>Jianling, Li/HTO-5391-2023</t>
  </si>
  <si>
    <t>10.1007/s42729-021-00695-7</t>
  </si>
  <si>
    <t>JOURNAL OF MOUNTAIN SCIENCE</t>
  </si>
  <si>
    <t>10.1007/s11104-020-04809-5</t>
  </si>
  <si>
    <t>Viswanathan, C; Kumar, RS</t>
  </si>
  <si>
    <t>10.1016/j.agee.2011.04.009</t>
  </si>
  <si>
    <t>10.3390/agronomy14030544</t>
  </si>
  <si>
    <t>Ueno, Hideto/W-6759-2019</t>
  </si>
  <si>
    <t>10.1007/s10333-016-0551-1</t>
  </si>
  <si>
    <t>10.1007/s11629-017-4810-4</t>
  </si>
  <si>
    <t>10.1007/s11356-020-11641-y</t>
  </si>
  <si>
    <t>Tokida, Takeshi/F-7203-2010</t>
  </si>
  <si>
    <t>10.1016/j.agee.2021.107737</t>
  </si>
  <si>
    <t>Zhang, G; Wang, DJ; Yu, YC</t>
  </si>
  <si>
    <t>10.1007/s11356-019-05363-z</t>
  </si>
  <si>
    <t>10.3389/fpls.2024.1432460</t>
  </si>
  <si>
    <t>10.1007/s11104-009-0020-3</t>
  </si>
  <si>
    <t>PII S0167-8809(02)00031-2</t>
  </si>
  <si>
    <t>Ku, Hyun-Hwoi/J-6495-2019</t>
  </si>
  <si>
    <t>Hiroko, Akiyama/T-8715-2017</t>
  </si>
  <si>
    <t>10.1016/j.agee.2021.107568</t>
  </si>
  <si>
    <t>10.3390/agronomy14061140</t>
  </si>
  <si>
    <t>10.1016/j.agee.2013.05.011</t>
  </si>
  <si>
    <t>10.1007/s11356-020-07951-w</t>
  </si>
  <si>
    <t>Zhang, Xiaoxi/KBP-8753-2024</t>
  </si>
  <si>
    <t>10.3390/soilsystems7020041</t>
  </si>
  <si>
    <t>10.3390/agronomy12092166</t>
  </si>
  <si>
    <t>10.1007/s10705-015-9746-x</t>
  </si>
  <si>
    <t>Hao, He/0000-0001-6906-3905</t>
  </si>
  <si>
    <t>ouyang, wei/AAM-8141-2020</t>
  </si>
  <si>
    <t>yan, xiao yuan/M-9840-2016</t>
  </si>
  <si>
    <t>10.1007/s11104-012-1250-3</t>
  </si>
  <si>
    <t>10.1007/s11104-014-2023-y</t>
  </si>
  <si>
    <t>10.1007/s42106-022-00212-5</t>
  </si>
  <si>
    <t>10.1007/s10333-022-00906-6</t>
  </si>
  <si>
    <t>10.1016/j.agee.2023.108845</t>
  </si>
  <si>
    <t>10.1016/j.iswcr.2018.04.001</t>
  </si>
  <si>
    <t>10.3389/fenvs.2022.853655</t>
  </si>
  <si>
    <t>10.1016/j.cub.2024.06.063</t>
  </si>
  <si>
    <t>10.1016/j.agee.2021.107571</t>
  </si>
  <si>
    <t>Kim, Gil Won/IAQ-4384-2023</t>
  </si>
  <si>
    <t>10.1007/s11104-022-05581-4</t>
  </si>
  <si>
    <t>10.1007/s11104-013-1636-x</t>
  </si>
  <si>
    <t>Zhang, Wei-Ming/L-5761-2017</t>
  </si>
  <si>
    <t>PLANT SOIL AND ENVIRONMENT</t>
  </si>
  <si>
    <t>10.1007/s00374-012-0752-8</t>
  </si>
  <si>
    <t>10.3390/agronomy14091972</t>
  </si>
  <si>
    <t>10.3390/agriculture12122134</t>
  </si>
  <si>
    <t>Wang, Dongyao/JBR-8097-2023</t>
  </si>
  <si>
    <t>10.1007/s10333-013-0405-z</t>
  </si>
  <si>
    <t>10.1016/j.eti.2024.103817</t>
  </si>
  <si>
    <t>Wang, K; Li, FS; Dong, YF</t>
  </si>
  <si>
    <t>10.15666/aeer/1804_49294939</t>
  </si>
  <si>
    <t>10.1016/j.agee.2015.03.003</t>
  </si>
  <si>
    <t>Cai, ZC; Shan, YH; Xu, H</t>
  </si>
  <si>
    <t>10.1007/s42729-020-00221-1</t>
  </si>
  <si>
    <t>10.1016/j.agee.2023.108593</t>
  </si>
  <si>
    <t>10.1007/s11356-021-17239-2</t>
  </si>
  <si>
    <t>10.3389/fpls.2023.1133643</t>
  </si>
  <si>
    <t>10.3390/agronomy11020199</t>
  </si>
  <si>
    <t>10.3390/agronomy13061636</t>
  </si>
  <si>
    <t>Mon, WW; Toma, Y; Ueno, H</t>
  </si>
  <si>
    <t>10.1007/s10705-014-9658-1</t>
  </si>
  <si>
    <t>10.3390/agronomy12123065</t>
  </si>
  <si>
    <t>Nie, Tangzhe/GRJ-6288-2022</t>
  </si>
  <si>
    <t>10.1016/j.agee.2022.108312</t>
  </si>
  <si>
    <t>10.3390/agronomy14010222</t>
  </si>
  <si>
    <t>10.1016/j.cj.2021.03.017</t>
  </si>
  <si>
    <t>Nguyen, Tung/HDN-1889-2022</t>
  </si>
  <si>
    <t>10.1016/j.still.2023.105917</t>
  </si>
  <si>
    <t>10.2134/agronj2019.03.0145</t>
  </si>
  <si>
    <t>Zhang, Yuefang/W-9045-2019</t>
  </si>
  <si>
    <t>10.3390/soilsystems8010032</t>
  </si>
  <si>
    <t>10.1007/s11104-023-06233-x</t>
  </si>
  <si>
    <t>10.1007/s11368-022-03338-1</t>
  </si>
  <si>
    <t>10.3389/fenvs.2024.1290969</t>
  </si>
  <si>
    <t>10.3390/agronomy10040493</t>
  </si>
  <si>
    <t>10.1016/j.cesys.2024.100199</t>
  </si>
  <si>
    <t>10.1016/j.agee.2017.09.035</t>
  </si>
  <si>
    <t>Alam, MS; Xia, WW; Jia, ZJ</t>
  </si>
  <si>
    <t>Lu, xinqing/GZH-3162-2022</t>
  </si>
  <si>
    <t>10.1016/j.agwat.2020.106344</t>
  </si>
  <si>
    <t>10.12911/22998993/187972</t>
  </si>
  <si>
    <t>10.1016/j.agee.2023.108695</t>
  </si>
  <si>
    <t>10.1016/j.still.2013.01.014</t>
  </si>
  <si>
    <t>10.1016/j.agee.2010.11.023</t>
  </si>
  <si>
    <t>10.1007/s11270-017-3594-z</t>
  </si>
  <si>
    <t>Wang, Jinping/CAJ-3683-2022</t>
  </si>
  <si>
    <t>10.3390/agronomy14030490</t>
  </si>
  <si>
    <t>10.3390/agronomy12081850</t>
  </si>
  <si>
    <t>ADHYA, TAPAN/H-4525-2011</t>
  </si>
  <si>
    <t>Zhou, Zijun/ABC-6760-2021</t>
  </si>
  <si>
    <t>10.1016/j.agee.2021.107799</t>
  </si>
  <si>
    <t>10.1016/j.fcr.2018.07.001</t>
  </si>
  <si>
    <t>fan, chang/JKH-8311-2023</t>
  </si>
  <si>
    <t>10.1016/j.agee.2016.02.010</t>
  </si>
  <si>
    <t>10.1016/j.fcr.2024.109490</t>
  </si>
  <si>
    <t>10.1016/j.aiia.2020.07.002</t>
  </si>
  <si>
    <t>10.1186/s13021-021-00170-x</t>
  </si>
  <si>
    <t>10.1016/j.agee.2016.07.012</t>
  </si>
  <si>
    <t>Yongjin, Zhou/IVU-7565-2023</t>
  </si>
  <si>
    <t>10.1007/s11356-020-08204-6</t>
  </si>
  <si>
    <t>Zhao, J; Cai, YF; Jia, ZJ</t>
  </si>
  <si>
    <t>10.1007/s11356-016-7455-x</t>
  </si>
  <si>
    <t>10.3389/fenvs.2023.1152439</t>
  </si>
  <si>
    <t>Yang, SH; Xiao, YA; Xu, JZ</t>
  </si>
  <si>
    <t>Stone, EC; Hornberger, GM</t>
  </si>
  <si>
    <t>10.1097/SS.0b013e3182a35c92</t>
  </si>
  <si>
    <t>10.1007/s11104-024-06731-6</t>
  </si>
  <si>
    <t>Yuan, Y; Dai, XQ; Wang, HM</t>
  </si>
  <si>
    <t>10.1016/j.fcr.2024.109550</t>
  </si>
  <si>
    <t>10.1007/s10098-019-01729-6</t>
  </si>
  <si>
    <t>10.1007/s00374-018-1330-5</t>
  </si>
  <si>
    <t>10.3390/agronomy14081843</t>
  </si>
  <si>
    <t>10.1007/s11368-008-0047-8</t>
  </si>
  <si>
    <t>10.3389/fsufs.2024.1375092</t>
  </si>
  <si>
    <t>Qi, Le/0000-0002-5173-7227</t>
  </si>
  <si>
    <t>Arunrat, N; Pumijumnong, N</t>
  </si>
  <si>
    <t>10.1007/s11104-008-9597-1</t>
  </si>
  <si>
    <t>10.1088/1748-9326/aaa135</t>
  </si>
  <si>
    <t>10.1007/s11368-016-1377-6</t>
  </si>
  <si>
    <t>10.1016/j.molp.2023.12.002</t>
  </si>
  <si>
    <t>Rajasekar, P; Selvi, JAV</t>
  </si>
  <si>
    <t>10.1016/j.agee.2015.11.023</t>
  </si>
  <si>
    <t>Zheng, Y; Zhang, LM; He, JZ</t>
  </si>
  <si>
    <t>shaohua, wang/AAB-7904-2022</t>
  </si>
  <si>
    <t>10.1016/j.agee.2021.107663</t>
  </si>
  <si>
    <t>De Boer, Imke/P-7107-2014</t>
  </si>
  <si>
    <t>10.1007/s10705-012-9540-y</t>
  </si>
  <si>
    <t>10.1016/j.fcr.2022.108445</t>
  </si>
  <si>
    <t>10.1016/j.agee.2015.04.035</t>
  </si>
  <si>
    <t>10.1007/s11368-019-02477-2</t>
  </si>
  <si>
    <t>Zhang, M; Li, B; Xiong, ZQ</t>
  </si>
  <si>
    <t>10.1016/j.agwat.2018.01.020</t>
  </si>
  <si>
    <t>RESEARCH IN MICROBIOLOGY</t>
  </si>
  <si>
    <t>Pan, Ronghui/GXF-2952-2022</t>
  </si>
  <si>
    <t>10.1038/s43016-024-00940-z</t>
  </si>
  <si>
    <t>Ke, XB; Lu, YH; Conrad, R</t>
  </si>
  <si>
    <t>10.1016/j.still.2015.11.006</t>
  </si>
  <si>
    <t>10.1088/1748-9326/ab488d</t>
  </si>
  <si>
    <t>Kavran, Mihaela/B-2792-2018</t>
  </si>
  <si>
    <t>10.1016/j.fcr.2023.108970</t>
  </si>
  <si>
    <t>10.1038/s41598-017-04182-x</t>
  </si>
  <si>
    <t>10.1016/j.agwat.2019.105706</t>
  </si>
  <si>
    <t>10.3390/agronomy12102347</t>
  </si>
  <si>
    <t>10.3390/agronomy13030710</t>
  </si>
  <si>
    <t>10.1007/s00248-021-01911-8</t>
  </si>
  <si>
    <t>, Wang/0000-0003-0542-661X</t>
  </si>
  <si>
    <t>10.1007/s10661-019-7203-z</t>
  </si>
  <si>
    <t>Luo, LG; Kondo, M; Itoh, S</t>
  </si>
  <si>
    <t>10.1038/s43017-023-00482-1</t>
  </si>
  <si>
    <t>10.1017/S0021859614000665</t>
  </si>
  <si>
    <t>Changwen, Du/E-5239-2013</t>
  </si>
  <si>
    <t>Zhu, Zhenke; Ge, Tida; Luo, Yu; Liu, Shoulong; Xu, Xingliang; Tong, Chengli; Shibistova, Olga; Guggenberger, Georg; Wu, Jinshui</t>
  </si>
  <si>
    <t>Application of controlled-release urea to maintain rice yield and mitigate greenhouse gas emissions of rice-crayfish coculture field</t>
  </si>
  <si>
    <t>Changes in fertilizer-induced direct N2O emissions from paddy fields during rice-growing season in China between 1950s and 1990s</t>
  </si>
  <si>
    <t>Conversion of winter flooded rice paddy planting to rice-wheat rotation decreased methane emissions during the rice-growing seasons</t>
  </si>
  <si>
    <t>Treated domestic sewage irrigation significantly decreased the CH4, N2O and NH3 emissions from paddy fields with straw incorporation</t>
  </si>
  <si>
    <t>Chen, Danyan; Liu, Hao; Ning, Yunwang; Xu, Cong; Zhang, Hui; Lu, Xinyu; Wang, Jidong; Xu, Xianju; Feng, Yuanyuan; Zhang, Yongchun</t>
  </si>
  <si>
    <t>Yano, Midori; Toyoda, Sakae; Tokida, Takeshi; Hayashi, Kentaro; Hasegawa, Toshihiro; Makabe, Akiko; Koba, Keisuke; Yoshida, Naohiro</t>
  </si>
  <si>
    <t>Qian, HY; Jin, YG; Chen, J; Huang, S; Liu, YL; Zhang, J; Deng, AX; Zou, JW; Pan, GX; Ding, YF; Jiang, Y; van Groenigen, KJ; Zhang, WJ</t>
  </si>
  <si>
    <t>Effects of alternate wetting and drying irrigation on yield, water and nitrogen use, and greenhouse gas emissions in rice paddy fields</t>
  </si>
  <si>
    <t>Pan, Genxing/AAH-8501-2019; li, yunpeng/HJY-5531-2023; Chen, LIbo/F-1072-2011; Ogle, Stephen/KAM-2416-2024; Cheng, Kun/N-3558-2016</t>
  </si>
  <si>
    <t>Rice Yield and Greenhouse Gas Emissions Affected by Chinese Milk Vetch and Rice Straw Retention with Reduced Nitrogen Fertilization</t>
  </si>
  <si>
    <t>Effect of agricultural management practices on rice yield and greenhouse gas emissions in the rice-wheat rotation system in China</t>
  </si>
  <si>
    <t>Zhao, Xin/AAH-5629-2019; Wang, xing/GPS-5501-2022; Zhang, Hai-Lin/H-2715-2017; Lal, Rattan/D-2505-2013; Liu, Shengli/D-1954-2017</t>
  </si>
  <si>
    <t>Long-term field measurements of annual methane and nitrous oxide emissions from a Chinese subtropical wheat-rice rotation system</t>
  </si>
  <si>
    <t>Guo, S; Yu, H; Zeng, XZ; Shangguan, YX; Zhou, ZJ; Li, XY; Liu, ZG; He, MJ; Luo, X; Ouyang, YT; Liu, S; Wei, LG; Qin, YS; Chen, K</t>
  </si>
  <si>
    <t>Shen, Yingying; Zhang, Chen; Peng, Yuxuan; Ran, Xuan; Liu, Ke; Shi, Wentao; Wu, Wei; Zhao, Yufei; Liu, Wenzhe; Ding, Yanfeng; Tang, She</t>
  </si>
  <si>
    <t>Liao, Ping; Sun, Yanni; Zhu, Xiangcheng; Wang, Haiyuan; Wang, Yong; Chen, Jin; Zhang, Jun; Zeng, Yanhua; Zeng, Yongjun; Huang, Shan</t>
  </si>
  <si>
    <t>Li, Wushuang/ABD-8419-2020; Sarkar, Binoy/A-5187-2019; Sarkar, Binoy/D-1573-2011; Wang, Hailong/C-2641-2011; Bolan, Nanthi/E-8535-2011</t>
  </si>
  <si>
    <t>Meta-Analysis for Quantifying Carbon Sequestration and Greenhouse Gas Emission in Paddy Soils One Year after Biochar Application</t>
  </si>
  <si>
    <t>Effects of Biochar on the Net Greenhouse Gas Emissions under Continuous Flooding and Water-Saving Irrigation Conditions in Paddy Soils</t>
  </si>
  <si>
    <t>Subsurface banding of blended controlled-release urea can optimize rice yields while minimizing yield-scaled greenhouse gas emissions</t>
  </si>
  <si>
    <t>Trade-off between soil carbon sequestration and net ecosystem economic benefits for paddy fields under long-term application of biochar</t>
  </si>
  <si>
    <t>Greenhouse Gas Emissions as Affected by Fertilization Type (Pig Slurry vs. Mineral) and Soil Management in Mediterranean Rice Systems</t>
  </si>
  <si>
    <t>The environmental and agronomic benefits and trade-offs linked with the adoption alternate wetting and drying in temperate rice paddies</t>
  </si>
  <si>
    <t>Zhang, Xianxian; Bi, Junguo; Wang, Weikang; Sun, Donglai; Sun, Huifeng; Bi, Qingyu; Wang, Cong; Zhang, Jining; Zhou, Sheng; Luo, Lijun</t>
  </si>
  <si>
    <t>Influence of incorporation or dual cropping of Azolla on methane emission from a flooded alluvial soil planted to rice in eastern India</t>
  </si>
  <si>
    <t>Xie, Zubin; Xu, Yanping; Liu, Gang; Liu, Qi; Zhu, Jianguo; Tu, Cong; Amonette, James E.; Cadisch, Georg; Yong, Jean W. H.; Hu, Shuijin</t>
  </si>
  <si>
    <t>Evaluation of Methane Emission Reduction Potential of Water Management and Chinese Milk Vetch Planting in Hunan Paddy Rice Fields</t>
  </si>
  <si>
    <t>Methanotrophic Inoculation Reduces Methane Emissions from Rice Cultivation Supplied with Pig-Livestock Biogas Digestive Effluent</t>
  </si>
  <si>
    <t>Zheng, Xunhua/AAH-8172-2019; Wang, Rui/AAJ-6579-2020; Yao, Zhisheng/A-5749-2015; Deng, Jia/A-8468-2018; Zheng, Xunhua/D-3048-2017</t>
  </si>
  <si>
    <t>Martínez-Eixarch, M; Alcaraz, C; Viñas, M; Noguerol, J; Aranda, X; Prenafeta-Boldú, FX; Català-Forner, M; Fennessy, MS; Ibáñez, C</t>
  </si>
  <si>
    <t>Combination of modified nitrogen fertilizers and water saving irrigation can reduce greenhouse gas emissions and increase rice yield</t>
  </si>
  <si>
    <t>Sacco, Dario/F-6084-2012; Romani, Maurizio/Q-4687-2019; SAID-PULLICINO, Daniel/K-8711-2012; BISCHETTI, GIAN BATTISTA/Q-8636-2017</t>
  </si>
  <si>
    <t>Xu, Peng; Jiang, Mengdie; Jiang, Yanbin; Khan, Imran; Zhou, Wei; Wu, Hongtao; Wu, Xian; Shaaban, Muhammad; Lu, Jianwei; Hu, Ronggui</t>
  </si>
  <si>
    <t>Deng, Xunfei; Zhan, Yu; Wang, Fei; Ma, Wanzhu; Ren, Zhouqiao; Chen, Xiaojia; Qin, Fangjin; Long, Wenli; Zhu, Zhenling; Lv, Xiaonan</t>
  </si>
  <si>
    <t>Effect of soil tillage and nitrogen fertilizer management on methane emissions from irrigated rice fields in Central Java, Indonesia</t>
  </si>
  <si>
    <t>Xie, Baohua; Zhou, Zaixing; Mei, Baoling; Zheng, Xunhua; Dong, Haibo; Wang, Rui; Han, Shenghui; Cui, Feng; Wang, Yinghong; Zhu, Jianguo</t>
  </si>
  <si>
    <t>Yuan, chendi/HNB-9965-2023; Gu, Junfei/T-1999-2019; chen, yijia/KGM-4378-2024; Liu, Jinyu/JYQ-6274-2024; Zhang, Dongping/AAD-9164-2019</t>
  </si>
  <si>
    <t>Effects of straw and biochar addition on soil nitrogen, carbon, and super rice yield in cold waterlogged paddy soils of North China</t>
  </si>
  <si>
    <t>ZOU, JIANWEN/B-3059-2012; Huang, Yao/O-6832-2014; Wang, Yuesi/AAF-3186-2019; Zheng, Xunhua/AAH-8172-2019; Zheng, Xunhua/D-3048-2017</t>
  </si>
  <si>
    <t>Antolini Vecozzi, Thais/0000-0001-5100-2290; Murias Jardim, Thais/0000-0002-7982-0428; Oliveira de Sousa, Rogerio/0000-0001-9857-5766</t>
  </si>
  <si>
    <t>Annual accounting of net greenhouse gas balance response to biochar addition in a coastal saline bioenergy cropping system in China</t>
  </si>
  <si>
    <t>Effects of Chinese Milk Vetch (Astragalus sinicus L.) Residue Incorporation on CH4 and N2O Emission from a Double-Rice Paddy Soil</t>
  </si>
  <si>
    <t>Zaitsev, Andrey/J-6874-2018; Wolters, Volkmar/B-4635-2010; John, Katharina/AAQ-9248-2021; Jauker, Frank/I-5823-2017; Marxsen, Juergen/D-9628-2011</t>
  </si>
  <si>
    <t>Central Role of Nitrogen Fertilizer Relative to Water Management in Determining Direct Nitrous Oxide Emissions From Global Rice-Based Ecosystems</t>
  </si>
  <si>
    <t>Effects of fertilizer application schemes and soil environmental factors on nitrous oxide emission fluxes in a rice-wheat cropping system, east China</t>
  </si>
  <si>
    <t>Jahangir, M. M. R.; Bell, R. W.; Uddin, S.; Ferdous, J.; Nasreen, S. S.; Haque, M. E.; Satter, M. A.; Zaman, M.; Ding, W.; Jahiruddin, M.; Mueller, C.</t>
  </si>
  <si>
    <t>Maas, Ellen/0000-0002-1184-9056; Shaukat, Muhammad/0000-0001-8635-8692; SAMOY-PASCUAL, KRISTINE/0000-0003-1224-1314; Ahmad, Ashfaq/0000-0002-9249-185X</t>
  </si>
  <si>
    <t>Vitali, A; Moretti, B; Bertora, C; Miniotti, EF; Tenni, D; Romani, M; Facchi, A; Martin, M; Fogliatto, S; Vidotto, F; Celi, L; Said-Pullicino, D</t>
  </si>
  <si>
    <t>Zhao, Xin; Pu, Chao; Ma, Shou-Tian; Liu, Sheng-Li; Xue, Jian-Fu; Wang, Xing; Wang, Yu-Qiao; Li, Shuai-Shuai; Lal, Rattan; Chen, Fu; Zhang, Hai-Lin</t>
  </si>
  <si>
    <t>Lim, Jiyeon/JCD-5285-2023; Bhuiyan, Saiful/AAV-8277-2020; Khan, Dr. Muhammad Israr/ABC-7377-2021; Kim, Gil Won/IAQ-4384-2023; Das, Suvendu/L-4005-2016</t>
  </si>
  <si>
    <t>Effects of Irrigation Regime and Nitrogen Fertilizer Management on CH4, N2O and CO2 Emissions from Saline-Alkaline Paddy Fields in Northeast China</t>
  </si>
  <si>
    <t>Effect of nitrogen fertilization on methane oxidation, abundance, community structure, and gene expression of methanotrophs in the rice rhizosphere</t>
  </si>
  <si>
    <t>The application of rapidly composted manure decreases paddy CH4 emission by adversely influencing methanogenic archaeal community: a greenhouse study</t>
  </si>
  <si>
    <t>Das, Suvendu/0000-0002-2384-3903; Kim, gil won/0000-0002-2141-7476; Kim, Pil Joo/0000-0003-1192-4324; Khan, Dr. Muhammad Israr/0000-0001-8848-1520</t>
  </si>
  <si>
    <t>Identify the optimization strategy of nitrogen fertilization level based on trade-off analysis between rice production and greenhouse gas emission</t>
  </si>
  <si>
    <t>Evaluation of fertilizer and water management effect on rice performance and greenhouse gas intensity in different seasonal weather of tropical climate</t>
  </si>
  <si>
    <t>Smith, Pete/0000-0002-3784-1124; Kuhnert, Matthias/0000-0003-3284-2133; Pan, Genxing/0000-0001-9755-0532; ali, Muhammad aslam/0000-0003-2007-0199</t>
  </si>
  <si>
    <t>Water regime-nitrogen fertilizer-straw incorporation interaction: Field study on nitrous oxide emissions from a rice agroecosystem in Nanjing, China</t>
  </si>
  <si>
    <t>Combined Effects of Rice Husk Biochar and Organic Manures on Soil Chemical Properties and Greenhouse Gas Emissions from Two Different Paddy Soils</t>
  </si>
  <si>
    <t>Shirato, Yasuhito/0000-0002-4918-6454; Minamikawa, Kazunori/0000-0002-4762-8765; Tokida, Takeshi/0000-0001-7245-2952; Wagai, Rota/0000-0003-3890-8025</t>
  </si>
  <si>
    <t>Impact of biochar application on nitrogen nutrition of rice, greenhouse-gas emissions and soil organic carbon dynamics in two paddy soils of China</t>
  </si>
  <si>
    <t>Effects of option mitigating ammonia volatilization on CH4 and N2O emissions from a paddy field fertilized with anaerobically digested cattle slurry</t>
  </si>
  <si>
    <t>Greenhouse gas emissions, soil quality, and crop productivity from a mono-rice cultivation system as influenced by fallow season straw management</t>
  </si>
  <si>
    <t>Sustainability assessment on paddy-upland crop rotations by carbon, nitrogen and water footprint integrated analysis: A field scale investigation</t>
  </si>
  <si>
    <t>Lan, Ting; Li, Mengxiao; Han, Yong; Deng, Ouping; Tang, Xiaoyan; Luo, Ling; Zeng, Jian; Chen, Guangdeng; Yuan, Shu; Wang, Changquan; Gao, Xuesong</t>
  </si>
  <si>
    <t>Khan, Dr. Muhammad Israr/0000-0001-8848-1520; Lee, Jeonggu/0000-0003-1080-1971; Kim, Pil Joo/0000-0003-1192-4324; Kim, gil won/0000-0002-2141-7476</t>
  </si>
  <si>
    <t>Joshi, Prachi/0000-0001-5954-0309; Kappler, Andreas/0000-0002-3558-9500; Straub, Daniel/0000-0002-2553-0660; Zarfl, Christiane/0000-0002-2044-1335</t>
  </si>
  <si>
    <t>Optimizing the Incorporated Amount of Chinese Milk Vetch (Astragalus sinicus L.) to Improve Rice Productivity without Increasing CH4 and N2O Emissions</t>
  </si>
  <si>
    <t>Joshi, Prachi/KVY-9247-2024; Planer-Friedrich, Britta/J-1548-2012; Straub, Daniel/B-7525-2015</t>
  </si>
  <si>
    <t>Ni, Jiupai/0000-0002-5245-2952; He, Xinhua/0000-0002-5570-3454; Liu, Jiang/0000-0002-0252-2879</t>
  </si>
  <si>
    <t>How does rice-animal co-culture system affect rice yield and greenhouse gas? A meta-analysis</t>
  </si>
  <si>
    <t>Moreno-García, Beatriz/L-7291-2019; Quilez, Dolores/A-9740-2008; Guillen, Monica/KQU-8960-2024</t>
  </si>
  <si>
    <t>Kimani, SM; Bimantara, PO; Kautsar, V; Torita, R; Hattori, S; Tawaraya, K; Sudo, S; Cheng, WG</t>
  </si>
  <si>
    <t>Li, huixin/H-5573-2011; Wu, Di/HNP-3772-2023; Hu, Feng/KYY-9200-2024; Liu, Manqiang/G-6566-2012</t>
  </si>
  <si>
    <t>Interactions between nitrogenous fertilizers and methane cycling in wetland and upland soils</t>
  </si>
  <si>
    <t>Ye, Qing; Yang, Xiaoguang; Li, Yong; Huang, Wanghua; Xie, Wenjuan; Wang, Tianying; Wang, Yan</t>
  </si>
  <si>
    <t>Bhattacharyya, P; Roy, KS; Neogi, S; Chakravorti, SP; Behera, KS; Das, KM; Bardhan, S; Rao, KS</t>
  </si>
  <si>
    <t>Sun, Jianfei; Chen, Libo; Ogle, Stephen; Cheng, Kun; Xu, Xiangrui; Li, Yunpeng; Pan, Genxing</t>
  </si>
  <si>
    <t>Liao, P; Sun, YN; Zhu, XC; Wang, HY; Wang, Y; Chen, J; Zhang, J; Zeng, YH; Zeng, YJ; Huang, S</t>
  </si>
  <si>
    <t>Zhang, Wanyang; Xu, Mingshuang; Lu, Jianwei; Ren, Tao; Cong, Rihuan; Lu, Zhifeng; Li, Xiaokun</t>
  </si>
  <si>
    <t>Chen, Gui; Chen, Ying; Zhao, Guohua; Cheng, Wangda; Guo, Shiwei; Zhang, Hailin; Shi, Weiming</t>
  </si>
  <si>
    <t>Zhao, X; Pu, C; Ma, ST; Liu, SL; Xue, JF; Wang, X; Wang, YQ; Li, SS; Lal, R; Chen, F; Zhang, HL</t>
  </si>
  <si>
    <t>Sensing and Analysis of Greenhouse Gas Emissions from Rice Fields to the Near Field Atmosphere</t>
  </si>
  <si>
    <t>Zhou, Sheng; Sakiyama, Yukina; Riya, Shohei; Song, Xiangfu; Terada, Akihiko; Hosomi, Masaaki</t>
  </si>
  <si>
    <t>Hamoud, YA; Shaghaleh, H; Sheteiwy, M; Guo, XP; Elshaikh, NA; Khan, NU; Oumarou, A; Rahim, SF</t>
  </si>
  <si>
    <t>Can cropland management practices lower net greenhouse emissions without compromising yield?</t>
  </si>
  <si>
    <t>Huynh Cong, Khanh/KHV-3026-2024; Nguyen, Ngan/ACH-3334-2022; Minamikawa, Kazunori/AAV-1285-2021</t>
  </si>
  <si>
    <t>Wang, Xing/0000-0001-5800-9372; Liu, Shengli/0000-0002-8517-5197; Zhao, Xin/0000-0002-2977-6430</t>
  </si>
  <si>
    <t>Chen, Yun; Hua, Xia; Li, Siyu; Zhao, Jiamei; Yu, Huan; Wang, Dongyao; Yang, Jiqiang; Liu, Lijun</t>
  </si>
  <si>
    <t>Liu Jing-na; Zhu Bo; Yi Li-xia; Dai Hong-cui; Xu He-shui; Zhang Kai; Hu Yue-gao; Zeng Zhao-hai</t>
  </si>
  <si>
    <t>ELSHAIKH, NAZAR/AAI-1874-2021; Shaghaleh, Hiba/R-5181-2019; Alhaj Hamoud, Yousef/A-7360-2018</t>
  </si>
  <si>
    <t>Xie, ZB; Xu, YP; Liu, G; Liu, Q; Zhu, JG; Tu, C; Amonette, JE; Cadisch, G; Yong, JWH; Hu, SJ</t>
  </si>
  <si>
    <t>Carbon sequestration and emissions mitigation in paddy fields based on the DNDC model: A review</t>
  </si>
  <si>
    <t>10.1016/j.jclepro.2020.121322</t>
  </si>
  <si>
    <t>10.1016/j.geoderma.2023.116732</t>
  </si>
  <si>
    <t>10.1016/S0167-8809(00)00265-6</t>
  </si>
  <si>
    <t>10.1016/j.atmosenv.2013.06.022</t>
  </si>
  <si>
    <t>Qi, Zhiming/0000-0002-8233-165X</t>
  </si>
  <si>
    <t>10.1371/journal.pone.0034642</t>
  </si>
  <si>
    <t>10.1016/S1002-0160(07)60020-4</t>
  </si>
  <si>
    <t>Xiong, ZQ; Xing, GX; Zhu, ZL</t>
  </si>
  <si>
    <t>10.1080/00380768.2022.2047580</t>
  </si>
  <si>
    <t>10.1016/j.apsoil.2016.01.009</t>
  </si>
  <si>
    <t>10.1080/00380768.2014.899886</t>
  </si>
  <si>
    <t>Jiang, Qianjing/GSN-4201-2022</t>
  </si>
  <si>
    <t>Lu, xinyu/0000-0003-1617-1907</t>
  </si>
  <si>
    <t>10.1016/j.jclepro.2020.120603</t>
  </si>
  <si>
    <t>10.1016/j.envpol.2021.116573</t>
  </si>
  <si>
    <t>10.1016/j.compag.2023.107929</t>
  </si>
  <si>
    <t>10.1016/j.scitotenv.2023.169809</t>
  </si>
  <si>
    <t>10.1016/j.jclepro.2022.133515</t>
  </si>
  <si>
    <t>10.1016/j.scitotenv.2012.04.056</t>
  </si>
  <si>
    <t>10.1016/j.atmosenv.2015.06.018</t>
  </si>
  <si>
    <t>10.1016/j.jenvman.2022.116335</t>
  </si>
  <si>
    <t>Austin, Devakumar/AAB-2949-2021</t>
  </si>
  <si>
    <t>Ding, WX; Cai, ZC; Tsuruta, H</t>
  </si>
  <si>
    <t>10.1016/j.geoderma.2017.07.008</t>
  </si>
  <si>
    <t>10.1016/S1002-0160(19)60845-3</t>
  </si>
  <si>
    <t>Sah, Diksha; Devakumar, A. S.</t>
  </si>
  <si>
    <t>10.1016/j.catena.2016.01.014</t>
  </si>
  <si>
    <t>10.1016/j.atmosenv.2017.09.009</t>
  </si>
  <si>
    <t>10.1016/j.ecoleng.2014.11.052</t>
  </si>
  <si>
    <t>10.1080/17583004.2018.1457908</t>
  </si>
  <si>
    <t>10.1016/S1352-2310(00)00414-3</t>
  </si>
  <si>
    <t>10.1016/S0269-7491(01)00103-8</t>
  </si>
  <si>
    <t>Ye, Qing/0000-0003-0373-7502</t>
  </si>
  <si>
    <t>10.1016/j.resmic.2016.12.001</t>
  </si>
  <si>
    <t>Li, Changjiang/LEL-8637-2024</t>
  </si>
  <si>
    <t>Climate-Neutral Agriculture?</t>
  </si>
  <si>
    <t>Zhang, M.; Li, B.; Xiong, Z. Q.</t>
  </si>
  <si>
    <t>10.3390/environments10050072</t>
  </si>
  <si>
    <t>10.1016/j.atmosenv.2016.09.024</t>
  </si>
  <si>
    <t>10.1016/j.scitotenv.2022.153288</t>
  </si>
  <si>
    <t>10.1016/j.jclepro.2017.07.077</t>
  </si>
  <si>
    <t>10.1016/j.jenvman.2019.03.051</t>
  </si>
  <si>
    <t>COMPOST SCIENCE &amp; UTILIZATION</t>
  </si>
  <si>
    <t>Zhang, Guo/0000-0001-8098-4879</t>
  </si>
  <si>
    <t>Study has no methane emissions</t>
  </si>
  <si>
    <t>Xu, XB; Ma, F; Zhou, JM; Du, CW</t>
  </si>
  <si>
    <t>10.1016/j.livsci.2011.03.015</t>
  </si>
  <si>
    <t>10.1016/j.scitotenv.2016.05.042</t>
  </si>
  <si>
    <t>10.1016/j.jclepro.2019.04.044</t>
  </si>
  <si>
    <t>0010-3624</t>
  </si>
  <si>
    <t>0929-1393</t>
  </si>
  <si>
    <t>1573-0867</t>
  </si>
  <si>
    <t>1573-5036</t>
  </si>
  <si>
    <t>JUN 2021</t>
  </si>
  <si>
    <t>2095-3119</t>
  </si>
  <si>
    <t>JAN 2021</t>
  </si>
  <si>
    <t>0016-7061</t>
  </si>
  <si>
    <t>1873-0272</t>
  </si>
  <si>
    <t>1879-3428</t>
  </si>
  <si>
    <t>OCT 2019</t>
  </si>
  <si>
    <t>DEC 2023</t>
  </si>
  <si>
    <t>0032-079X</t>
  </si>
  <si>
    <t>1001-0742</t>
  </si>
  <si>
    <t>JUN 2022</t>
  </si>
  <si>
    <t>1747-0765</t>
  </si>
  <si>
    <t>OCT 2023</t>
  </si>
  <si>
    <t>0045-6535</t>
  </si>
  <si>
    <t>1878-7320</t>
  </si>
  <si>
    <t>2352-1864</t>
  </si>
  <si>
    <t>2210-5107</t>
  </si>
  <si>
    <t>1095-8630</t>
  </si>
  <si>
    <t>2077-0472</t>
  </si>
  <si>
    <t>CHEMOSPHERE</t>
  </si>
  <si>
    <t>0301-4797</t>
  </si>
  <si>
    <t>1002-0160</t>
  </si>
  <si>
    <t>PEDOSPHERE</t>
  </si>
  <si>
    <t>AUG 2023</t>
  </si>
  <si>
    <t>2071-1050</t>
  </si>
  <si>
    <t>JUL 2021</t>
  </si>
  <si>
    <t>1532-2416</t>
  </si>
  <si>
    <t>FEB 2024</t>
  </si>
  <si>
    <t>1872-6887</t>
  </si>
  <si>
    <t>0944-1344</t>
  </si>
  <si>
    <t>1469-5146</t>
  </si>
  <si>
    <t>0341-8162</t>
  </si>
  <si>
    <t>MAY 2024</t>
  </si>
  <si>
    <t>1164-5563</t>
  </si>
  <si>
    <t>0021-8596</t>
  </si>
  <si>
    <t>1778-3615</t>
  </si>
  <si>
    <t>1879-1298</t>
  </si>
  <si>
    <t>1432-0789</t>
  </si>
  <si>
    <t>0718-5839</t>
  </si>
  <si>
    <t>OCT 2021</t>
  </si>
  <si>
    <t>0178-2762</t>
  </si>
  <si>
    <t>APR 2024</t>
  </si>
  <si>
    <t>1873-6424</t>
  </si>
  <si>
    <t>1614-7499</t>
  </si>
  <si>
    <t>JAN 2024</t>
  </si>
  <si>
    <t>0269-7491</t>
  </si>
  <si>
    <t>DEC 2022</t>
  </si>
  <si>
    <t>SEP 2022</t>
  </si>
  <si>
    <t>DEC 2019</t>
  </si>
  <si>
    <t>2662-2297</t>
  </si>
  <si>
    <t>MAR 2024</t>
  </si>
  <si>
    <t>2662-2289</t>
  </si>
  <si>
    <t>1774-0746</t>
  </si>
  <si>
    <t>1537-2537</t>
  </si>
  <si>
    <t>1773-0155</t>
  </si>
  <si>
    <t>0266-0032</t>
  </si>
  <si>
    <t>MAR 2022</t>
  </si>
  <si>
    <t>0047-2425</t>
  </si>
  <si>
    <t>SEP 2021</t>
  </si>
  <si>
    <t>0167-6369</t>
  </si>
  <si>
    <t>MAR 2020</t>
  </si>
  <si>
    <t>1573-2959</t>
  </si>
  <si>
    <t>1475-2743</t>
  </si>
  <si>
    <t>0168-6496</t>
  </si>
  <si>
    <t>SEP 2023</t>
  </si>
  <si>
    <t>FEB 2022</t>
  </si>
  <si>
    <t>2223-7747</t>
  </si>
  <si>
    <t>1476-3567</t>
  </si>
  <si>
    <t>1735-6814</t>
  </si>
  <si>
    <t>0365-0340</t>
  </si>
  <si>
    <t>APR 2023</t>
  </si>
  <si>
    <t>MAY 2023</t>
  </si>
  <si>
    <t>JUN 2023</t>
  </si>
  <si>
    <t>0959-6526</t>
  </si>
  <si>
    <t>1735-8043</t>
  </si>
  <si>
    <t>2662-1355</t>
  </si>
  <si>
    <t>1574-6941</t>
  </si>
  <si>
    <t>NATURE FOOD</t>
  </si>
  <si>
    <t>2073-445X</t>
  </si>
  <si>
    <t>JUN 2024</t>
  </si>
  <si>
    <t>0167-1987</t>
  </si>
  <si>
    <t>1879-3444</t>
  </si>
  <si>
    <t>1589-1623</t>
  </si>
  <si>
    <t>1342-6311</t>
  </si>
  <si>
    <t>NOV 2021</t>
  </si>
  <si>
    <t>NOV 2023</t>
  </si>
  <si>
    <t>AUG 2022</t>
  </si>
  <si>
    <t>1932-6203</t>
  </si>
  <si>
    <t>1879-1786</t>
  </si>
  <si>
    <t>0002-1962</t>
  </si>
  <si>
    <t>PLOS ONE</t>
  </si>
  <si>
    <t>0718-9516</t>
  </si>
  <si>
    <t>1354-1013</t>
  </si>
  <si>
    <t>1435-0645</t>
  </si>
  <si>
    <t>0718-9508</t>
  </si>
  <si>
    <t>1838-675X</t>
  </si>
  <si>
    <t>1365-2486</t>
  </si>
  <si>
    <t>1365-2389</t>
  </si>
  <si>
    <t>1664-462X</t>
  </si>
  <si>
    <t>2169-8953</t>
  </si>
  <si>
    <t>JAN 2022</t>
  </si>
  <si>
    <t>2571-581X</t>
  </si>
  <si>
    <t>1422-0067</t>
  </si>
  <si>
    <t>JAN 2020</t>
  </si>
  <si>
    <t>1726-4189</t>
  </si>
  <si>
    <t>1838-6768</t>
  </si>
  <si>
    <t>2169-8961</t>
  </si>
  <si>
    <t>1785-0037</t>
  </si>
  <si>
    <t>2045-2322</t>
  </si>
  <si>
    <t>NOV 2020</t>
  </si>
  <si>
    <t>1351-0754</t>
  </si>
  <si>
    <t>1814-9596</t>
  </si>
  <si>
    <t>2405-8440</t>
  </si>
  <si>
    <t>1872-6852</t>
  </si>
  <si>
    <t>1560-8530</t>
  </si>
  <si>
    <t>1996-9732</t>
  </si>
  <si>
    <t>2076-3417</t>
  </si>
  <si>
    <t>0273-1223</t>
  </si>
  <si>
    <t>1755-6929</t>
  </si>
  <si>
    <t>1939-5582</t>
  </si>
  <si>
    <t>0378-4290</t>
  </si>
  <si>
    <t>1751-7362</t>
  </si>
  <si>
    <t>JUL 2022</t>
  </si>
  <si>
    <t>1726-4170</t>
  </si>
  <si>
    <t>1751-7370</t>
  </si>
  <si>
    <t>1051-0761</t>
  </si>
  <si>
    <t>1755-6910</t>
  </si>
  <si>
    <t>1660-4601</t>
  </si>
  <si>
    <t>2073-4441</t>
  </si>
  <si>
    <t>1347-4405</t>
  </si>
  <si>
    <t>0923-4861</t>
  </si>
  <si>
    <t>1572-9834</t>
  </si>
  <si>
    <t>0256-1530</t>
  </si>
  <si>
    <t>1861-9533</t>
  </si>
  <si>
    <t>Pittelkow, CM; Adviento-Borbe, MA; Hill, JE; Six, J; van Kessel, C; Linquist, BA</t>
  </si>
  <si>
    <t>Cui Yue-feng; Meng Jun; Wang Qing-xiang; Zhang Wei-ming; Cheng Xiao-yi; Chen Wen-fu</t>
  </si>
  <si>
    <t>Ali, Izhar/AAV-5940-2020; Adnan, Muhammad/HDL-9249-2022; Iqbal, Anas/AAD-3297-2022</t>
  </si>
  <si>
    <t>feng, yuanyuan/GRO-2896-2022; Zhang, Yongchun/Q-2364-2016; Lu, Xinyu/KIB-5798-2024</t>
  </si>
  <si>
    <t>Liu, Lijun/0000-0002-1642-4268; Li, Siyu/0000-0003-3879-3395; /0000-0002-1069-0258</t>
  </si>
  <si>
    <t>Park, Jae-Ryoung; Jang, Yoon-Hee; Kim, Eun-Gyeong; Lee, Gang-Seob; Kim, Kyung-Min</t>
  </si>
  <si>
    <t>Do nitrogen fertilizers stimulate or inhibit methane emissions from rice fields?</t>
  </si>
  <si>
    <t>Nie, Tangzhe/GRJ-6288-2022; Zhang, Jiahua/KFS-4615-2024; Chen, Peng/IXW-6268-2023</t>
  </si>
  <si>
    <t>Minamikawa, Kazunori; Khanh Cong Huynh; Uno, Kenichi; Nam Sy Tran; Chiem Huu Nguyen</t>
  </si>
  <si>
    <t>Fan, XR; Chen, XP; Chen, T; Liu, XX; Song, YL; Tan, SR; Chen, Y; Yan, P; Wang, XL</t>
  </si>
  <si>
    <t>Zhou, Sheng; Sun, Huifeng; Bi, Junguo; Zhang, Jining; Riya, Shohei; Hosomi, Masaaki</t>
  </si>
  <si>
    <t>Habib, MA; Islam, SMM; Haque, MA; Hassan, L; Ali, MZ; Nayak, S; Dar, MH; Gaihre, YK</t>
  </si>
  <si>
    <t>Thao, Huynh Van/HNB-3996-2023; TARAO, Mitsunori/G-1142-2013; Do, Xuan/KRP-2433-2024</t>
  </si>
  <si>
    <t>Yang, Shang-Shyng; Lai, Chao-Ming; Chang, Hsiu-Lan; Chang, Ed-Huan; Wei, Chia-Bei</t>
  </si>
  <si>
    <t>Shang, QY; Yang, XX; Gao, CM; Wu, PP; Liu, JJ; Xu, YC; Shen, QR; Zou, JW; Guo, SW</t>
  </si>
  <si>
    <t>Weller, S; Kraus, D; Ayag, K; Wassmann, R; Alberto, M; Butterbach-Bahl, K; Kiese, R</t>
  </si>
  <si>
    <t>Wang, Jing; Zhao, Ying; Zhang, Jinbo; Zhao, Wei; Mueller, Christoph; Cai, Zucong</t>
  </si>
  <si>
    <t>Roy, Koushik Singha; Neogi, Suvadip; Nayak, Amaresh Kumar; Bhattacharyya, Pratap</t>
  </si>
  <si>
    <t>Effects of nitrogen application rates on net annual global warming potential and greenhouse gas intensity in double-rice cropping systems of the Southern China</t>
    <phoneticPr fontId="6" type="noConversion"/>
  </si>
  <si>
    <t>Influence of nitrogen fertilization on the net ecosystem carbon budget in a temperate mono-rice paddy</t>
    <phoneticPr fontId="6" type="noConversion"/>
  </si>
  <si>
    <t>Study has no field experiment</t>
    <phoneticPr fontId="6" type="noConversion"/>
  </si>
  <si>
    <t>Study conducts land use change (including crop rotation)</t>
    <phoneticPr fontId="6" type="noConversion"/>
  </si>
  <si>
    <t>Ineligible (Study in organic N fertilizer)</t>
    <phoneticPr fontId="6" type="noConversion"/>
  </si>
  <si>
    <t>Ineligible (Study has no TN concentration)</t>
    <phoneticPr fontId="6" type="noConversion"/>
  </si>
  <si>
    <t>Ineligible (Study has untypical water management)</t>
    <phoneticPr fontId="6" type="noConversion"/>
  </si>
  <si>
    <r>
      <t>Ineligible (Out of latitude 15</t>
    </r>
    <r>
      <rPr>
        <sz val="10"/>
        <rFont val="Times New Roman"/>
        <family val="1"/>
      </rPr>
      <t>°</t>
    </r>
    <r>
      <rPr>
        <sz val="10"/>
        <rFont val="Arial"/>
        <family val="2"/>
      </rPr>
      <t>-45°))</t>
    </r>
    <phoneticPr fontId="6" type="noConversion"/>
  </si>
  <si>
    <t>Study conducts untypical rice paddies</t>
  </si>
  <si>
    <t>Study conducts untypical rice paddies</t>
    <phoneticPr fontId="6" type="noConversion"/>
  </si>
  <si>
    <t>Ineligible (Study has no different N application rates)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</si>
</sst>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289B6E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BE5C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6">
    <xf numFmtId="0" fontId="0" fillId="0" borderId="0" xfId="0" applyAlignment="1"/>
    <xf numFmtId="0" fontId="5" fillId="0" borderId="0" xfId="1"/>
    <xf numFmtId="0" fontId="1" fillId="0" borderId="0" xfId="1" applyFont="1"/>
    <xf numFmtId="0" fontId="2" fillId="3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8" fillId="0" borderId="0" xfId="1" applyFont="1"/>
    <xf numFmtId="0" fontId="8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7" fillId="0" borderId="0" xfId="1" applyFont="1"/>
    <xf numFmtId="0" fontId="10" fillId="0" borderId="0" xfId="0" applyFont="1" applyAlignment="1"/>
    <xf numFmtId="0" fontId="7" fillId="4" borderId="0" xfId="1" applyFont="1" applyFill="1"/>
    <xf numFmtId="0" fontId="7" fillId="4" borderId="0" xfId="0" applyFont="1" applyFill="1" applyAlignment="1"/>
    <xf numFmtId="0" fontId="9" fillId="0" borderId="0" xfId="1" applyFont="1"/>
  </cellXfs>
  <cellStyles count="2">
    <cellStyle name="표준" xfId="0" builtinId="0"/>
    <cellStyle name="표준 2" xfId="1" xr:uid="{00000000-0005-0000-0000-00002A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407"/>
  <sheetViews>
    <sheetView zoomScale="55" zoomScaleNormal="55" zoomScaleSheetLayoutView="100" workbookViewId="0">
      <selection activeCell="I39" sqref="I39"/>
    </sheetView>
  </sheetViews>
  <sheetFormatPr defaultColWidth="9.140625" defaultRowHeight="12.75" x14ac:dyDescent="0.2"/>
  <cols>
    <col min="9" max="9" width="193" bestFit="1" customWidth="1"/>
  </cols>
  <sheetData>
    <row r="1" spans="1:72" x14ac:dyDescent="0.2">
      <c r="A1" t="s">
        <v>953</v>
      </c>
      <c r="B1" t="s">
        <v>1649</v>
      </c>
      <c r="C1" t="s">
        <v>1329</v>
      </c>
      <c r="D1" t="s">
        <v>1328</v>
      </c>
      <c r="E1" t="s">
        <v>951</v>
      </c>
      <c r="F1" t="s">
        <v>932</v>
      </c>
      <c r="G1" t="s">
        <v>629</v>
      </c>
      <c r="H1" t="s">
        <v>1318</v>
      </c>
      <c r="I1" t="s">
        <v>1324</v>
      </c>
      <c r="J1" t="s">
        <v>1316</v>
      </c>
      <c r="K1" t="s">
        <v>949</v>
      </c>
      <c r="L1" t="s">
        <v>630</v>
      </c>
      <c r="M1" t="s">
        <v>1511</v>
      </c>
      <c r="N1" t="s">
        <v>1330</v>
      </c>
      <c r="O1" t="s">
        <v>950</v>
      </c>
      <c r="P1" t="s">
        <v>1325</v>
      </c>
      <c r="Q1" t="s">
        <v>952</v>
      </c>
      <c r="R1" t="s">
        <v>928</v>
      </c>
      <c r="S1" t="s">
        <v>1313</v>
      </c>
      <c r="T1" t="s">
        <v>1327</v>
      </c>
      <c r="U1" t="s">
        <v>1320</v>
      </c>
      <c r="V1" t="s">
        <v>1518</v>
      </c>
      <c r="W1" t="s">
        <v>1515</v>
      </c>
      <c r="X1" t="s">
        <v>1308</v>
      </c>
      <c r="Y1" t="s">
        <v>927</v>
      </c>
      <c r="Z1" t="s">
        <v>1314</v>
      </c>
      <c r="AA1" t="s">
        <v>1315</v>
      </c>
      <c r="AB1" t="s">
        <v>1589</v>
      </c>
      <c r="AC1" t="s">
        <v>1319</v>
      </c>
      <c r="AD1" t="s">
        <v>650</v>
      </c>
      <c r="AE1" t="s">
        <v>1307</v>
      </c>
      <c r="AF1" t="s">
        <v>938</v>
      </c>
      <c r="AG1" t="s">
        <v>636</v>
      </c>
      <c r="AH1" t="s">
        <v>654</v>
      </c>
      <c r="AI1" t="s">
        <v>2318</v>
      </c>
      <c r="AJ1" t="s">
        <v>926</v>
      </c>
      <c r="AK1" t="s">
        <v>633</v>
      </c>
      <c r="AL1" t="s">
        <v>1519</v>
      </c>
      <c r="AM1" t="s">
        <v>1321</v>
      </c>
      <c r="AN1" t="s">
        <v>935</v>
      </c>
      <c r="AO1" t="s">
        <v>1590</v>
      </c>
      <c r="AP1" t="s">
        <v>1584</v>
      </c>
      <c r="AQ1" t="s">
        <v>1646</v>
      </c>
      <c r="AR1" t="s">
        <v>626</v>
      </c>
      <c r="AS1" t="s">
        <v>312</v>
      </c>
      <c r="AT1" t="s">
        <v>946</v>
      </c>
      <c r="AU1" t="s">
        <v>930</v>
      </c>
      <c r="AV1" t="s">
        <v>1581</v>
      </c>
      <c r="AW1" t="s">
        <v>1587</v>
      </c>
      <c r="AX1" t="s">
        <v>1911</v>
      </c>
      <c r="AY1" t="s">
        <v>1916</v>
      </c>
      <c r="AZ1" t="s">
        <v>1326</v>
      </c>
      <c r="BA1" t="s">
        <v>944</v>
      </c>
      <c r="BB1" t="s">
        <v>1907</v>
      </c>
      <c r="BC1" t="s">
        <v>1516</v>
      </c>
      <c r="BD1" t="s">
        <v>1322</v>
      </c>
      <c r="BE1" t="s">
        <v>1485</v>
      </c>
      <c r="BF1" t="s">
        <v>1906</v>
      </c>
      <c r="BG1" t="s">
        <v>1908</v>
      </c>
      <c r="BH1" t="s">
        <v>936</v>
      </c>
      <c r="BI1" t="s">
        <v>1285</v>
      </c>
      <c r="BJ1" t="s">
        <v>1323</v>
      </c>
      <c r="BK1" t="s">
        <v>648</v>
      </c>
      <c r="BL1" t="s">
        <v>1284</v>
      </c>
      <c r="BM1" t="s">
        <v>1905</v>
      </c>
      <c r="BN1" t="s">
        <v>1917</v>
      </c>
      <c r="BO1" t="s">
        <v>2303</v>
      </c>
      <c r="BP1" t="s">
        <v>948</v>
      </c>
      <c r="BQ1" t="s">
        <v>945</v>
      </c>
      <c r="BR1" t="s">
        <v>1302</v>
      </c>
      <c r="BS1" t="s">
        <v>931</v>
      </c>
      <c r="BT1" t="s">
        <v>632</v>
      </c>
    </row>
    <row r="2" spans="1:72" x14ac:dyDescent="0.2">
      <c r="A2" t="s">
        <v>1507</v>
      </c>
      <c r="B2" t="s">
        <v>506</v>
      </c>
      <c r="C2" t="s">
        <v>1500</v>
      </c>
      <c r="D2" t="s">
        <v>1500</v>
      </c>
      <c r="E2" t="s">
        <v>1500</v>
      </c>
      <c r="F2" t="s">
        <v>506</v>
      </c>
      <c r="G2" t="s">
        <v>1500</v>
      </c>
      <c r="H2" t="s">
        <v>1500</v>
      </c>
      <c r="I2" t="s">
        <v>2260</v>
      </c>
      <c r="J2" t="s">
        <v>2649</v>
      </c>
      <c r="K2" t="s">
        <v>1500</v>
      </c>
      <c r="L2" t="s">
        <v>1500</v>
      </c>
      <c r="M2" t="s">
        <v>1500</v>
      </c>
      <c r="N2" t="s">
        <v>1500</v>
      </c>
      <c r="O2" t="s">
        <v>1500</v>
      </c>
      <c r="P2" t="s">
        <v>1500</v>
      </c>
      <c r="Q2" t="s">
        <v>1500</v>
      </c>
      <c r="R2" t="s">
        <v>1500</v>
      </c>
      <c r="S2" t="s">
        <v>1500</v>
      </c>
      <c r="T2" t="s">
        <v>1500</v>
      </c>
      <c r="U2" t="s">
        <v>1500</v>
      </c>
      <c r="V2" t="s">
        <v>1500</v>
      </c>
      <c r="W2" t="s">
        <v>1500</v>
      </c>
      <c r="X2" t="s">
        <v>1500</v>
      </c>
      <c r="Y2" t="s">
        <v>1500</v>
      </c>
      <c r="Z2" t="s">
        <v>1500</v>
      </c>
      <c r="AA2" t="s">
        <v>1500</v>
      </c>
      <c r="AB2" t="s">
        <v>1500</v>
      </c>
      <c r="AC2" t="s">
        <v>1500</v>
      </c>
      <c r="AD2" t="s">
        <v>1500</v>
      </c>
      <c r="AE2" t="s">
        <v>1500</v>
      </c>
      <c r="AF2" t="s">
        <v>1500</v>
      </c>
      <c r="AG2" t="s">
        <v>1500</v>
      </c>
      <c r="AH2" t="s">
        <v>1500</v>
      </c>
      <c r="AI2" t="s">
        <v>1500</v>
      </c>
      <c r="AJ2" t="s">
        <v>1500</v>
      </c>
      <c r="AK2" t="s">
        <v>1500</v>
      </c>
      <c r="AL2" t="s">
        <v>1500</v>
      </c>
      <c r="AM2" t="s">
        <v>1500</v>
      </c>
      <c r="AN2" t="s">
        <v>1500</v>
      </c>
      <c r="AO2" t="s">
        <v>2643</v>
      </c>
      <c r="AP2" t="s">
        <v>2666</v>
      </c>
      <c r="AQ2" t="s">
        <v>1500</v>
      </c>
      <c r="AR2" t="s">
        <v>1500</v>
      </c>
      <c r="AS2" t="s">
        <v>1500</v>
      </c>
      <c r="AT2" t="s">
        <v>1505</v>
      </c>
      <c r="AU2">
        <v>2003</v>
      </c>
      <c r="AV2">
        <v>50</v>
      </c>
      <c r="AW2">
        <v>2</v>
      </c>
      <c r="AX2" t="s">
        <v>1500</v>
      </c>
      <c r="AY2" t="s">
        <v>1500</v>
      </c>
      <c r="AZ2" t="s">
        <v>1500</v>
      </c>
      <c r="BA2" t="s">
        <v>1500</v>
      </c>
      <c r="BB2">
        <v>237</v>
      </c>
      <c r="BC2">
        <v>246</v>
      </c>
      <c r="BD2" t="s">
        <v>2310</v>
      </c>
      <c r="BE2" t="s">
        <v>505</v>
      </c>
      <c r="BF2" s="6" t="str">
        <f>HYPERLINK("http://dx.doi.org/10.1016/S0045-6535(02)00158-3","http://dx.doi.org/10.1016/S0045-6535(02)00158-3")</f>
        <v>http://dx.doi.org/10.1016/S0045-6535(02)00158-3</v>
      </c>
      <c r="BG2" t="s">
        <v>1500</v>
      </c>
      <c r="BH2" t="s">
        <v>1500</v>
      </c>
      <c r="BI2" t="s">
        <v>1500</v>
      </c>
      <c r="BJ2" t="s">
        <v>1500</v>
      </c>
      <c r="BK2" t="s">
        <v>1500</v>
      </c>
      <c r="BL2" t="s">
        <v>1500</v>
      </c>
      <c r="BM2" t="s">
        <v>1500</v>
      </c>
      <c r="BN2">
        <v>12653295</v>
      </c>
      <c r="BO2" t="s">
        <v>1500</v>
      </c>
      <c r="BP2" t="s">
        <v>1500</v>
      </c>
      <c r="BQ2" t="s">
        <v>1500</v>
      </c>
      <c r="BR2" t="s">
        <v>1500</v>
      </c>
      <c r="BS2" t="s">
        <v>751</v>
      </c>
      <c r="BT2" s="6" t="str">
        <f>HYPERLINK("https%3A%2F%2Fwww.webofscience.com%2Fwos%2Fwoscc%2Ffull-record%2FWOS:000180077900006","View Full Record in Web of Science")</f>
        <v>View Full Record in Web of Science</v>
      </c>
    </row>
    <row r="3" spans="1:72" x14ac:dyDescent="0.2">
      <c r="A3" t="s">
        <v>1507</v>
      </c>
      <c r="B3" t="s">
        <v>2023</v>
      </c>
      <c r="C3" t="s">
        <v>1500</v>
      </c>
      <c r="D3" t="s">
        <v>1500</v>
      </c>
      <c r="E3" t="s">
        <v>1500</v>
      </c>
      <c r="F3" t="s">
        <v>1694</v>
      </c>
      <c r="G3" t="s">
        <v>1500</v>
      </c>
      <c r="H3" t="s">
        <v>1500</v>
      </c>
      <c r="I3" t="s">
        <v>2133</v>
      </c>
      <c r="J3" t="s">
        <v>607</v>
      </c>
      <c r="K3" t="s">
        <v>1500</v>
      </c>
      <c r="L3" t="s">
        <v>1500</v>
      </c>
      <c r="M3" t="s">
        <v>1500</v>
      </c>
      <c r="N3" t="s">
        <v>1500</v>
      </c>
      <c r="O3" t="s">
        <v>1500</v>
      </c>
      <c r="P3" t="s">
        <v>1500</v>
      </c>
      <c r="Q3" t="s">
        <v>1500</v>
      </c>
      <c r="R3" t="s">
        <v>1500</v>
      </c>
      <c r="S3" t="s">
        <v>1500</v>
      </c>
      <c r="T3" t="s">
        <v>1500</v>
      </c>
      <c r="U3" t="s">
        <v>1500</v>
      </c>
      <c r="V3" t="s">
        <v>1500</v>
      </c>
      <c r="W3" t="s">
        <v>1500</v>
      </c>
      <c r="X3" t="s">
        <v>1500</v>
      </c>
      <c r="Y3" t="s">
        <v>1500</v>
      </c>
      <c r="Z3" t="s">
        <v>1500</v>
      </c>
      <c r="AA3" t="s">
        <v>1500</v>
      </c>
      <c r="AB3" t="s">
        <v>1500</v>
      </c>
      <c r="AC3" t="s">
        <v>1500</v>
      </c>
      <c r="AD3" t="s">
        <v>1500</v>
      </c>
      <c r="AE3" t="s">
        <v>1500</v>
      </c>
      <c r="AF3" t="s">
        <v>1500</v>
      </c>
      <c r="AG3" t="s">
        <v>1500</v>
      </c>
      <c r="AH3" t="s">
        <v>1500</v>
      </c>
      <c r="AI3" t="s">
        <v>1500</v>
      </c>
      <c r="AJ3" t="s">
        <v>1500</v>
      </c>
      <c r="AK3" t="s">
        <v>1500</v>
      </c>
      <c r="AL3" t="s">
        <v>1500</v>
      </c>
      <c r="AM3" t="s">
        <v>1500</v>
      </c>
      <c r="AN3" t="s">
        <v>1500</v>
      </c>
      <c r="AO3" t="s">
        <v>1915</v>
      </c>
      <c r="AP3" t="s">
        <v>1910</v>
      </c>
      <c r="AQ3" t="s">
        <v>1500</v>
      </c>
      <c r="AR3" t="s">
        <v>1500</v>
      </c>
      <c r="AS3" t="s">
        <v>1500</v>
      </c>
      <c r="AT3" t="s">
        <v>1509</v>
      </c>
      <c r="AU3">
        <v>2014</v>
      </c>
      <c r="AV3">
        <v>225</v>
      </c>
      <c r="AW3">
        <v>3</v>
      </c>
      <c r="AX3" t="s">
        <v>1500</v>
      </c>
      <c r="AY3" t="s">
        <v>1500</v>
      </c>
      <c r="AZ3" t="s">
        <v>1500</v>
      </c>
      <c r="BA3" t="s">
        <v>1500</v>
      </c>
      <c r="BB3" t="s">
        <v>1500</v>
      </c>
      <c r="BC3" t="s">
        <v>1500</v>
      </c>
      <c r="BD3">
        <v>1897</v>
      </c>
      <c r="BE3" t="s">
        <v>2295</v>
      </c>
      <c r="BF3" s="6" t="str">
        <f>HYPERLINK("http://dx.doi.org/10.1007/s11270-014-1897-x","http://dx.doi.org/10.1007/s11270-014-1897-x")</f>
        <v>http://dx.doi.org/10.1007/s11270-014-1897-x</v>
      </c>
      <c r="BG3" t="s">
        <v>1500</v>
      </c>
      <c r="BH3" t="s">
        <v>1500</v>
      </c>
      <c r="BI3" t="s">
        <v>1500</v>
      </c>
      <c r="BJ3" t="s">
        <v>1500</v>
      </c>
      <c r="BK3" t="s">
        <v>1500</v>
      </c>
      <c r="BL3" t="s">
        <v>1500</v>
      </c>
      <c r="BM3" t="s">
        <v>1500</v>
      </c>
      <c r="BN3" t="s">
        <v>1500</v>
      </c>
      <c r="BO3" t="s">
        <v>1500</v>
      </c>
      <c r="BP3" t="s">
        <v>1500</v>
      </c>
      <c r="BQ3" t="s">
        <v>1500</v>
      </c>
      <c r="BR3" t="s">
        <v>1500</v>
      </c>
      <c r="BS3" t="s">
        <v>762</v>
      </c>
      <c r="BT3" s="6" t="str">
        <f>HYPERLINK("https%3A%2F%2Fwww.webofscience.com%2Fwos%2Fwoscc%2Ffull-record%2FWOS:000334577800023","View Full Record in Web of Science")</f>
        <v>View Full Record in Web of Science</v>
      </c>
    </row>
    <row r="4" spans="1:72" x14ac:dyDescent="0.2">
      <c r="A4" t="s">
        <v>1507</v>
      </c>
      <c r="B4" t="s">
        <v>1219</v>
      </c>
      <c r="C4" t="s">
        <v>1500</v>
      </c>
      <c r="D4" t="s">
        <v>1500</v>
      </c>
      <c r="E4" t="s">
        <v>1500</v>
      </c>
      <c r="F4" t="s">
        <v>2120</v>
      </c>
      <c r="G4" t="s">
        <v>1500</v>
      </c>
      <c r="H4" t="s">
        <v>1500</v>
      </c>
      <c r="I4" t="s">
        <v>463</v>
      </c>
      <c r="J4" t="s">
        <v>583</v>
      </c>
      <c r="K4" t="s">
        <v>1500</v>
      </c>
      <c r="L4" t="s">
        <v>1500</v>
      </c>
      <c r="M4" t="s">
        <v>1500</v>
      </c>
      <c r="N4" t="s">
        <v>1500</v>
      </c>
      <c r="O4" t="s">
        <v>1500</v>
      </c>
      <c r="P4" t="s">
        <v>1500</v>
      </c>
      <c r="Q4" t="s">
        <v>1500</v>
      </c>
      <c r="R4" t="s">
        <v>1500</v>
      </c>
      <c r="S4" t="s">
        <v>1500</v>
      </c>
      <c r="T4" t="s">
        <v>1500</v>
      </c>
      <c r="U4" t="s">
        <v>1500</v>
      </c>
      <c r="V4" t="s">
        <v>1500</v>
      </c>
      <c r="W4" t="s">
        <v>1500</v>
      </c>
      <c r="X4" t="s">
        <v>1500</v>
      </c>
      <c r="Y4" t="s">
        <v>1500</v>
      </c>
      <c r="Z4" t="s">
        <v>1500</v>
      </c>
      <c r="AA4" t="s">
        <v>1500</v>
      </c>
      <c r="AB4" t="s">
        <v>1500</v>
      </c>
      <c r="AC4" t="s">
        <v>1500</v>
      </c>
      <c r="AD4" t="s">
        <v>1500</v>
      </c>
      <c r="AE4" t="s">
        <v>1500</v>
      </c>
      <c r="AF4" t="s">
        <v>1500</v>
      </c>
      <c r="AG4" t="s">
        <v>1500</v>
      </c>
      <c r="AH4" t="s">
        <v>1500</v>
      </c>
      <c r="AI4" t="s">
        <v>1500</v>
      </c>
      <c r="AJ4" t="s">
        <v>1500</v>
      </c>
      <c r="AK4" t="s">
        <v>1500</v>
      </c>
      <c r="AL4" t="s">
        <v>1500</v>
      </c>
      <c r="AM4" t="s">
        <v>1500</v>
      </c>
      <c r="AN4" t="s">
        <v>1500</v>
      </c>
      <c r="AO4" t="s">
        <v>1523</v>
      </c>
      <c r="AP4" t="s">
        <v>1480</v>
      </c>
      <c r="AQ4" t="s">
        <v>1500</v>
      </c>
      <c r="AR4" t="s">
        <v>1500</v>
      </c>
      <c r="AS4" t="s">
        <v>1500</v>
      </c>
      <c r="AT4" t="s">
        <v>1585</v>
      </c>
      <c r="AU4">
        <v>2021</v>
      </c>
      <c r="AV4">
        <v>792</v>
      </c>
      <c r="AW4" t="s">
        <v>1500</v>
      </c>
      <c r="AX4" t="s">
        <v>1500</v>
      </c>
      <c r="AY4" t="s">
        <v>1500</v>
      </c>
      <c r="AZ4" t="s">
        <v>1500</v>
      </c>
      <c r="BA4" t="s">
        <v>1500</v>
      </c>
      <c r="BB4" t="s">
        <v>1500</v>
      </c>
      <c r="BC4" t="s">
        <v>1500</v>
      </c>
      <c r="BD4">
        <v>148460</v>
      </c>
      <c r="BE4" t="s">
        <v>504</v>
      </c>
      <c r="BF4" s="6" t="str">
        <f>HYPERLINK("http://dx.doi.org/10.1016/j.scitotenv.2021.148460","http://dx.doi.org/10.1016/j.scitotenv.2021.148460")</f>
        <v>http://dx.doi.org/10.1016/j.scitotenv.2021.148460</v>
      </c>
      <c r="BG4" t="s">
        <v>1500</v>
      </c>
      <c r="BH4" t="s">
        <v>2630</v>
      </c>
      <c r="BI4" t="s">
        <v>1500</v>
      </c>
      <c r="BJ4" t="s">
        <v>1500</v>
      </c>
      <c r="BK4" t="s">
        <v>1500</v>
      </c>
      <c r="BL4" t="s">
        <v>1500</v>
      </c>
      <c r="BM4" t="s">
        <v>1500</v>
      </c>
      <c r="BN4">
        <v>34147789</v>
      </c>
      <c r="BO4" t="s">
        <v>1500</v>
      </c>
      <c r="BP4" t="s">
        <v>1500</v>
      </c>
      <c r="BQ4" t="s">
        <v>1500</v>
      </c>
      <c r="BR4" t="s">
        <v>1500</v>
      </c>
      <c r="BS4" t="s">
        <v>761</v>
      </c>
      <c r="BT4" s="6" t="str">
        <f>HYPERLINK("https%3A%2F%2Fwww.webofscience.com%2Fwos%2Fwoscc%2Ffull-record%2FWOS:000689491000004","View Full Record in Web of Science")</f>
        <v>View Full Record in Web of Science</v>
      </c>
    </row>
    <row r="5" spans="1:72" x14ac:dyDescent="0.2">
      <c r="A5" t="s">
        <v>1493</v>
      </c>
      <c r="B5" t="s">
        <v>750</v>
      </c>
      <c r="C5" t="s">
        <v>1500</v>
      </c>
      <c r="D5" t="s">
        <v>2334</v>
      </c>
      <c r="E5" t="s">
        <v>1500</v>
      </c>
      <c r="F5" t="s">
        <v>675</v>
      </c>
      <c r="G5" t="s">
        <v>1500</v>
      </c>
      <c r="H5" t="s">
        <v>1500</v>
      </c>
      <c r="I5" t="s">
        <v>442</v>
      </c>
      <c r="J5" t="s">
        <v>275</v>
      </c>
      <c r="K5" t="s">
        <v>756</v>
      </c>
      <c r="L5" t="s">
        <v>1500</v>
      </c>
      <c r="M5" t="s">
        <v>1500</v>
      </c>
      <c r="N5" t="s">
        <v>1500</v>
      </c>
      <c r="O5" t="s">
        <v>1819</v>
      </c>
      <c r="P5" t="s">
        <v>1299</v>
      </c>
      <c r="Q5" t="s">
        <v>1297</v>
      </c>
      <c r="R5" t="s">
        <v>674</v>
      </c>
      <c r="S5" t="s">
        <v>1500</v>
      </c>
      <c r="T5" t="s">
        <v>1500</v>
      </c>
      <c r="U5" t="s">
        <v>1500</v>
      </c>
      <c r="V5" t="s">
        <v>1500</v>
      </c>
      <c r="W5" t="s">
        <v>1500</v>
      </c>
      <c r="X5" t="s">
        <v>1500</v>
      </c>
      <c r="Y5" t="s">
        <v>1500</v>
      </c>
      <c r="Z5" t="s">
        <v>1500</v>
      </c>
      <c r="AA5" t="s">
        <v>1500</v>
      </c>
      <c r="AB5" t="s">
        <v>1500</v>
      </c>
      <c r="AC5" t="s">
        <v>1500</v>
      </c>
      <c r="AD5" t="s">
        <v>1500</v>
      </c>
      <c r="AE5" t="s">
        <v>1500</v>
      </c>
      <c r="AF5" t="s">
        <v>1500</v>
      </c>
      <c r="AG5" t="s">
        <v>1500</v>
      </c>
      <c r="AH5" t="s">
        <v>1500</v>
      </c>
      <c r="AI5" t="s">
        <v>1500</v>
      </c>
      <c r="AJ5" t="s">
        <v>1500</v>
      </c>
      <c r="AK5" t="s">
        <v>1500</v>
      </c>
      <c r="AL5" t="s">
        <v>1500</v>
      </c>
      <c r="AM5" t="s">
        <v>1500</v>
      </c>
      <c r="AN5" t="s">
        <v>1500</v>
      </c>
      <c r="AO5" t="s">
        <v>1931</v>
      </c>
      <c r="AP5" t="s">
        <v>1500</v>
      </c>
      <c r="AQ5" t="s">
        <v>1500</v>
      </c>
      <c r="AR5" t="s">
        <v>1500</v>
      </c>
      <c r="AS5" t="s">
        <v>1500</v>
      </c>
      <c r="AT5" t="s">
        <v>1500</v>
      </c>
      <c r="AU5">
        <v>2016</v>
      </c>
      <c r="AV5">
        <v>24</v>
      </c>
      <c r="AW5" t="s">
        <v>1500</v>
      </c>
      <c r="AX5" t="s">
        <v>1500</v>
      </c>
      <c r="AY5" t="s">
        <v>1500</v>
      </c>
      <c r="AZ5" t="s">
        <v>1500</v>
      </c>
      <c r="BA5" t="s">
        <v>1500</v>
      </c>
      <c r="BB5">
        <v>196</v>
      </c>
      <c r="BC5">
        <v>202</v>
      </c>
      <c r="BD5" t="s">
        <v>1500</v>
      </c>
      <c r="BE5" t="s">
        <v>503</v>
      </c>
      <c r="BF5" s="6" t="str">
        <f>HYPERLINK("http://dx.doi.org/10.1016/j.protcy.2016.05.027","http://dx.doi.org/10.1016/j.protcy.2016.05.027")</f>
        <v>http://dx.doi.org/10.1016/j.protcy.2016.05.027</v>
      </c>
      <c r="BG5" t="s">
        <v>1500</v>
      </c>
      <c r="BH5" t="s">
        <v>1500</v>
      </c>
      <c r="BI5" t="s">
        <v>1500</v>
      </c>
      <c r="BJ5" t="s">
        <v>1500</v>
      </c>
      <c r="BK5" t="s">
        <v>1500</v>
      </c>
      <c r="BL5" t="s">
        <v>1500</v>
      </c>
      <c r="BM5" t="s">
        <v>1500</v>
      </c>
      <c r="BN5" t="s">
        <v>1500</v>
      </c>
      <c r="BO5" t="s">
        <v>1500</v>
      </c>
      <c r="BP5" t="s">
        <v>1500</v>
      </c>
      <c r="BQ5" t="s">
        <v>1500</v>
      </c>
      <c r="BR5" t="s">
        <v>1500</v>
      </c>
      <c r="BS5" t="s">
        <v>757</v>
      </c>
      <c r="BT5" s="6" t="str">
        <f>HYPERLINK("https%3A%2F%2Fwww.webofscience.com%2Fwos%2Fwoscc%2Ffull-record%2FWOS:000387696400025","View Full Record in Web of Science")</f>
        <v>View Full Record in Web of Science</v>
      </c>
    </row>
    <row r="6" spans="1:72" x14ac:dyDescent="0.2">
      <c r="A6" t="s">
        <v>1507</v>
      </c>
      <c r="B6" t="s">
        <v>2301</v>
      </c>
      <c r="C6" t="s">
        <v>1500</v>
      </c>
      <c r="D6" t="s">
        <v>1500</v>
      </c>
      <c r="E6" t="s">
        <v>1500</v>
      </c>
      <c r="F6" t="s">
        <v>2044</v>
      </c>
      <c r="G6" t="s">
        <v>1500</v>
      </c>
      <c r="H6" t="s">
        <v>1500</v>
      </c>
      <c r="I6" t="s">
        <v>2770</v>
      </c>
      <c r="J6" t="s">
        <v>652</v>
      </c>
      <c r="K6" t="s">
        <v>1500</v>
      </c>
      <c r="L6" t="s">
        <v>1500</v>
      </c>
      <c r="M6" t="s">
        <v>1500</v>
      </c>
      <c r="N6" t="s">
        <v>1500</v>
      </c>
      <c r="O6" t="s">
        <v>1500</v>
      </c>
      <c r="P6" t="s">
        <v>1500</v>
      </c>
      <c r="Q6" t="s">
        <v>1500</v>
      </c>
      <c r="R6" t="s">
        <v>1500</v>
      </c>
      <c r="S6" t="s">
        <v>1500</v>
      </c>
      <c r="T6" t="s">
        <v>1500</v>
      </c>
      <c r="U6" t="s">
        <v>1500</v>
      </c>
      <c r="V6" t="s">
        <v>1500</v>
      </c>
      <c r="W6" t="s">
        <v>1500</v>
      </c>
      <c r="X6" t="s">
        <v>1500</v>
      </c>
      <c r="Y6" t="s">
        <v>1500</v>
      </c>
      <c r="Z6" t="s">
        <v>1500</v>
      </c>
      <c r="AA6" t="s">
        <v>1332</v>
      </c>
      <c r="AB6" t="s">
        <v>1702</v>
      </c>
      <c r="AC6" t="s">
        <v>1500</v>
      </c>
      <c r="AD6" t="s">
        <v>1500</v>
      </c>
      <c r="AE6" t="s">
        <v>1500</v>
      </c>
      <c r="AF6" t="s">
        <v>1500</v>
      </c>
      <c r="AG6" t="s">
        <v>1500</v>
      </c>
      <c r="AH6" t="s">
        <v>1500</v>
      </c>
      <c r="AI6" t="s">
        <v>1500</v>
      </c>
      <c r="AJ6" t="s">
        <v>1500</v>
      </c>
      <c r="AK6" t="s">
        <v>1500</v>
      </c>
      <c r="AL6" t="s">
        <v>1500</v>
      </c>
      <c r="AM6" t="s">
        <v>1500</v>
      </c>
      <c r="AN6" t="s">
        <v>1500</v>
      </c>
      <c r="AO6" t="s">
        <v>2722</v>
      </c>
      <c r="AP6" t="s">
        <v>1500</v>
      </c>
      <c r="AQ6" t="s">
        <v>1500</v>
      </c>
      <c r="AR6" t="s">
        <v>1500</v>
      </c>
      <c r="AS6" t="s">
        <v>1500</v>
      </c>
      <c r="AT6" t="s">
        <v>1486</v>
      </c>
      <c r="AU6">
        <v>2012</v>
      </c>
      <c r="AV6">
        <v>18</v>
      </c>
      <c r="AW6">
        <v>10</v>
      </c>
      <c r="AX6" t="s">
        <v>1500</v>
      </c>
      <c r="AY6" t="s">
        <v>1500</v>
      </c>
      <c r="AZ6" t="s">
        <v>1500</v>
      </c>
      <c r="BA6" t="s">
        <v>1500</v>
      </c>
      <c r="BB6">
        <v>3259</v>
      </c>
      <c r="BC6">
        <v>3267</v>
      </c>
      <c r="BD6" t="s">
        <v>1500</v>
      </c>
      <c r="BE6" t="s">
        <v>547</v>
      </c>
      <c r="BF6" s="6" t="str">
        <f>HYPERLINK("http://dx.doi.org/10.1111/j.1365-2486.2012.02762.x","http://dx.doi.org/10.1111/j.1365-2486.2012.02762.x")</f>
        <v>http://dx.doi.org/10.1111/j.1365-2486.2012.02762.x</v>
      </c>
      <c r="BG6" t="s">
        <v>1500</v>
      </c>
      <c r="BH6" t="s">
        <v>1500</v>
      </c>
      <c r="BI6" t="s">
        <v>1500</v>
      </c>
      <c r="BJ6" t="s">
        <v>1500</v>
      </c>
      <c r="BK6" t="s">
        <v>1500</v>
      </c>
      <c r="BL6" t="s">
        <v>1500</v>
      </c>
      <c r="BM6" t="s">
        <v>1500</v>
      </c>
      <c r="BN6">
        <v>28741830</v>
      </c>
      <c r="BO6" t="s">
        <v>1500</v>
      </c>
      <c r="BP6" t="s">
        <v>1500</v>
      </c>
      <c r="BQ6" t="s">
        <v>1500</v>
      </c>
      <c r="BR6" t="s">
        <v>1500</v>
      </c>
      <c r="BS6" t="s">
        <v>754</v>
      </c>
      <c r="BT6" s="6" t="str">
        <f>HYPERLINK("https%3A%2F%2Fwww.webofscience.com%2Fwos%2Fwoscc%2Ffull-record%2FWOS:000308443800023","View Full Record in Web of Science")</f>
        <v>View Full Record in Web of Science</v>
      </c>
    </row>
    <row r="7" spans="1:72" x14ac:dyDescent="0.2">
      <c r="A7" t="s">
        <v>1507</v>
      </c>
      <c r="B7" t="s">
        <v>1682</v>
      </c>
      <c r="C7" t="s">
        <v>1500</v>
      </c>
      <c r="D7" t="s">
        <v>1500</v>
      </c>
      <c r="E7" t="s">
        <v>1500</v>
      </c>
      <c r="F7" t="s">
        <v>2116</v>
      </c>
      <c r="G7" t="s">
        <v>1500</v>
      </c>
      <c r="H7" t="s">
        <v>1500</v>
      </c>
      <c r="I7" t="s">
        <v>270</v>
      </c>
      <c r="J7" t="s">
        <v>652</v>
      </c>
      <c r="K7" t="s">
        <v>1500</v>
      </c>
      <c r="L7" t="s">
        <v>1500</v>
      </c>
      <c r="M7" t="s">
        <v>1500</v>
      </c>
      <c r="N7" t="s">
        <v>1500</v>
      </c>
      <c r="O7" t="s">
        <v>1500</v>
      </c>
      <c r="P7" t="s">
        <v>1500</v>
      </c>
      <c r="Q7" t="s">
        <v>1500</v>
      </c>
      <c r="R7" t="s">
        <v>1500</v>
      </c>
      <c r="S7" t="s">
        <v>1500</v>
      </c>
      <c r="T7" t="s">
        <v>1500</v>
      </c>
      <c r="U7" t="s">
        <v>1500</v>
      </c>
      <c r="V7" t="s">
        <v>1500</v>
      </c>
      <c r="W7" t="s">
        <v>1500</v>
      </c>
      <c r="X7" t="s">
        <v>1500</v>
      </c>
      <c r="Y7" t="s">
        <v>1500</v>
      </c>
      <c r="Z7" t="s">
        <v>1500</v>
      </c>
      <c r="AA7" t="s">
        <v>458</v>
      </c>
      <c r="AB7" t="s">
        <v>481</v>
      </c>
      <c r="AC7" t="s">
        <v>1500</v>
      </c>
      <c r="AD7" t="s">
        <v>1500</v>
      </c>
      <c r="AE7" t="s">
        <v>1500</v>
      </c>
      <c r="AF7" t="s">
        <v>1500</v>
      </c>
      <c r="AG7" t="s">
        <v>1500</v>
      </c>
      <c r="AH7" t="s">
        <v>1500</v>
      </c>
      <c r="AI7" t="s">
        <v>1500</v>
      </c>
      <c r="AJ7" t="s">
        <v>1500</v>
      </c>
      <c r="AK7" t="s">
        <v>1500</v>
      </c>
      <c r="AL7" t="s">
        <v>1500</v>
      </c>
      <c r="AM7" t="s">
        <v>1500</v>
      </c>
      <c r="AN7" t="s">
        <v>1500</v>
      </c>
      <c r="AO7" t="s">
        <v>2722</v>
      </c>
      <c r="AP7" t="s">
        <v>1500</v>
      </c>
      <c r="AQ7" t="s">
        <v>1500</v>
      </c>
      <c r="AR7" t="s">
        <v>1500</v>
      </c>
      <c r="AS7" t="s">
        <v>1500</v>
      </c>
      <c r="AT7" t="s">
        <v>1501</v>
      </c>
      <c r="AU7">
        <v>2006</v>
      </c>
      <c r="AV7">
        <v>12</v>
      </c>
      <c r="AW7">
        <v>9</v>
      </c>
      <c r="AX7" t="s">
        <v>1500</v>
      </c>
      <c r="AY7" t="s">
        <v>1500</v>
      </c>
      <c r="AZ7" t="s">
        <v>1500</v>
      </c>
      <c r="BA7" t="s">
        <v>1500</v>
      </c>
      <c r="BB7">
        <v>1717</v>
      </c>
      <c r="BC7">
        <v>1732</v>
      </c>
      <c r="BD7" t="s">
        <v>1500</v>
      </c>
      <c r="BE7" t="s">
        <v>587</v>
      </c>
      <c r="BF7" s="6" t="str">
        <f>HYPERLINK("http://dx.doi.org/10.1111/j.1365-2486.2006.01199.x","http://dx.doi.org/10.1111/j.1365-2486.2006.01199.x")</f>
        <v>http://dx.doi.org/10.1111/j.1365-2486.2006.01199.x</v>
      </c>
      <c r="BG7" t="s">
        <v>1500</v>
      </c>
      <c r="BH7" t="s">
        <v>1500</v>
      </c>
      <c r="BI7" t="s">
        <v>1500</v>
      </c>
      <c r="BJ7" t="s">
        <v>1500</v>
      </c>
      <c r="BK7" t="s">
        <v>1500</v>
      </c>
      <c r="BL7" t="s">
        <v>1500</v>
      </c>
      <c r="BM7" t="s">
        <v>1500</v>
      </c>
      <c r="BN7" t="s">
        <v>1500</v>
      </c>
      <c r="BO7" t="s">
        <v>1500</v>
      </c>
      <c r="BP7" t="s">
        <v>1500</v>
      </c>
      <c r="BQ7" t="s">
        <v>1500</v>
      </c>
      <c r="BR7" t="s">
        <v>1500</v>
      </c>
      <c r="BS7" t="s">
        <v>759</v>
      </c>
      <c r="BT7" s="6" t="str">
        <f>HYPERLINK("https%3A%2F%2Fwww.webofscience.com%2Fwos%2Fwoscc%2Ffull-record%2FWOS:000240005300013","View Full Record in Web of Science")</f>
        <v>View Full Record in Web of Science</v>
      </c>
    </row>
    <row r="8" spans="1:72" x14ac:dyDescent="0.2">
      <c r="A8" t="s">
        <v>1507</v>
      </c>
      <c r="B8" t="s">
        <v>1247</v>
      </c>
      <c r="C8" t="s">
        <v>1500</v>
      </c>
      <c r="D8" t="s">
        <v>1500</v>
      </c>
      <c r="E8" t="s">
        <v>1500</v>
      </c>
      <c r="F8" t="s">
        <v>1544</v>
      </c>
      <c r="G8" t="s">
        <v>1500</v>
      </c>
      <c r="H8" t="s">
        <v>1500</v>
      </c>
      <c r="I8" t="s">
        <v>16</v>
      </c>
      <c r="J8" t="s">
        <v>583</v>
      </c>
      <c r="K8" t="s">
        <v>1500</v>
      </c>
      <c r="L8" t="s">
        <v>1500</v>
      </c>
      <c r="M8" t="s">
        <v>1500</v>
      </c>
      <c r="N8" t="s">
        <v>1500</v>
      </c>
      <c r="O8" t="s">
        <v>1500</v>
      </c>
      <c r="P8" t="s">
        <v>1500</v>
      </c>
      <c r="Q8" t="s">
        <v>1500</v>
      </c>
      <c r="R8" t="s">
        <v>1500</v>
      </c>
      <c r="S8" t="s">
        <v>1500</v>
      </c>
      <c r="T8" t="s">
        <v>1500</v>
      </c>
      <c r="U8" t="s">
        <v>1500</v>
      </c>
      <c r="V8" t="s">
        <v>1500</v>
      </c>
      <c r="W8" t="s">
        <v>1500</v>
      </c>
      <c r="X8" t="s">
        <v>1500</v>
      </c>
      <c r="Y8" t="s">
        <v>1500</v>
      </c>
      <c r="Z8" t="s">
        <v>1500</v>
      </c>
      <c r="AA8" t="s">
        <v>665</v>
      </c>
      <c r="AB8" t="s">
        <v>1500</v>
      </c>
      <c r="AC8" t="s">
        <v>1500</v>
      </c>
      <c r="AD8" t="s">
        <v>1500</v>
      </c>
      <c r="AE8" t="s">
        <v>1500</v>
      </c>
      <c r="AF8" t="s">
        <v>1500</v>
      </c>
      <c r="AG8" t="s">
        <v>1500</v>
      </c>
      <c r="AH8" t="s">
        <v>1500</v>
      </c>
      <c r="AI8" t="s">
        <v>1500</v>
      </c>
      <c r="AJ8" t="s">
        <v>1500</v>
      </c>
      <c r="AK8" t="s">
        <v>1500</v>
      </c>
      <c r="AL8" t="s">
        <v>1500</v>
      </c>
      <c r="AM8" t="s">
        <v>1500</v>
      </c>
      <c r="AN8" t="s">
        <v>1500</v>
      </c>
      <c r="AO8" t="s">
        <v>1523</v>
      </c>
      <c r="AP8" t="s">
        <v>1480</v>
      </c>
      <c r="AQ8" t="s">
        <v>1500</v>
      </c>
      <c r="AR8" t="s">
        <v>1500</v>
      </c>
      <c r="AS8" t="s">
        <v>1500</v>
      </c>
      <c r="AT8" t="s">
        <v>1629</v>
      </c>
      <c r="AU8">
        <v>2016</v>
      </c>
      <c r="AV8">
        <v>565</v>
      </c>
      <c r="AW8" t="s">
        <v>1500</v>
      </c>
      <c r="AX8" t="s">
        <v>1500</v>
      </c>
      <c r="AY8" t="s">
        <v>1500</v>
      </c>
      <c r="AZ8" t="s">
        <v>1500</v>
      </c>
      <c r="BA8" t="s">
        <v>1500</v>
      </c>
      <c r="BB8">
        <v>420</v>
      </c>
      <c r="BC8">
        <v>426</v>
      </c>
      <c r="BD8" t="s">
        <v>1500</v>
      </c>
      <c r="BE8" t="s">
        <v>724</v>
      </c>
      <c r="BF8" s="6" t="str">
        <f>HYPERLINK("http://dx.doi.org/10.1016/j.scitotenv.2016.04.167","http://dx.doi.org/10.1016/j.scitotenv.2016.04.167")</f>
        <v>http://dx.doi.org/10.1016/j.scitotenv.2016.04.167</v>
      </c>
      <c r="BG8" t="s">
        <v>1500</v>
      </c>
      <c r="BH8" t="s">
        <v>1500</v>
      </c>
      <c r="BI8" t="s">
        <v>1500</v>
      </c>
      <c r="BJ8" t="s">
        <v>1500</v>
      </c>
      <c r="BK8" t="s">
        <v>1500</v>
      </c>
      <c r="BL8" t="s">
        <v>1500</v>
      </c>
      <c r="BM8" t="s">
        <v>1500</v>
      </c>
      <c r="BN8">
        <v>27179680</v>
      </c>
      <c r="BO8" t="s">
        <v>1500</v>
      </c>
      <c r="BP8" t="s">
        <v>1500</v>
      </c>
      <c r="BQ8" t="s">
        <v>1500</v>
      </c>
      <c r="BR8" t="s">
        <v>1500</v>
      </c>
      <c r="BS8" t="s">
        <v>749</v>
      </c>
      <c r="BT8" s="6" t="str">
        <f>HYPERLINK("https%3A%2F%2Fwww.webofscience.com%2Fwos%2Fwoscc%2Ffull-record%2FWOS:000378206300041","View Full Record in Web of Science")</f>
        <v>View Full Record in Web of Science</v>
      </c>
    </row>
    <row r="9" spans="1:72" x14ac:dyDescent="0.2">
      <c r="A9" t="s">
        <v>1507</v>
      </c>
      <c r="B9" t="s">
        <v>1841</v>
      </c>
      <c r="C9" t="s">
        <v>1500</v>
      </c>
      <c r="D9" t="s">
        <v>1500</v>
      </c>
      <c r="E9" t="s">
        <v>1500</v>
      </c>
      <c r="F9" t="s">
        <v>1215</v>
      </c>
      <c r="G9" t="s">
        <v>1500</v>
      </c>
      <c r="H9" t="s">
        <v>1500</v>
      </c>
      <c r="I9" t="s">
        <v>324</v>
      </c>
      <c r="J9" t="s">
        <v>219</v>
      </c>
      <c r="K9" t="s">
        <v>1500</v>
      </c>
      <c r="L9" t="s">
        <v>1500</v>
      </c>
      <c r="M9" t="s">
        <v>1500</v>
      </c>
      <c r="N9" t="s">
        <v>1500</v>
      </c>
      <c r="O9" t="s">
        <v>1500</v>
      </c>
      <c r="P9" t="s">
        <v>1500</v>
      </c>
      <c r="Q9" t="s">
        <v>1500</v>
      </c>
      <c r="R9" t="s">
        <v>1500</v>
      </c>
      <c r="S9" t="s">
        <v>1500</v>
      </c>
      <c r="T9" t="s">
        <v>1500</v>
      </c>
      <c r="U9" t="s">
        <v>1500</v>
      </c>
      <c r="V9" t="s">
        <v>1500</v>
      </c>
      <c r="W9" t="s">
        <v>1500</v>
      </c>
      <c r="X9" t="s">
        <v>1500</v>
      </c>
      <c r="Y9" t="s">
        <v>1500</v>
      </c>
      <c r="Z9" t="s">
        <v>1500</v>
      </c>
      <c r="AA9" t="s">
        <v>36</v>
      </c>
      <c r="AB9" t="s">
        <v>274</v>
      </c>
      <c r="AC9" t="s">
        <v>1500</v>
      </c>
      <c r="AD9" t="s">
        <v>1500</v>
      </c>
      <c r="AE9" t="s">
        <v>1500</v>
      </c>
      <c r="AF9" t="s">
        <v>1500</v>
      </c>
      <c r="AG9" t="s">
        <v>1500</v>
      </c>
      <c r="AH9" t="s">
        <v>1500</v>
      </c>
      <c r="AI9" t="s">
        <v>1500</v>
      </c>
      <c r="AJ9" t="s">
        <v>1500</v>
      </c>
      <c r="AK9" t="s">
        <v>1500</v>
      </c>
      <c r="AL9" t="s">
        <v>1500</v>
      </c>
      <c r="AM9" t="s">
        <v>1500</v>
      </c>
      <c r="AN9" t="s">
        <v>1500</v>
      </c>
      <c r="AO9" t="s">
        <v>1914</v>
      </c>
      <c r="AP9" t="s">
        <v>1909</v>
      </c>
      <c r="AQ9" t="s">
        <v>1500</v>
      </c>
      <c r="AR9" t="s">
        <v>1500</v>
      </c>
      <c r="AS9" t="s">
        <v>1500</v>
      </c>
      <c r="AT9" t="s">
        <v>1539</v>
      </c>
      <c r="AU9">
        <v>2012</v>
      </c>
      <c r="AV9">
        <v>152</v>
      </c>
      <c r="AW9" t="s">
        <v>1500</v>
      </c>
      <c r="AX9" t="s">
        <v>1500</v>
      </c>
      <c r="AY9" t="s">
        <v>1500</v>
      </c>
      <c r="AZ9" t="s">
        <v>1500</v>
      </c>
      <c r="BA9" t="s">
        <v>1500</v>
      </c>
      <c r="BB9">
        <v>1</v>
      </c>
      <c r="BC9">
        <v>9</v>
      </c>
      <c r="BD9" t="s">
        <v>1500</v>
      </c>
      <c r="BE9" t="s">
        <v>2294</v>
      </c>
      <c r="BF9" s="6" t="str">
        <f>HYPERLINK("http://dx.doi.org/10.1016/j.agee.2012.02.004","http://dx.doi.org/10.1016/j.agee.2012.02.004")</f>
        <v>http://dx.doi.org/10.1016/j.agee.2012.02.004</v>
      </c>
      <c r="BG9" t="s">
        <v>1500</v>
      </c>
      <c r="BH9" t="s">
        <v>1500</v>
      </c>
      <c r="BI9" t="s">
        <v>1500</v>
      </c>
      <c r="BJ9" t="s">
        <v>1500</v>
      </c>
      <c r="BK9" t="s">
        <v>1500</v>
      </c>
      <c r="BL9" t="s">
        <v>1500</v>
      </c>
      <c r="BM9" t="s">
        <v>1500</v>
      </c>
      <c r="BN9" t="s">
        <v>1500</v>
      </c>
      <c r="BO9" t="s">
        <v>1500</v>
      </c>
      <c r="BP9" t="s">
        <v>1500</v>
      </c>
      <c r="BQ9" t="s">
        <v>1500</v>
      </c>
      <c r="BR9" t="s">
        <v>1500</v>
      </c>
      <c r="BS9" t="s">
        <v>755</v>
      </c>
      <c r="BT9" s="6" t="str">
        <f>HYPERLINK("https%3A%2F%2Fwww.webofscience.com%2Fwos%2Fwoscc%2Ffull-record%2FWOS:000303643900001","View Full Record in Web of Science")</f>
        <v>View Full Record in Web of Science</v>
      </c>
    </row>
    <row r="10" spans="1:72" x14ac:dyDescent="0.2">
      <c r="A10" t="s">
        <v>1507</v>
      </c>
      <c r="B10" t="s">
        <v>1553</v>
      </c>
      <c r="C10" t="s">
        <v>1500</v>
      </c>
      <c r="D10" t="s">
        <v>1500</v>
      </c>
      <c r="E10" t="s">
        <v>1500</v>
      </c>
      <c r="F10" t="s">
        <v>450</v>
      </c>
      <c r="G10" t="s">
        <v>1500</v>
      </c>
      <c r="H10" t="s">
        <v>1500</v>
      </c>
      <c r="I10" t="s">
        <v>91</v>
      </c>
      <c r="J10" t="s">
        <v>2052</v>
      </c>
      <c r="K10" t="s">
        <v>1500</v>
      </c>
      <c r="L10" t="s">
        <v>1500</v>
      </c>
      <c r="M10" t="s">
        <v>1500</v>
      </c>
      <c r="N10" t="s">
        <v>1500</v>
      </c>
      <c r="O10" t="s">
        <v>1500</v>
      </c>
      <c r="P10" t="s">
        <v>1500</v>
      </c>
      <c r="Q10" t="s">
        <v>1500</v>
      </c>
      <c r="R10" t="s">
        <v>1500</v>
      </c>
      <c r="S10" t="s">
        <v>1500</v>
      </c>
      <c r="T10" t="s">
        <v>1500</v>
      </c>
      <c r="U10" t="s">
        <v>1500</v>
      </c>
      <c r="V10" t="s">
        <v>1500</v>
      </c>
      <c r="W10" t="s">
        <v>1500</v>
      </c>
      <c r="X10" t="s">
        <v>1500</v>
      </c>
      <c r="Y10" t="s">
        <v>1500</v>
      </c>
      <c r="Z10" t="s">
        <v>1500</v>
      </c>
      <c r="AA10" t="s">
        <v>725</v>
      </c>
      <c r="AB10" t="s">
        <v>225</v>
      </c>
      <c r="AC10" t="s">
        <v>1500</v>
      </c>
      <c r="AD10" t="s">
        <v>1500</v>
      </c>
      <c r="AE10" t="s">
        <v>1500</v>
      </c>
      <c r="AF10" t="s">
        <v>1500</v>
      </c>
      <c r="AG10" t="s">
        <v>1500</v>
      </c>
      <c r="AH10" t="s">
        <v>1500</v>
      </c>
      <c r="AI10" t="s">
        <v>1500</v>
      </c>
      <c r="AJ10" t="s">
        <v>1500</v>
      </c>
      <c r="AK10" t="s">
        <v>1500</v>
      </c>
      <c r="AL10" t="s">
        <v>1500</v>
      </c>
      <c r="AM10" t="s">
        <v>1500</v>
      </c>
      <c r="AN10" t="s">
        <v>1500</v>
      </c>
      <c r="AO10" t="s">
        <v>2712</v>
      </c>
      <c r="AP10" t="s">
        <v>2737</v>
      </c>
      <c r="AQ10" t="s">
        <v>1500</v>
      </c>
      <c r="AR10" t="s">
        <v>1500</v>
      </c>
      <c r="AS10" t="s">
        <v>1500</v>
      </c>
      <c r="AT10" t="s">
        <v>1500</v>
      </c>
      <c r="AU10">
        <v>2020</v>
      </c>
      <c r="AV10">
        <v>18</v>
      </c>
      <c r="AW10">
        <v>1</v>
      </c>
      <c r="AX10" t="s">
        <v>1500</v>
      </c>
      <c r="AY10" t="s">
        <v>1500</v>
      </c>
      <c r="AZ10" t="s">
        <v>1500</v>
      </c>
      <c r="BA10" t="s">
        <v>1500</v>
      </c>
      <c r="BB10">
        <v>1585</v>
      </c>
      <c r="BC10">
        <v>1600</v>
      </c>
      <c r="BD10" t="s">
        <v>1500</v>
      </c>
      <c r="BE10" t="s">
        <v>2311</v>
      </c>
      <c r="BF10" s="6" t="str">
        <f>HYPERLINK("http://dx.doi.org/10.15666/aeer/1801_15851600","http://dx.doi.org/10.15666/aeer/1801_15851600")</f>
        <v>http://dx.doi.org/10.15666/aeer/1801_15851600</v>
      </c>
      <c r="BG10" t="s">
        <v>1500</v>
      </c>
      <c r="BH10" t="s">
        <v>1500</v>
      </c>
      <c r="BI10" t="s">
        <v>1500</v>
      </c>
      <c r="BJ10" t="s">
        <v>1500</v>
      </c>
      <c r="BK10" t="s">
        <v>1500</v>
      </c>
      <c r="BL10" t="s">
        <v>1500</v>
      </c>
      <c r="BM10" t="s">
        <v>1500</v>
      </c>
      <c r="BN10" t="s">
        <v>1500</v>
      </c>
      <c r="BO10" t="s">
        <v>1500</v>
      </c>
      <c r="BP10" t="s">
        <v>1500</v>
      </c>
      <c r="BQ10" t="s">
        <v>1500</v>
      </c>
      <c r="BR10" t="s">
        <v>1500</v>
      </c>
      <c r="BS10" t="s">
        <v>753</v>
      </c>
      <c r="BT10" s="6" t="str">
        <f>HYPERLINK("https%3A%2F%2Fwww.webofscience.com%2Fwos%2Fwoscc%2Ffull-record%2FWOS:000518377600103","View Full Record in Web of Science")</f>
        <v>View Full Record in Web of Science</v>
      </c>
    </row>
    <row r="11" spans="1:72" x14ac:dyDescent="0.2">
      <c r="A11" t="s">
        <v>1507</v>
      </c>
      <c r="B11" t="s">
        <v>586</v>
      </c>
      <c r="C11" t="s">
        <v>1500</v>
      </c>
      <c r="D11" t="s">
        <v>1500</v>
      </c>
      <c r="E11" t="s">
        <v>1500</v>
      </c>
      <c r="F11" t="s">
        <v>2002</v>
      </c>
      <c r="G11" t="s">
        <v>1500</v>
      </c>
      <c r="H11" t="s">
        <v>1500</v>
      </c>
      <c r="I11" t="s">
        <v>15</v>
      </c>
      <c r="J11" t="s">
        <v>583</v>
      </c>
      <c r="K11" t="s">
        <v>1500</v>
      </c>
      <c r="L11" t="s">
        <v>1500</v>
      </c>
      <c r="M11" t="s">
        <v>1500</v>
      </c>
      <c r="N11" t="s">
        <v>1500</v>
      </c>
      <c r="O11" t="s">
        <v>1500</v>
      </c>
      <c r="P11" t="s">
        <v>1500</v>
      </c>
      <c r="Q11" t="s">
        <v>1500</v>
      </c>
      <c r="R11" t="s">
        <v>1500</v>
      </c>
      <c r="S11" t="s">
        <v>1500</v>
      </c>
      <c r="T11" t="s">
        <v>1500</v>
      </c>
      <c r="U11" t="s">
        <v>1500</v>
      </c>
      <c r="V11" t="s">
        <v>1500</v>
      </c>
      <c r="W11" t="s">
        <v>1500</v>
      </c>
      <c r="X11" t="s">
        <v>1500</v>
      </c>
      <c r="Y11" t="s">
        <v>1500</v>
      </c>
      <c r="Z11" t="s">
        <v>1500</v>
      </c>
      <c r="AA11" t="s">
        <v>1500</v>
      </c>
      <c r="AB11" t="s">
        <v>1134</v>
      </c>
      <c r="AC11" t="s">
        <v>1500</v>
      </c>
      <c r="AD11" t="s">
        <v>1500</v>
      </c>
      <c r="AE11" t="s">
        <v>1500</v>
      </c>
      <c r="AF11" t="s">
        <v>1500</v>
      </c>
      <c r="AG11" t="s">
        <v>1500</v>
      </c>
      <c r="AH11" t="s">
        <v>1500</v>
      </c>
      <c r="AI11" t="s">
        <v>1500</v>
      </c>
      <c r="AJ11" t="s">
        <v>1500</v>
      </c>
      <c r="AK11" t="s">
        <v>1500</v>
      </c>
      <c r="AL11" t="s">
        <v>1500</v>
      </c>
      <c r="AM11" t="s">
        <v>1500</v>
      </c>
      <c r="AN11" t="s">
        <v>1500</v>
      </c>
      <c r="AO11" t="s">
        <v>1523</v>
      </c>
      <c r="AP11" t="s">
        <v>1480</v>
      </c>
      <c r="AQ11" t="s">
        <v>1500</v>
      </c>
      <c r="AR11" t="s">
        <v>1500</v>
      </c>
      <c r="AS11" t="s">
        <v>1500</v>
      </c>
      <c r="AT11" t="s">
        <v>1606</v>
      </c>
      <c r="AU11">
        <v>2018</v>
      </c>
      <c r="AV11">
        <v>627</v>
      </c>
      <c r="AW11" t="s">
        <v>1500</v>
      </c>
      <c r="AX11" t="s">
        <v>1500</v>
      </c>
      <c r="AY11" t="s">
        <v>1500</v>
      </c>
      <c r="AZ11" t="s">
        <v>1500</v>
      </c>
      <c r="BA11" t="s">
        <v>1500</v>
      </c>
      <c r="BB11">
        <v>770</v>
      </c>
      <c r="BC11">
        <v>781</v>
      </c>
      <c r="BD11" t="s">
        <v>1500</v>
      </c>
      <c r="BE11" t="s">
        <v>515</v>
      </c>
      <c r="BF11" s="6" t="str">
        <f>HYPERLINK("http://dx.doi.org/10.1016/j.scitotenv.2018.01.233","http://dx.doi.org/10.1016/j.scitotenv.2018.01.233")</f>
        <v>http://dx.doi.org/10.1016/j.scitotenv.2018.01.233</v>
      </c>
      <c r="BG11" t="s">
        <v>1500</v>
      </c>
      <c r="BH11" t="s">
        <v>1500</v>
      </c>
      <c r="BI11" t="s">
        <v>1500</v>
      </c>
      <c r="BJ11" t="s">
        <v>1500</v>
      </c>
      <c r="BK11" t="s">
        <v>1500</v>
      </c>
      <c r="BL11" t="s">
        <v>1500</v>
      </c>
      <c r="BM11" t="s">
        <v>1500</v>
      </c>
      <c r="BN11">
        <v>29426201</v>
      </c>
      <c r="BO11" t="s">
        <v>1500</v>
      </c>
      <c r="BP11" t="s">
        <v>1500</v>
      </c>
      <c r="BQ11" t="s">
        <v>1500</v>
      </c>
      <c r="BR11" t="s">
        <v>1500</v>
      </c>
      <c r="BS11" t="s">
        <v>896</v>
      </c>
      <c r="BT11" s="6" t="str">
        <f>HYPERLINK("https%3A%2F%2Fwww.webofscience.com%2Fwos%2Fwoscc%2Ffull-record%2FWOS:000431848500074","View Full Record in Web of Science")</f>
        <v>View Full Record in Web of Science</v>
      </c>
    </row>
    <row r="12" spans="1:72" x14ac:dyDescent="0.2">
      <c r="A12" t="s">
        <v>1507</v>
      </c>
      <c r="B12" t="s">
        <v>585</v>
      </c>
      <c r="C12" t="s">
        <v>1500</v>
      </c>
      <c r="D12" t="s">
        <v>1500</v>
      </c>
      <c r="E12" t="s">
        <v>1500</v>
      </c>
      <c r="F12" t="s">
        <v>1851</v>
      </c>
      <c r="G12" t="s">
        <v>1500</v>
      </c>
      <c r="H12" t="s">
        <v>1500</v>
      </c>
      <c r="I12" t="s">
        <v>285</v>
      </c>
      <c r="J12" t="s">
        <v>672</v>
      </c>
      <c r="K12" t="s">
        <v>1500</v>
      </c>
      <c r="L12" t="s">
        <v>1500</v>
      </c>
      <c r="M12" t="s">
        <v>1500</v>
      </c>
      <c r="N12" t="s">
        <v>1500</v>
      </c>
      <c r="O12" t="s">
        <v>1500</v>
      </c>
      <c r="P12" t="s">
        <v>1500</v>
      </c>
      <c r="Q12" t="s">
        <v>1500</v>
      </c>
      <c r="R12" t="s">
        <v>1500</v>
      </c>
      <c r="S12" t="s">
        <v>1500</v>
      </c>
      <c r="T12" t="s">
        <v>1500</v>
      </c>
      <c r="U12" t="s">
        <v>1500</v>
      </c>
      <c r="V12" t="s">
        <v>1500</v>
      </c>
      <c r="W12" t="s">
        <v>1500</v>
      </c>
      <c r="X12" t="s">
        <v>1500</v>
      </c>
      <c r="Y12" t="s">
        <v>1500</v>
      </c>
      <c r="Z12" t="s">
        <v>1500</v>
      </c>
      <c r="AA12" t="s">
        <v>487</v>
      </c>
      <c r="AB12" t="s">
        <v>1555</v>
      </c>
      <c r="AC12" t="s">
        <v>1500</v>
      </c>
      <c r="AD12" t="s">
        <v>1500</v>
      </c>
      <c r="AE12" t="s">
        <v>1500</v>
      </c>
      <c r="AF12" t="s">
        <v>1500</v>
      </c>
      <c r="AG12" t="s">
        <v>1500</v>
      </c>
      <c r="AH12" t="s">
        <v>1500</v>
      </c>
      <c r="AI12" t="s">
        <v>1500</v>
      </c>
      <c r="AJ12" t="s">
        <v>1500</v>
      </c>
      <c r="AK12" t="s">
        <v>1500</v>
      </c>
      <c r="AL12" t="s">
        <v>1500</v>
      </c>
      <c r="AM12" t="s">
        <v>1500</v>
      </c>
      <c r="AN12" t="s">
        <v>1500</v>
      </c>
      <c r="AO12" t="s">
        <v>1935</v>
      </c>
      <c r="AP12" t="s">
        <v>1500</v>
      </c>
      <c r="AQ12" t="s">
        <v>1500</v>
      </c>
      <c r="AR12" t="s">
        <v>1500</v>
      </c>
      <c r="AS12" t="s">
        <v>1500</v>
      </c>
      <c r="AT12" t="s">
        <v>1630</v>
      </c>
      <c r="AU12">
        <v>2007</v>
      </c>
      <c r="AV12">
        <v>205</v>
      </c>
      <c r="AW12" t="s">
        <v>1492</v>
      </c>
      <c r="AX12" t="s">
        <v>1500</v>
      </c>
      <c r="AY12" t="s">
        <v>1500</v>
      </c>
      <c r="AZ12" t="s">
        <v>1500</v>
      </c>
      <c r="BA12" t="s">
        <v>1500</v>
      </c>
      <c r="BB12">
        <v>475</v>
      </c>
      <c r="BC12">
        <v>491</v>
      </c>
      <c r="BD12" t="s">
        <v>1500</v>
      </c>
      <c r="BE12" t="s">
        <v>485</v>
      </c>
      <c r="BF12" s="6" t="str">
        <f>HYPERLINK("http://dx.doi.org/10.1016/j.ecolmodel.2007.03.014","http://dx.doi.org/10.1016/j.ecolmodel.2007.03.014")</f>
        <v>http://dx.doi.org/10.1016/j.ecolmodel.2007.03.014</v>
      </c>
      <c r="BG12" t="s">
        <v>1500</v>
      </c>
      <c r="BH12" t="s">
        <v>1500</v>
      </c>
      <c r="BI12" t="s">
        <v>1500</v>
      </c>
      <c r="BJ12" t="s">
        <v>1500</v>
      </c>
      <c r="BK12" t="s">
        <v>1500</v>
      </c>
      <c r="BL12" t="s">
        <v>1500</v>
      </c>
      <c r="BM12" t="s">
        <v>1500</v>
      </c>
      <c r="BN12" t="s">
        <v>1500</v>
      </c>
      <c r="BO12" t="s">
        <v>1500</v>
      </c>
      <c r="BP12" t="s">
        <v>1500</v>
      </c>
      <c r="BQ12" t="s">
        <v>1500</v>
      </c>
      <c r="BR12" t="s">
        <v>1500</v>
      </c>
      <c r="BS12" t="s">
        <v>748</v>
      </c>
      <c r="BT12" s="6" t="str">
        <f>HYPERLINK("https%3A%2F%2Fwww.webofscience.com%2Fwos%2Fwoscc%2Ffull-record%2FWOS:000247378200017","View Full Record in Web of Science")</f>
        <v>View Full Record in Web of Science</v>
      </c>
    </row>
    <row r="13" spans="1:72" x14ac:dyDescent="0.2">
      <c r="A13" t="s">
        <v>1507</v>
      </c>
      <c r="B13" t="s">
        <v>2028</v>
      </c>
      <c r="C13" t="s">
        <v>1500</v>
      </c>
      <c r="D13" t="s">
        <v>1500</v>
      </c>
      <c r="E13" t="s">
        <v>1500</v>
      </c>
      <c r="F13" t="s">
        <v>1214</v>
      </c>
      <c r="G13" t="s">
        <v>1500</v>
      </c>
      <c r="H13" t="s">
        <v>1500</v>
      </c>
      <c r="I13" t="s">
        <v>1454</v>
      </c>
      <c r="J13" t="s">
        <v>604</v>
      </c>
      <c r="K13" t="s">
        <v>1500</v>
      </c>
      <c r="L13" t="s">
        <v>1500</v>
      </c>
      <c r="M13" t="s">
        <v>1500</v>
      </c>
      <c r="N13" t="s">
        <v>1500</v>
      </c>
      <c r="O13" t="s">
        <v>1500</v>
      </c>
      <c r="P13" t="s">
        <v>1500</v>
      </c>
      <c r="Q13" t="s">
        <v>1500</v>
      </c>
      <c r="R13" t="s">
        <v>1500</v>
      </c>
      <c r="S13" t="s">
        <v>1500</v>
      </c>
      <c r="T13" t="s">
        <v>1500</v>
      </c>
      <c r="U13" t="s">
        <v>1500</v>
      </c>
      <c r="V13" t="s">
        <v>1500</v>
      </c>
      <c r="W13" t="s">
        <v>1500</v>
      </c>
      <c r="X13" t="s">
        <v>1500</v>
      </c>
      <c r="Y13" t="s">
        <v>1500</v>
      </c>
      <c r="Z13" t="s">
        <v>1500</v>
      </c>
      <c r="AA13" t="s">
        <v>488</v>
      </c>
      <c r="AB13" t="s">
        <v>1500</v>
      </c>
      <c r="AC13" t="s">
        <v>1500</v>
      </c>
      <c r="AD13" t="s">
        <v>1500</v>
      </c>
      <c r="AE13" t="s">
        <v>1500</v>
      </c>
      <c r="AF13" t="s">
        <v>1500</v>
      </c>
      <c r="AG13" t="s">
        <v>1500</v>
      </c>
      <c r="AH13" t="s">
        <v>1500</v>
      </c>
      <c r="AI13" t="s">
        <v>1500</v>
      </c>
      <c r="AJ13" t="s">
        <v>1500</v>
      </c>
      <c r="AK13" t="s">
        <v>1500</v>
      </c>
      <c r="AL13" t="s">
        <v>1500</v>
      </c>
      <c r="AM13" t="s">
        <v>1500</v>
      </c>
      <c r="AN13" t="s">
        <v>1500</v>
      </c>
      <c r="AO13" t="s">
        <v>1479</v>
      </c>
      <c r="AP13" t="s">
        <v>1522</v>
      </c>
      <c r="AQ13" t="s">
        <v>1500</v>
      </c>
      <c r="AR13" t="s">
        <v>1500</v>
      </c>
      <c r="AS13" t="s">
        <v>1500</v>
      </c>
      <c r="AT13" t="s">
        <v>1506</v>
      </c>
      <c r="AU13">
        <v>2024</v>
      </c>
      <c r="AV13">
        <v>24</v>
      </c>
      <c r="AW13">
        <v>8</v>
      </c>
      <c r="AX13" t="s">
        <v>1500</v>
      </c>
      <c r="AY13" t="s">
        <v>1500</v>
      </c>
      <c r="AZ13" t="s">
        <v>1508</v>
      </c>
      <c r="BA13" t="s">
        <v>1500</v>
      </c>
      <c r="BB13">
        <v>3028</v>
      </c>
      <c r="BC13">
        <v>3040</v>
      </c>
      <c r="BD13" t="s">
        <v>1500</v>
      </c>
      <c r="BE13" t="s">
        <v>2307</v>
      </c>
      <c r="BF13" s="6" t="str">
        <f>HYPERLINK("http://dx.doi.org/10.1007/s11368-024-03863-1","http://dx.doi.org/10.1007/s11368-024-03863-1")</f>
        <v>http://dx.doi.org/10.1007/s11368-024-03863-1</v>
      </c>
      <c r="BG13" t="s">
        <v>1500</v>
      </c>
      <c r="BH13" t="s">
        <v>1936</v>
      </c>
      <c r="BI13" t="s">
        <v>1500</v>
      </c>
      <c r="BJ13" t="s">
        <v>1500</v>
      </c>
      <c r="BK13" t="s">
        <v>1500</v>
      </c>
      <c r="BL13" t="s">
        <v>1500</v>
      </c>
      <c r="BM13" t="s">
        <v>1500</v>
      </c>
      <c r="BN13" t="s">
        <v>1500</v>
      </c>
      <c r="BO13" t="s">
        <v>1500</v>
      </c>
      <c r="BP13" t="s">
        <v>1500</v>
      </c>
      <c r="BQ13" t="s">
        <v>1500</v>
      </c>
      <c r="BR13" t="s">
        <v>1500</v>
      </c>
      <c r="BS13" t="s">
        <v>763</v>
      </c>
      <c r="BT13" s="6" t="str">
        <f>HYPERLINK("https%3A%2F%2Fwww.webofscience.com%2Fwos%2Fwoscc%2Ffull-record%2FWOS:001272524900001","View Full Record in Web of Science")</f>
        <v>View Full Record in Web of Science</v>
      </c>
    </row>
    <row r="14" spans="1:72" x14ac:dyDescent="0.2">
      <c r="A14" t="s">
        <v>1507</v>
      </c>
      <c r="B14" t="s">
        <v>2047</v>
      </c>
      <c r="C14" t="s">
        <v>1500</v>
      </c>
      <c r="D14" t="s">
        <v>1500</v>
      </c>
      <c r="E14" t="s">
        <v>1500</v>
      </c>
      <c r="F14" t="s">
        <v>2047</v>
      </c>
      <c r="G14" t="s">
        <v>1500</v>
      </c>
      <c r="H14" t="s">
        <v>1500</v>
      </c>
      <c r="I14" t="s">
        <v>105</v>
      </c>
      <c r="J14" t="s">
        <v>594</v>
      </c>
      <c r="K14" t="s">
        <v>1500</v>
      </c>
      <c r="L14" t="s">
        <v>1500</v>
      </c>
      <c r="M14" t="s">
        <v>1500</v>
      </c>
      <c r="N14" t="s">
        <v>1500</v>
      </c>
      <c r="O14" t="s">
        <v>1500</v>
      </c>
      <c r="P14" t="s">
        <v>1500</v>
      </c>
      <c r="Q14" t="s">
        <v>1500</v>
      </c>
      <c r="R14" t="s">
        <v>1500</v>
      </c>
      <c r="S14" t="s">
        <v>1500</v>
      </c>
      <c r="T14" t="s">
        <v>1500</v>
      </c>
      <c r="U14" t="s">
        <v>1500</v>
      </c>
      <c r="V14" t="s">
        <v>1500</v>
      </c>
      <c r="W14" t="s">
        <v>1500</v>
      </c>
      <c r="X14" t="s">
        <v>1500</v>
      </c>
      <c r="Y14" t="s">
        <v>1500</v>
      </c>
      <c r="Z14" t="s">
        <v>1500</v>
      </c>
      <c r="AA14" t="s">
        <v>1500</v>
      </c>
      <c r="AB14" t="s">
        <v>1500</v>
      </c>
      <c r="AC14" t="s">
        <v>1500</v>
      </c>
      <c r="AD14" t="s">
        <v>1500</v>
      </c>
      <c r="AE14" t="s">
        <v>1500</v>
      </c>
      <c r="AF14" t="s">
        <v>1500</v>
      </c>
      <c r="AG14" t="s">
        <v>1500</v>
      </c>
      <c r="AH14" t="s">
        <v>1500</v>
      </c>
      <c r="AI14" t="s">
        <v>1500</v>
      </c>
      <c r="AJ14" t="s">
        <v>1500</v>
      </c>
      <c r="AK14" t="s">
        <v>1500</v>
      </c>
      <c r="AL14" t="s">
        <v>1500</v>
      </c>
      <c r="AM14" t="s">
        <v>1500</v>
      </c>
      <c r="AN14" t="s">
        <v>1500</v>
      </c>
      <c r="AO14" t="s">
        <v>1512</v>
      </c>
      <c r="AP14" t="s">
        <v>1500</v>
      </c>
      <c r="AQ14" t="s">
        <v>1500</v>
      </c>
      <c r="AR14" t="s">
        <v>1500</v>
      </c>
      <c r="AS14" t="s">
        <v>1500</v>
      </c>
      <c r="AT14" t="s">
        <v>1486</v>
      </c>
      <c r="AU14">
        <v>2002</v>
      </c>
      <c r="AV14">
        <v>64</v>
      </c>
      <c r="AW14" t="s">
        <v>1499</v>
      </c>
      <c r="AX14" t="s">
        <v>1500</v>
      </c>
      <c r="AY14" t="s">
        <v>1500</v>
      </c>
      <c r="AZ14" t="s">
        <v>1500</v>
      </c>
      <c r="BA14" t="s">
        <v>1500</v>
      </c>
      <c r="BB14">
        <v>3</v>
      </c>
      <c r="BC14">
        <v>7</v>
      </c>
      <c r="BD14" t="s">
        <v>1500</v>
      </c>
      <c r="BE14" t="s">
        <v>638</v>
      </c>
      <c r="BF14" s="6" t="str">
        <f>HYPERLINK("http://dx.doi.org/10.1023/A:1021107016714","http://dx.doi.org/10.1023/A:1021107016714")</f>
        <v>http://dx.doi.org/10.1023/A:1021107016714</v>
      </c>
      <c r="BG14" t="s">
        <v>1500</v>
      </c>
      <c r="BH14" t="s">
        <v>1500</v>
      </c>
      <c r="BI14" t="s">
        <v>1500</v>
      </c>
      <c r="BJ14" t="s">
        <v>1500</v>
      </c>
      <c r="BK14" t="s">
        <v>1500</v>
      </c>
      <c r="BL14" t="s">
        <v>1500</v>
      </c>
      <c r="BM14" t="s">
        <v>1500</v>
      </c>
      <c r="BN14" t="s">
        <v>1500</v>
      </c>
      <c r="BO14" t="s">
        <v>1500</v>
      </c>
      <c r="BP14" t="s">
        <v>1500</v>
      </c>
      <c r="BQ14" t="s">
        <v>1500</v>
      </c>
      <c r="BR14" t="s">
        <v>1500</v>
      </c>
      <c r="BS14" t="s">
        <v>752</v>
      </c>
      <c r="BT14" s="6" t="str">
        <f>HYPERLINK("https%3A%2F%2Fwww.webofscience.com%2Fwos%2Fwoscc%2Ffull-record%2FWOS:000179359000001","View Full Record in Web of Science")</f>
        <v>View Full Record in Web of Science</v>
      </c>
    </row>
    <row r="15" spans="1:72" x14ac:dyDescent="0.2">
      <c r="A15" t="s">
        <v>1507</v>
      </c>
      <c r="B15" t="s">
        <v>427</v>
      </c>
      <c r="C15" t="s">
        <v>1500</v>
      </c>
      <c r="D15" t="s">
        <v>1500</v>
      </c>
      <c r="E15" t="s">
        <v>1500</v>
      </c>
      <c r="F15" t="s">
        <v>1354</v>
      </c>
      <c r="G15" t="s">
        <v>1500</v>
      </c>
      <c r="H15" t="s">
        <v>1500</v>
      </c>
      <c r="I15" t="s">
        <v>276</v>
      </c>
      <c r="J15" t="s">
        <v>1317</v>
      </c>
      <c r="K15" t="s">
        <v>1500</v>
      </c>
      <c r="L15" t="s">
        <v>1500</v>
      </c>
      <c r="M15" t="s">
        <v>1500</v>
      </c>
      <c r="N15" t="s">
        <v>1500</v>
      </c>
      <c r="O15" t="s">
        <v>1500</v>
      </c>
      <c r="P15" t="s">
        <v>1500</v>
      </c>
      <c r="Q15" t="s">
        <v>1500</v>
      </c>
      <c r="R15" t="s">
        <v>1500</v>
      </c>
      <c r="S15" t="s">
        <v>1500</v>
      </c>
      <c r="T15" t="s">
        <v>1500</v>
      </c>
      <c r="U15" t="s">
        <v>1500</v>
      </c>
      <c r="V15" t="s">
        <v>1500</v>
      </c>
      <c r="W15" t="s">
        <v>1500</v>
      </c>
      <c r="X15" t="s">
        <v>1500</v>
      </c>
      <c r="Y15" t="s">
        <v>1500</v>
      </c>
      <c r="Z15" t="s">
        <v>1500</v>
      </c>
      <c r="AA15" t="s">
        <v>657</v>
      </c>
      <c r="AB15" t="s">
        <v>486</v>
      </c>
      <c r="AC15" t="s">
        <v>1500</v>
      </c>
      <c r="AD15" t="s">
        <v>1500</v>
      </c>
      <c r="AE15" t="s">
        <v>1500</v>
      </c>
      <c r="AF15" t="s">
        <v>1500</v>
      </c>
      <c r="AG15" t="s">
        <v>1500</v>
      </c>
      <c r="AH15" t="s">
        <v>1500</v>
      </c>
      <c r="AI15" t="s">
        <v>1500</v>
      </c>
      <c r="AJ15" t="s">
        <v>1500</v>
      </c>
      <c r="AK15" t="s">
        <v>1500</v>
      </c>
      <c r="AL15" t="s">
        <v>1500</v>
      </c>
      <c r="AM15" t="s">
        <v>1500</v>
      </c>
      <c r="AN15" t="s">
        <v>1500</v>
      </c>
      <c r="AO15" t="s">
        <v>1500</v>
      </c>
      <c r="AP15" t="s">
        <v>1513</v>
      </c>
      <c r="AQ15" t="s">
        <v>1500</v>
      </c>
      <c r="AR15" t="s">
        <v>1500</v>
      </c>
      <c r="AS15" t="s">
        <v>1500</v>
      </c>
      <c r="AT15" t="s">
        <v>1501</v>
      </c>
      <c r="AU15">
        <v>2022</v>
      </c>
      <c r="AV15">
        <v>12</v>
      </c>
      <c r="AW15">
        <v>9</v>
      </c>
      <c r="AX15" t="s">
        <v>1500</v>
      </c>
      <c r="AY15" t="s">
        <v>1500</v>
      </c>
      <c r="AZ15" t="s">
        <v>1500</v>
      </c>
      <c r="BA15" t="s">
        <v>1500</v>
      </c>
      <c r="BB15" t="s">
        <v>1500</v>
      </c>
      <c r="BC15" t="s">
        <v>1500</v>
      </c>
      <c r="BD15">
        <v>2166</v>
      </c>
      <c r="BE15" t="s">
        <v>2356</v>
      </c>
      <c r="BF15" s="6" t="str">
        <f>HYPERLINK("http://dx.doi.org/10.3390/agronomy12092166","http://dx.doi.org/10.3390/agronomy12092166")</f>
        <v>http://dx.doi.org/10.3390/agronomy12092166</v>
      </c>
      <c r="BG15" t="s">
        <v>1500</v>
      </c>
      <c r="BH15" t="s">
        <v>1500</v>
      </c>
      <c r="BI15" t="s">
        <v>1500</v>
      </c>
      <c r="BJ15" t="s">
        <v>1500</v>
      </c>
      <c r="BK15" t="s">
        <v>1500</v>
      </c>
      <c r="BL15" t="s">
        <v>1500</v>
      </c>
      <c r="BM15" t="s">
        <v>1500</v>
      </c>
      <c r="BN15" t="s">
        <v>1500</v>
      </c>
      <c r="BO15" t="s">
        <v>1500</v>
      </c>
      <c r="BP15" t="s">
        <v>1500</v>
      </c>
      <c r="BQ15" t="s">
        <v>1500</v>
      </c>
      <c r="BR15" t="s">
        <v>1500</v>
      </c>
      <c r="BS15" t="s">
        <v>760</v>
      </c>
      <c r="BT15" s="6" t="str">
        <f>HYPERLINK("https%3A%2F%2Fwww.webofscience.com%2Fwos%2Fwoscc%2Ffull-record%2FWOS:000859376900001","View Full Record in Web of Science")</f>
        <v>View Full Record in Web of Science</v>
      </c>
    </row>
    <row r="16" spans="1:72" x14ac:dyDescent="0.2">
      <c r="A16" t="s">
        <v>1507</v>
      </c>
      <c r="B16" t="s">
        <v>1842</v>
      </c>
      <c r="C16" t="s">
        <v>1500</v>
      </c>
      <c r="D16" t="s">
        <v>1500</v>
      </c>
      <c r="E16" t="s">
        <v>1500</v>
      </c>
      <c r="F16" t="s">
        <v>443</v>
      </c>
      <c r="G16" t="s">
        <v>1500</v>
      </c>
      <c r="H16" t="s">
        <v>1500</v>
      </c>
      <c r="I16" t="s">
        <v>2518</v>
      </c>
      <c r="J16" t="s">
        <v>2042</v>
      </c>
      <c r="K16" t="s">
        <v>1500</v>
      </c>
      <c r="L16" t="s">
        <v>1500</v>
      </c>
      <c r="M16" t="s">
        <v>1500</v>
      </c>
      <c r="N16" t="s">
        <v>1500</v>
      </c>
      <c r="O16" t="s">
        <v>1500</v>
      </c>
      <c r="P16" t="s">
        <v>1500</v>
      </c>
      <c r="Q16" t="s">
        <v>1500</v>
      </c>
      <c r="R16" t="s">
        <v>1500</v>
      </c>
      <c r="S16" t="s">
        <v>1500</v>
      </c>
      <c r="T16" t="s">
        <v>1500</v>
      </c>
      <c r="U16" t="s">
        <v>1500</v>
      </c>
      <c r="V16" t="s">
        <v>1500</v>
      </c>
      <c r="W16" t="s">
        <v>1500</v>
      </c>
      <c r="X16" t="s">
        <v>1500</v>
      </c>
      <c r="Y16" t="s">
        <v>1500</v>
      </c>
      <c r="Z16" t="s">
        <v>1500</v>
      </c>
      <c r="AA16" t="s">
        <v>1500</v>
      </c>
      <c r="AB16" t="s">
        <v>228</v>
      </c>
      <c r="AC16" t="s">
        <v>1500</v>
      </c>
      <c r="AD16" t="s">
        <v>1500</v>
      </c>
      <c r="AE16" t="s">
        <v>1500</v>
      </c>
      <c r="AF16" t="s">
        <v>1500</v>
      </c>
      <c r="AG16" t="s">
        <v>1500</v>
      </c>
      <c r="AH16" t="s">
        <v>1500</v>
      </c>
      <c r="AI16" t="s">
        <v>1500</v>
      </c>
      <c r="AJ16" t="s">
        <v>1500</v>
      </c>
      <c r="AK16" t="s">
        <v>1500</v>
      </c>
      <c r="AL16" t="s">
        <v>1500</v>
      </c>
      <c r="AM16" t="s">
        <v>1500</v>
      </c>
      <c r="AN16" t="s">
        <v>1500</v>
      </c>
      <c r="AO16" t="s">
        <v>2668</v>
      </c>
      <c r="AP16" t="s">
        <v>1500</v>
      </c>
      <c r="AQ16" t="s">
        <v>1500</v>
      </c>
      <c r="AR16" t="s">
        <v>1500</v>
      </c>
      <c r="AS16" t="s">
        <v>1500</v>
      </c>
      <c r="AT16" t="s">
        <v>1497</v>
      </c>
      <c r="AU16">
        <v>2023</v>
      </c>
      <c r="AV16">
        <v>83</v>
      </c>
      <c r="AW16">
        <v>3</v>
      </c>
      <c r="AX16" t="s">
        <v>1500</v>
      </c>
      <c r="AY16" t="s">
        <v>1500</v>
      </c>
      <c r="AZ16" t="s">
        <v>1500</v>
      </c>
      <c r="BA16" t="s">
        <v>1500</v>
      </c>
      <c r="BB16">
        <v>347</v>
      </c>
      <c r="BC16">
        <v>357</v>
      </c>
      <c r="BD16" t="s">
        <v>1500</v>
      </c>
      <c r="BE16" t="s">
        <v>723</v>
      </c>
      <c r="BF16" s="6" t="str">
        <f>HYPERLINK("http://dx.doi.org/10.4067/S0718-58392023000300347","http://dx.doi.org/10.4067/S0718-58392023000300347")</f>
        <v>http://dx.doi.org/10.4067/S0718-58392023000300347</v>
      </c>
      <c r="BG16" t="s">
        <v>1500</v>
      </c>
      <c r="BH16" t="s">
        <v>1500</v>
      </c>
      <c r="BI16" t="s">
        <v>1500</v>
      </c>
      <c r="BJ16" t="s">
        <v>1500</v>
      </c>
      <c r="BK16" t="s">
        <v>1500</v>
      </c>
      <c r="BL16" t="s">
        <v>1500</v>
      </c>
      <c r="BM16" t="s">
        <v>1500</v>
      </c>
      <c r="BN16" t="s">
        <v>1500</v>
      </c>
      <c r="BO16" t="s">
        <v>1500</v>
      </c>
      <c r="BP16" t="s">
        <v>1500</v>
      </c>
      <c r="BQ16" t="s">
        <v>1500</v>
      </c>
      <c r="BR16" t="s">
        <v>1500</v>
      </c>
      <c r="BS16" t="s">
        <v>758</v>
      </c>
      <c r="BT16" s="6" t="str">
        <f>HYPERLINK("https%3A%2F%2Fwww.webofscience.com%2Fwos%2Fwoscc%2Ffull-record%2FWOS:000987509800001","View Full Record in Web of Science")</f>
        <v>View Full Record in Web of Science</v>
      </c>
    </row>
    <row r="17" spans="1:72" x14ac:dyDescent="0.2">
      <c r="A17" t="s">
        <v>1507</v>
      </c>
      <c r="B17" t="s">
        <v>181</v>
      </c>
      <c r="C17" t="s">
        <v>1500</v>
      </c>
      <c r="D17" t="s">
        <v>1500</v>
      </c>
      <c r="E17" t="s">
        <v>1500</v>
      </c>
      <c r="F17" t="s">
        <v>2254</v>
      </c>
      <c r="G17" t="s">
        <v>1500</v>
      </c>
      <c r="H17" t="s">
        <v>1500</v>
      </c>
      <c r="I17" t="s">
        <v>1752</v>
      </c>
      <c r="J17" t="s">
        <v>681</v>
      </c>
      <c r="K17" t="s">
        <v>1500</v>
      </c>
      <c r="L17" t="s">
        <v>1500</v>
      </c>
      <c r="M17" t="s">
        <v>1500</v>
      </c>
      <c r="N17" t="s">
        <v>1500</v>
      </c>
      <c r="O17" t="s">
        <v>1500</v>
      </c>
      <c r="P17" t="s">
        <v>1500</v>
      </c>
      <c r="Q17" t="s">
        <v>1500</v>
      </c>
      <c r="R17" t="s">
        <v>1500</v>
      </c>
      <c r="S17" t="s">
        <v>1500</v>
      </c>
      <c r="T17" t="s">
        <v>1500</v>
      </c>
      <c r="U17" t="s">
        <v>1500</v>
      </c>
      <c r="V17" t="s">
        <v>1500</v>
      </c>
      <c r="W17" t="s">
        <v>1500</v>
      </c>
      <c r="X17" t="s">
        <v>1500</v>
      </c>
      <c r="Y17" t="s">
        <v>1500</v>
      </c>
      <c r="Z17" t="s">
        <v>1500</v>
      </c>
      <c r="AA17" t="s">
        <v>664</v>
      </c>
      <c r="AB17" t="s">
        <v>722</v>
      </c>
      <c r="AC17" t="s">
        <v>1500</v>
      </c>
      <c r="AD17" t="s">
        <v>1500</v>
      </c>
      <c r="AE17" t="s">
        <v>1500</v>
      </c>
      <c r="AF17" t="s">
        <v>1500</v>
      </c>
      <c r="AG17" t="s">
        <v>1500</v>
      </c>
      <c r="AH17" t="s">
        <v>1500</v>
      </c>
      <c r="AI17" t="s">
        <v>1500</v>
      </c>
      <c r="AJ17" t="s">
        <v>1500</v>
      </c>
      <c r="AK17" t="s">
        <v>1500</v>
      </c>
      <c r="AL17" t="s">
        <v>1500</v>
      </c>
      <c r="AM17" t="s">
        <v>1500</v>
      </c>
      <c r="AN17" t="s">
        <v>1500</v>
      </c>
      <c r="AO17" t="s">
        <v>1929</v>
      </c>
      <c r="AP17" t="s">
        <v>1930</v>
      </c>
      <c r="AQ17" t="s">
        <v>1500</v>
      </c>
      <c r="AR17" t="s">
        <v>1500</v>
      </c>
      <c r="AS17" t="s">
        <v>1500</v>
      </c>
      <c r="AT17" t="s">
        <v>1501</v>
      </c>
      <c r="AU17">
        <v>2020</v>
      </c>
      <c r="AV17">
        <v>184</v>
      </c>
      <c r="AW17" t="s">
        <v>1500</v>
      </c>
      <c r="AX17" t="s">
        <v>1500</v>
      </c>
      <c r="AY17" t="s">
        <v>1500</v>
      </c>
      <c r="AZ17" t="s">
        <v>1500</v>
      </c>
      <c r="BA17" t="s">
        <v>1500</v>
      </c>
      <c r="BB17" t="s">
        <v>1500</v>
      </c>
      <c r="BC17" t="s">
        <v>1500</v>
      </c>
      <c r="BD17">
        <v>102919</v>
      </c>
      <c r="BE17" t="s">
        <v>2320</v>
      </c>
      <c r="BF17" s="6" t="str">
        <f>HYPERLINK("http://dx.doi.org/10.1016/j.agsy.2020.102919","http://dx.doi.org/10.1016/j.agsy.2020.102919")</f>
        <v>http://dx.doi.org/10.1016/j.agsy.2020.102919</v>
      </c>
      <c r="BG17" t="s">
        <v>1500</v>
      </c>
      <c r="BH17" t="s">
        <v>1500</v>
      </c>
      <c r="BI17" t="s">
        <v>1500</v>
      </c>
      <c r="BJ17" t="s">
        <v>1500</v>
      </c>
      <c r="BK17" t="s">
        <v>1500</v>
      </c>
      <c r="BL17" t="s">
        <v>1500</v>
      </c>
      <c r="BM17" t="s">
        <v>1500</v>
      </c>
      <c r="BN17" t="s">
        <v>1500</v>
      </c>
      <c r="BO17" t="s">
        <v>1500</v>
      </c>
      <c r="BP17" t="s">
        <v>1500</v>
      </c>
      <c r="BQ17" t="s">
        <v>1500</v>
      </c>
      <c r="BR17" t="s">
        <v>1500</v>
      </c>
      <c r="BS17" t="s">
        <v>942</v>
      </c>
      <c r="BT17" s="6" t="str">
        <f>HYPERLINK("https%3A%2F%2Fwww.webofscience.com%2Fwos%2Fwoscc%2Ffull-record%2FWOS:000564756600009","View Full Record in Web of Science")</f>
        <v>View Full Record in Web of Science</v>
      </c>
    </row>
    <row r="18" spans="1:72" x14ac:dyDescent="0.2">
      <c r="A18" t="s">
        <v>1507</v>
      </c>
      <c r="B18" t="s">
        <v>411</v>
      </c>
      <c r="C18" t="s">
        <v>1500</v>
      </c>
      <c r="D18" t="s">
        <v>1500</v>
      </c>
      <c r="E18" t="s">
        <v>1500</v>
      </c>
      <c r="F18" t="s">
        <v>2251</v>
      </c>
      <c r="G18" t="s">
        <v>1500</v>
      </c>
      <c r="H18" t="s">
        <v>1500</v>
      </c>
      <c r="I18" t="s">
        <v>126</v>
      </c>
      <c r="J18" t="s">
        <v>230</v>
      </c>
      <c r="K18" t="s">
        <v>1500</v>
      </c>
      <c r="L18" t="s">
        <v>1500</v>
      </c>
      <c r="M18" t="s">
        <v>1500</v>
      </c>
      <c r="N18" t="s">
        <v>1500</v>
      </c>
      <c r="O18" t="s">
        <v>1500</v>
      </c>
      <c r="P18" t="s">
        <v>1500</v>
      </c>
      <c r="Q18" t="s">
        <v>1500</v>
      </c>
      <c r="R18" t="s">
        <v>1500</v>
      </c>
      <c r="S18" t="s">
        <v>1500</v>
      </c>
      <c r="T18" t="s">
        <v>1500</v>
      </c>
      <c r="U18" t="s">
        <v>1500</v>
      </c>
      <c r="V18" t="s">
        <v>1500</v>
      </c>
      <c r="W18" t="s">
        <v>1500</v>
      </c>
      <c r="X18" t="s">
        <v>1500</v>
      </c>
      <c r="Y18" t="s">
        <v>1500</v>
      </c>
      <c r="Z18" t="s">
        <v>1500</v>
      </c>
      <c r="AA18" t="s">
        <v>323</v>
      </c>
      <c r="AB18" t="s">
        <v>599</v>
      </c>
      <c r="AC18" t="s">
        <v>1500</v>
      </c>
      <c r="AD18" t="s">
        <v>1500</v>
      </c>
      <c r="AE18" t="s">
        <v>1500</v>
      </c>
      <c r="AF18" t="s">
        <v>1500</v>
      </c>
      <c r="AG18" t="s">
        <v>1500</v>
      </c>
      <c r="AH18" t="s">
        <v>1500</v>
      </c>
      <c r="AI18" t="s">
        <v>1500</v>
      </c>
      <c r="AJ18" t="s">
        <v>1500</v>
      </c>
      <c r="AK18" t="s">
        <v>1500</v>
      </c>
      <c r="AL18" t="s">
        <v>1500</v>
      </c>
      <c r="AM18" t="s">
        <v>1500</v>
      </c>
      <c r="AN18" t="s">
        <v>1500</v>
      </c>
      <c r="AO18" t="s">
        <v>2682</v>
      </c>
      <c r="AP18" t="s">
        <v>2684</v>
      </c>
      <c r="AQ18" t="s">
        <v>1500</v>
      </c>
      <c r="AR18" t="s">
        <v>1500</v>
      </c>
      <c r="AS18" t="s">
        <v>1500</v>
      </c>
      <c r="AT18" t="s">
        <v>1506</v>
      </c>
      <c r="AU18">
        <v>2017</v>
      </c>
      <c r="AV18">
        <v>37</v>
      </c>
      <c r="AW18">
        <v>4</v>
      </c>
      <c r="AX18" t="s">
        <v>1500</v>
      </c>
      <c r="AY18" t="s">
        <v>1500</v>
      </c>
      <c r="AZ18" t="s">
        <v>1500</v>
      </c>
      <c r="BA18" t="s">
        <v>1500</v>
      </c>
      <c r="BB18" t="s">
        <v>1500</v>
      </c>
      <c r="BC18" t="s">
        <v>1500</v>
      </c>
      <c r="BD18">
        <v>29</v>
      </c>
      <c r="BE18" t="s">
        <v>2325</v>
      </c>
      <c r="BF18" s="6" t="str">
        <f>HYPERLINK("http://dx.doi.org/10.1007/s13593-017-0440-z","http://dx.doi.org/10.1007/s13593-017-0440-z")</f>
        <v>http://dx.doi.org/10.1007/s13593-017-0440-z</v>
      </c>
      <c r="BG18" t="s">
        <v>1500</v>
      </c>
      <c r="BH18" t="s">
        <v>1500</v>
      </c>
      <c r="BI18" t="s">
        <v>1500</v>
      </c>
      <c r="BJ18" t="s">
        <v>1500</v>
      </c>
      <c r="BK18" t="s">
        <v>1500</v>
      </c>
      <c r="BL18" t="s">
        <v>1500</v>
      </c>
      <c r="BM18" t="s">
        <v>1500</v>
      </c>
      <c r="BN18" t="s">
        <v>1500</v>
      </c>
      <c r="BO18" t="s">
        <v>1500</v>
      </c>
      <c r="BP18" t="s">
        <v>1500</v>
      </c>
      <c r="BQ18" t="s">
        <v>1500</v>
      </c>
      <c r="BR18" t="s">
        <v>1500</v>
      </c>
      <c r="BS18" t="s">
        <v>976</v>
      </c>
      <c r="BT18" s="6" t="str">
        <f>HYPERLINK("https%3A%2F%2Fwww.webofscience.com%2Fwos%2Fwoscc%2Ffull-record%2FWOS:000408339800007","View Full Record in Web of Science")</f>
        <v>View Full Record in Web of Science</v>
      </c>
    </row>
    <row r="19" spans="1:72" x14ac:dyDescent="0.2">
      <c r="A19" t="s">
        <v>1507</v>
      </c>
      <c r="B19" t="s">
        <v>1843</v>
      </c>
      <c r="C19" t="s">
        <v>1500</v>
      </c>
      <c r="D19" t="s">
        <v>1500</v>
      </c>
      <c r="E19" t="s">
        <v>1500</v>
      </c>
      <c r="F19" t="s">
        <v>1218</v>
      </c>
      <c r="G19" t="s">
        <v>1500</v>
      </c>
      <c r="H19" t="s">
        <v>1500</v>
      </c>
      <c r="I19" t="s">
        <v>37</v>
      </c>
      <c r="J19" t="s">
        <v>319</v>
      </c>
      <c r="K19" t="s">
        <v>1500</v>
      </c>
      <c r="L19" t="s">
        <v>1500</v>
      </c>
      <c r="M19" t="s">
        <v>1500</v>
      </c>
      <c r="N19" t="s">
        <v>1500</v>
      </c>
      <c r="O19" t="s">
        <v>1500</v>
      </c>
      <c r="P19" t="s">
        <v>1500</v>
      </c>
      <c r="Q19" t="s">
        <v>1500</v>
      </c>
      <c r="R19" t="s">
        <v>1500</v>
      </c>
      <c r="S19" t="s">
        <v>1500</v>
      </c>
      <c r="T19" t="s">
        <v>1500</v>
      </c>
      <c r="U19" t="s">
        <v>1500</v>
      </c>
      <c r="V19" t="s">
        <v>1500</v>
      </c>
      <c r="W19" t="s">
        <v>1500</v>
      </c>
      <c r="X19" t="s">
        <v>1500</v>
      </c>
      <c r="Y19" t="s">
        <v>1500</v>
      </c>
      <c r="Z19" t="s">
        <v>1500</v>
      </c>
      <c r="AA19" t="s">
        <v>2341</v>
      </c>
      <c r="AB19" t="s">
        <v>1500</v>
      </c>
      <c r="AC19" t="s">
        <v>1500</v>
      </c>
      <c r="AD19" t="s">
        <v>1500</v>
      </c>
      <c r="AE19" t="s">
        <v>1500</v>
      </c>
      <c r="AF19" t="s">
        <v>1500</v>
      </c>
      <c r="AG19" t="s">
        <v>1500</v>
      </c>
      <c r="AH19" t="s">
        <v>1500</v>
      </c>
      <c r="AI19" t="s">
        <v>1500</v>
      </c>
      <c r="AJ19" t="s">
        <v>1500</v>
      </c>
      <c r="AK19" t="s">
        <v>1500</v>
      </c>
      <c r="AL19" t="s">
        <v>1500</v>
      </c>
      <c r="AM19" t="s">
        <v>1500</v>
      </c>
      <c r="AN19" t="s">
        <v>1500</v>
      </c>
      <c r="AO19" t="s">
        <v>2713</v>
      </c>
      <c r="AP19" t="s">
        <v>2759</v>
      </c>
      <c r="AQ19" t="s">
        <v>1500</v>
      </c>
      <c r="AR19" t="s">
        <v>1500</v>
      </c>
      <c r="AS19" t="s">
        <v>1500</v>
      </c>
      <c r="AT19" t="s">
        <v>1500</v>
      </c>
      <c r="AU19">
        <v>2022</v>
      </c>
      <c r="AV19">
        <v>37</v>
      </c>
      <c r="AW19">
        <v>4</v>
      </c>
      <c r="AX19" t="s">
        <v>1500</v>
      </c>
      <c r="AY19" t="s">
        <v>1500</v>
      </c>
      <c r="AZ19" t="s">
        <v>1500</v>
      </c>
      <c r="BA19" t="s">
        <v>1500</v>
      </c>
      <c r="BB19" t="s">
        <v>1500</v>
      </c>
      <c r="BC19" t="s">
        <v>1500</v>
      </c>
      <c r="BD19" t="s">
        <v>1603</v>
      </c>
      <c r="BE19" t="s">
        <v>671</v>
      </c>
      <c r="BF19" s="6" t="str">
        <f>HYPERLINK("http://dx.doi.org/10.1264/jsme2.ME22052","http://dx.doi.org/10.1264/jsme2.ME22052")</f>
        <v>http://dx.doi.org/10.1264/jsme2.ME22052</v>
      </c>
      <c r="BG19" t="s">
        <v>1500</v>
      </c>
      <c r="BH19" t="s">
        <v>1500</v>
      </c>
      <c r="BI19" t="s">
        <v>1500</v>
      </c>
      <c r="BJ19" t="s">
        <v>1500</v>
      </c>
      <c r="BK19" t="s">
        <v>1500</v>
      </c>
      <c r="BL19" t="s">
        <v>1500</v>
      </c>
      <c r="BM19" t="s">
        <v>1500</v>
      </c>
      <c r="BN19">
        <v>36517028</v>
      </c>
      <c r="BO19" t="s">
        <v>1500</v>
      </c>
      <c r="BP19" t="s">
        <v>1500</v>
      </c>
      <c r="BQ19" t="s">
        <v>1500</v>
      </c>
      <c r="BR19" t="s">
        <v>1500</v>
      </c>
      <c r="BS19" t="s">
        <v>960</v>
      </c>
      <c r="BT19" s="6" t="str">
        <f>HYPERLINK("https%3A%2F%2Fwww.webofscience.com%2Fwos%2Fwoscc%2Ffull-record%2FWOS:000905257500007","View Full Record in Web of Science")</f>
        <v>View Full Record in Web of Science</v>
      </c>
    </row>
    <row r="20" spans="1:72" x14ac:dyDescent="0.2">
      <c r="A20" t="s">
        <v>1507</v>
      </c>
      <c r="B20" t="s">
        <v>1256</v>
      </c>
      <c r="C20" t="s">
        <v>1500</v>
      </c>
      <c r="D20" t="s">
        <v>1500</v>
      </c>
      <c r="E20" t="s">
        <v>1500</v>
      </c>
      <c r="F20" t="s">
        <v>2182</v>
      </c>
      <c r="G20" t="s">
        <v>1500</v>
      </c>
      <c r="H20" t="s">
        <v>1500</v>
      </c>
      <c r="I20" t="s">
        <v>462</v>
      </c>
      <c r="J20" t="s">
        <v>1259</v>
      </c>
      <c r="K20" t="s">
        <v>1500</v>
      </c>
      <c r="L20" t="s">
        <v>1500</v>
      </c>
      <c r="M20" t="s">
        <v>1500</v>
      </c>
      <c r="N20" t="s">
        <v>1500</v>
      </c>
      <c r="O20" t="s">
        <v>1500</v>
      </c>
      <c r="P20" t="s">
        <v>1500</v>
      </c>
      <c r="Q20" t="s">
        <v>1500</v>
      </c>
      <c r="R20" t="s">
        <v>1500</v>
      </c>
      <c r="S20" t="s">
        <v>1500</v>
      </c>
      <c r="T20" t="s">
        <v>1500</v>
      </c>
      <c r="U20" t="s">
        <v>1500</v>
      </c>
      <c r="V20" t="s">
        <v>1500</v>
      </c>
      <c r="W20" t="s">
        <v>1500</v>
      </c>
      <c r="X20" t="s">
        <v>1500</v>
      </c>
      <c r="Y20" t="s">
        <v>1500</v>
      </c>
      <c r="Z20" t="s">
        <v>1500</v>
      </c>
      <c r="AA20" t="s">
        <v>1990</v>
      </c>
      <c r="AB20" t="s">
        <v>1703</v>
      </c>
      <c r="AC20" t="s">
        <v>1500</v>
      </c>
      <c r="AD20" t="s">
        <v>1500</v>
      </c>
      <c r="AE20" t="s">
        <v>1500</v>
      </c>
      <c r="AF20" t="s">
        <v>1500</v>
      </c>
      <c r="AG20" t="s">
        <v>1500</v>
      </c>
      <c r="AH20" t="s">
        <v>1500</v>
      </c>
      <c r="AI20" t="s">
        <v>1500</v>
      </c>
      <c r="AJ20" t="s">
        <v>1500</v>
      </c>
      <c r="AK20" t="s">
        <v>1500</v>
      </c>
      <c r="AL20" t="s">
        <v>1500</v>
      </c>
      <c r="AM20" t="s">
        <v>1500</v>
      </c>
      <c r="AN20" t="s">
        <v>1500</v>
      </c>
      <c r="AO20" t="s">
        <v>2659</v>
      </c>
      <c r="AP20" t="s">
        <v>2673</v>
      </c>
      <c r="AQ20" t="s">
        <v>1500</v>
      </c>
      <c r="AR20" t="s">
        <v>1500</v>
      </c>
      <c r="AS20" t="s">
        <v>1500</v>
      </c>
      <c r="AT20" t="s">
        <v>1490</v>
      </c>
      <c r="AU20">
        <v>2020</v>
      </c>
      <c r="AV20">
        <v>27</v>
      </c>
      <c r="AW20">
        <v>13</v>
      </c>
      <c r="AX20" t="s">
        <v>1500</v>
      </c>
      <c r="AY20" t="s">
        <v>1500</v>
      </c>
      <c r="AZ20" t="s">
        <v>1500</v>
      </c>
      <c r="BA20" t="s">
        <v>1500</v>
      </c>
      <c r="BB20">
        <v>14780</v>
      </c>
      <c r="BC20">
        <v>14789</v>
      </c>
      <c r="BD20" t="s">
        <v>1500</v>
      </c>
      <c r="BE20" t="s">
        <v>2353</v>
      </c>
      <c r="BF20" s="6" t="str">
        <f>HYPERLINK("http://dx.doi.org/10.1007/s11356-020-07951-w","http://dx.doi.org/10.1007/s11356-020-07951-w")</f>
        <v>http://dx.doi.org/10.1007/s11356-020-07951-w</v>
      </c>
      <c r="BG20" t="s">
        <v>1500</v>
      </c>
      <c r="BH20" t="s">
        <v>1933</v>
      </c>
      <c r="BI20" t="s">
        <v>1500</v>
      </c>
      <c r="BJ20" t="s">
        <v>1500</v>
      </c>
      <c r="BK20" t="s">
        <v>1500</v>
      </c>
      <c r="BL20" t="s">
        <v>1500</v>
      </c>
      <c r="BM20" t="s">
        <v>1500</v>
      </c>
      <c r="BN20">
        <v>32052337</v>
      </c>
      <c r="BO20" t="s">
        <v>1500</v>
      </c>
      <c r="BP20" t="s">
        <v>1500</v>
      </c>
      <c r="BQ20" t="s">
        <v>1500</v>
      </c>
      <c r="BR20" t="s">
        <v>1500</v>
      </c>
      <c r="BS20" t="s">
        <v>983</v>
      </c>
      <c r="BT20" s="6" t="str">
        <f>HYPERLINK("https%3A%2F%2Fwww.webofscience.com%2Fwos%2Fwoscc%2Ffull-record%2FWOS:000513054200003","View Full Record in Web of Science")</f>
        <v>View Full Record in Web of Science</v>
      </c>
    </row>
    <row r="21" spans="1:72" x14ac:dyDescent="0.2">
      <c r="A21" t="s">
        <v>1507</v>
      </c>
      <c r="B21" t="s">
        <v>1121</v>
      </c>
      <c r="C21" t="s">
        <v>1500</v>
      </c>
      <c r="D21" t="s">
        <v>1500</v>
      </c>
      <c r="E21" t="s">
        <v>1500</v>
      </c>
      <c r="F21" t="s">
        <v>401</v>
      </c>
      <c r="G21" t="s">
        <v>1500</v>
      </c>
      <c r="H21" t="s">
        <v>1500</v>
      </c>
      <c r="I21" t="s">
        <v>1817</v>
      </c>
      <c r="J21" t="s">
        <v>1520</v>
      </c>
      <c r="K21" t="s">
        <v>1500</v>
      </c>
      <c r="L21" t="s">
        <v>1500</v>
      </c>
      <c r="M21" t="s">
        <v>1500</v>
      </c>
      <c r="N21" t="s">
        <v>1500</v>
      </c>
      <c r="O21" t="s">
        <v>1500</v>
      </c>
      <c r="P21" t="s">
        <v>1500</v>
      </c>
      <c r="Q21" t="s">
        <v>1500</v>
      </c>
      <c r="R21" t="s">
        <v>1500</v>
      </c>
      <c r="S21" t="s">
        <v>1500</v>
      </c>
      <c r="T21" t="s">
        <v>1500</v>
      </c>
      <c r="U21" t="s">
        <v>1500</v>
      </c>
      <c r="V21" t="s">
        <v>1500</v>
      </c>
      <c r="W21" t="s">
        <v>1500</v>
      </c>
      <c r="X21" t="s">
        <v>1500</v>
      </c>
      <c r="Y21" t="s">
        <v>1500</v>
      </c>
      <c r="Z21" t="s">
        <v>1500</v>
      </c>
      <c r="AA21" t="s">
        <v>2321</v>
      </c>
      <c r="AB21" t="s">
        <v>1434</v>
      </c>
      <c r="AC21" t="s">
        <v>1500</v>
      </c>
      <c r="AD21" t="s">
        <v>1500</v>
      </c>
      <c r="AE21" t="s">
        <v>1500</v>
      </c>
      <c r="AF21" t="s">
        <v>1500</v>
      </c>
      <c r="AG21" t="s">
        <v>1500</v>
      </c>
      <c r="AH21" t="s">
        <v>1500</v>
      </c>
      <c r="AI21" t="s">
        <v>1500</v>
      </c>
      <c r="AJ21" t="s">
        <v>1500</v>
      </c>
      <c r="AK21" t="s">
        <v>1500</v>
      </c>
      <c r="AL21" t="s">
        <v>1500</v>
      </c>
      <c r="AM21" t="s">
        <v>1500</v>
      </c>
      <c r="AN21" t="s">
        <v>1500</v>
      </c>
      <c r="AO21" t="s">
        <v>2633</v>
      </c>
      <c r="AP21" t="s">
        <v>1521</v>
      </c>
      <c r="AQ21" t="s">
        <v>1500</v>
      </c>
      <c r="AR21" t="s">
        <v>1500</v>
      </c>
      <c r="AS21" t="s">
        <v>1500</v>
      </c>
      <c r="AT21" t="s">
        <v>1498</v>
      </c>
      <c r="AU21">
        <v>2013</v>
      </c>
      <c r="AV21">
        <v>209</v>
      </c>
      <c r="AW21" t="s">
        <v>1500</v>
      </c>
      <c r="AX21" t="s">
        <v>1500</v>
      </c>
      <c r="AY21" t="s">
        <v>1500</v>
      </c>
      <c r="AZ21" t="s">
        <v>1500</v>
      </c>
      <c r="BA21" t="s">
        <v>1500</v>
      </c>
      <c r="BB21">
        <v>41</v>
      </c>
      <c r="BC21">
        <v>49</v>
      </c>
      <c r="BD21" t="s">
        <v>1500</v>
      </c>
      <c r="BE21" t="s">
        <v>745</v>
      </c>
      <c r="BF21" s="6" t="str">
        <f>HYPERLINK("http://dx.doi.org/10.1016/j.geoderma.2013.05.025","http://dx.doi.org/10.1016/j.geoderma.2013.05.025")</f>
        <v>http://dx.doi.org/10.1016/j.geoderma.2013.05.025</v>
      </c>
      <c r="BG21" t="s">
        <v>1500</v>
      </c>
      <c r="BH21" t="s">
        <v>1500</v>
      </c>
      <c r="BI21" t="s">
        <v>1500</v>
      </c>
      <c r="BJ21" t="s">
        <v>1500</v>
      </c>
      <c r="BK21" t="s">
        <v>1500</v>
      </c>
      <c r="BL21" t="s">
        <v>1500</v>
      </c>
      <c r="BM21" t="s">
        <v>1500</v>
      </c>
      <c r="BN21" t="s">
        <v>1500</v>
      </c>
      <c r="BO21" t="s">
        <v>1500</v>
      </c>
      <c r="BP21" t="s">
        <v>1500</v>
      </c>
      <c r="BQ21" t="s">
        <v>1500</v>
      </c>
      <c r="BR21" t="s">
        <v>1500</v>
      </c>
      <c r="BS21" t="s">
        <v>970</v>
      </c>
      <c r="BT21" s="6" t="str">
        <f>HYPERLINK("https%3A%2F%2Fwww.webofscience.com%2Fwos%2Fwoscc%2Ffull-record%2FWOS:000324014400005","View Full Record in Web of Science")</f>
        <v>View Full Record in Web of Science</v>
      </c>
    </row>
    <row r="22" spans="1:72" x14ac:dyDescent="0.2">
      <c r="A22" t="s">
        <v>1507</v>
      </c>
      <c r="B22" t="s">
        <v>1847</v>
      </c>
      <c r="C22" t="s">
        <v>1500</v>
      </c>
      <c r="D22" t="s">
        <v>1500</v>
      </c>
      <c r="E22" t="s">
        <v>1500</v>
      </c>
      <c r="F22" t="s">
        <v>1847</v>
      </c>
      <c r="G22" t="s">
        <v>1500</v>
      </c>
      <c r="H22" t="s">
        <v>1500</v>
      </c>
      <c r="I22" t="s">
        <v>121</v>
      </c>
      <c r="J22" t="s">
        <v>744</v>
      </c>
      <c r="K22" t="s">
        <v>1500</v>
      </c>
      <c r="L22" t="s">
        <v>1500</v>
      </c>
      <c r="M22" t="s">
        <v>1500</v>
      </c>
      <c r="N22" t="s">
        <v>1500</v>
      </c>
      <c r="O22" t="s">
        <v>1500</v>
      </c>
      <c r="P22" t="s">
        <v>1500</v>
      </c>
      <c r="Q22" t="s">
        <v>1500</v>
      </c>
      <c r="R22" t="s">
        <v>1500</v>
      </c>
      <c r="S22" t="s">
        <v>1500</v>
      </c>
      <c r="T22" t="s">
        <v>1500</v>
      </c>
      <c r="U22" t="s">
        <v>1500</v>
      </c>
      <c r="V22" t="s">
        <v>1500</v>
      </c>
      <c r="W22" t="s">
        <v>1500</v>
      </c>
      <c r="X22" t="s">
        <v>1500</v>
      </c>
      <c r="Y22" t="s">
        <v>1500</v>
      </c>
      <c r="Z22" t="s">
        <v>1500</v>
      </c>
      <c r="AA22" t="s">
        <v>2349</v>
      </c>
      <c r="AB22" t="s">
        <v>1545</v>
      </c>
      <c r="AC22" t="s">
        <v>1500</v>
      </c>
      <c r="AD22" t="s">
        <v>1500</v>
      </c>
      <c r="AE22" t="s">
        <v>1500</v>
      </c>
      <c r="AF22" t="s">
        <v>1500</v>
      </c>
      <c r="AG22" t="s">
        <v>1500</v>
      </c>
      <c r="AH22" t="s">
        <v>1500</v>
      </c>
      <c r="AI22" t="s">
        <v>1500</v>
      </c>
      <c r="AJ22" t="s">
        <v>1500</v>
      </c>
      <c r="AK22" t="s">
        <v>1500</v>
      </c>
      <c r="AL22" t="s">
        <v>1500</v>
      </c>
      <c r="AM22" t="s">
        <v>1500</v>
      </c>
      <c r="AN22" t="s">
        <v>1500</v>
      </c>
      <c r="AO22" t="s">
        <v>1925</v>
      </c>
      <c r="AP22" t="s">
        <v>1927</v>
      </c>
      <c r="AQ22" t="s">
        <v>1500</v>
      </c>
      <c r="AR22" t="s">
        <v>1500</v>
      </c>
      <c r="AS22" t="s">
        <v>1500</v>
      </c>
      <c r="AT22" t="s">
        <v>1536</v>
      </c>
      <c r="AU22">
        <v>2004</v>
      </c>
      <c r="AV22">
        <v>18</v>
      </c>
      <c r="AW22">
        <v>2</v>
      </c>
      <c r="AX22" t="s">
        <v>1500</v>
      </c>
      <c r="AY22" t="s">
        <v>1500</v>
      </c>
      <c r="AZ22" t="s">
        <v>1500</v>
      </c>
      <c r="BA22" t="s">
        <v>1500</v>
      </c>
      <c r="BB22" t="s">
        <v>1500</v>
      </c>
      <c r="BC22" t="s">
        <v>1500</v>
      </c>
      <c r="BD22" t="s">
        <v>1621</v>
      </c>
      <c r="BE22" t="s">
        <v>685</v>
      </c>
      <c r="BF22" s="6" t="str">
        <f>HYPERLINK("http://dx.doi.org/10.1029/2003GB002207","http://dx.doi.org/10.1029/2003GB002207")</f>
        <v>http://dx.doi.org/10.1029/2003GB002207</v>
      </c>
      <c r="BG22" t="s">
        <v>1500</v>
      </c>
      <c r="BH22" t="s">
        <v>1500</v>
      </c>
      <c r="BI22" t="s">
        <v>1500</v>
      </c>
      <c r="BJ22" t="s">
        <v>1500</v>
      </c>
      <c r="BK22" t="s">
        <v>1500</v>
      </c>
      <c r="BL22" t="s">
        <v>1500</v>
      </c>
      <c r="BM22" t="s">
        <v>1500</v>
      </c>
      <c r="BN22" t="s">
        <v>1500</v>
      </c>
      <c r="BO22" t="s">
        <v>1500</v>
      </c>
      <c r="BP22" t="s">
        <v>1500</v>
      </c>
      <c r="BQ22" t="s">
        <v>1500</v>
      </c>
      <c r="BR22" t="s">
        <v>1500</v>
      </c>
      <c r="BS22" t="s">
        <v>925</v>
      </c>
      <c r="BT22" s="6" t="str">
        <f>HYPERLINK("https%3A%2F%2Fwww.webofscience.com%2Fwos%2Fwoscc%2Ffull-record%2FWOS:000221953100006","View Full Record in Web of Science")</f>
        <v>View Full Record in Web of Science</v>
      </c>
    </row>
    <row r="23" spans="1:72" x14ac:dyDescent="0.2">
      <c r="A23" t="s">
        <v>1507</v>
      </c>
      <c r="B23" t="s">
        <v>224</v>
      </c>
      <c r="C23" t="s">
        <v>1500</v>
      </c>
      <c r="D23" t="s">
        <v>1500</v>
      </c>
      <c r="E23" t="s">
        <v>1500</v>
      </c>
      <c r="F23" t="s">
        <v>1848</v>
      </c>
      <c r="G23" t="s">
        <v>1500</v>
      </c>
      <c r="H23" t="s">
        <v>1500</v>
      </c>
      <c r="I23" t="s">
        <v>259</v>
      </c>
      <c r="J23" t="s">
        <v>588</v>
      </c>
      <c r="K23" t="s">
        <v>1500</v>
      </c>
      <c r="L23" t="s">
        <v>1500</v>
      </c>
      <c r="M23" t="s">
        <v>1500</v>
      </c>
      <c r="N23" t="s">
        <v>1500</v>
      </c>
      <c r="O23" t="s">
        <v>1500</v>
      </c>
      <c r="P23" t="s">
        <v>1500</v>
      </c>
      <c r="Q23" t="s">
        <v>1500</v>
      </c>
      <c r="R23" t="s">
        <v>1500</v>
      </c>
      <c r="S23" t="s">
        <v>1500</v>
      </c>
      <c r="T23" t="s">
        <v>1500</v>
      </c>
      <c r="U23" t="s">
        <v>1500</v>
      </c>
      <c r="V23" t="s">
        <v>1500</v>
      </c>
      <c r="W23" t="s">
        <v>1500</v>
      </c>
      <c r="X23" t="s">
        <v>1500</v>
      </c>
      <c r="Y23" t="s">
        <v>1500</v>
      </c>
      <c r="Z23" t="s">
        <v>1500</v>
      </c>
      <c r="AA23" t="s">
        <v>2312</v>
      </c>
      <c r="AB23" t="s">
        <v>603</v>
      </c>
      <c r="AC23" t="s">
        <v>1500</v>
      </c>
      <c r="AD23" t="s">
        <v>1500</v>
      </c>
      <c r="AE23" t="s">
        <v>1500</v>
      </c>
      <c r="AF23" t="s">
        <v>1500</v>
      </c>
      <c r="AG23" t="s">
        <v>1500</v>
      </c>
      <c r="AH23" t="s">
        <v>1500</v>
      </c>
      <c r="AI23" t="s">
        <v>1500</v>
      </c>
      <c r="AJ23" t="s">
        <v>1500</v>
      </c>
      <c r="AK23" t="s">
        <v>1500</v>
      </c>
      <c r="AL23" t="s">
        <v>1500</v>
      </c>
      <c r="AM23" t="s">
        <v>1500</v>
      </c>
      <c r="AN23" t="s">
        <v>1500</v>
      </c>
      <c r="AO23" t="s">
        <v>1926</v>
      </c>
      <c r="AP23" t="s">
        <v>1928</v>
      </c>
      <c r="AQ23" t="s">
        <v>1500</v>
      </c>
      <c r="AR23" t="s">
        <v>1500</v>
      </c>
      <c r="AS23" t="s">
        <v>1500</v>
      </c>
      <c r="AT23" t="s">
        <v>1648</v>
      </c>
      <c r="AU23">
        <v>2018</v>
      </c>
      <c r="AV23">
        <v>250</v>
      </c>
      <c r="AW23" t="s">
        <v>1500</v>
      </c>
      <c r="AX23" t="s">
        <v>1500</v>
      </c>
      <c r="AY23" t="s">
        <v>1500</v>
      </c>
      <c r="AZ23" t="s">
        <v>1500</v>
      </c>
      <c r="BA23" t="s">
        <v>1500</v>
      </c>
      <c r="BB23">
        <v>299</v>
      </c>
      <c r="BC23">
        <v>307</v>
      </c>
      <c r="BD23" t="s">
        <v>1500</v>
      </c>
      <c r="BE23" t="s">
        <v>477</v>
      </c>
      <c r="BF23" s="6" t="str">
        <f>HYPERLINK("http://dx.doi.org/10.1016/j.agrformet.2017.12.265","http://dx.doi.org/10.1016/j.agrformet.2017.12.265")</f>
        <v>http://dx.doi.org/10.1016/j.agrformet.2017.12.265</v>
      </c>
      <c r="BG23" t="s">
        <v>1500</v>
      </c>
      <c r="BH23" t="s">
        <v>1500</v>
      </c>
      <c r="BI23" t="s">
        <v>1500</v>
      </c>
      <c r="BJ23" t="s">
        <v>1500</v>
      </c>
      <c r="BK23" t="s">
        <v>1500</v>
      </c>
      <c r="BL23" t="s">
        <v>1500</v>
      </c>
      <c r="BM23" t="s">
        <v>1500</v>
      </c>
      <c r="BN23" t="s">
        <v>1500</v>
      </c>
      <c r="BO23" t="s">
        <v>1500</v>
      </c>
      <c r="BP23" t="s">
        <v>1500</v>
      </c>
      <c r="BQ23" t="s">
        <v>1500</v>
      </c>
      <c r="BR23" t="s">
        <v>1500</v>
      </c>
      <c r="BS23" t="s">
        <v>987</v>
      </c>
      <c r="BT23" s="6" t="str">
        <f>HYPERLINK("https%3A%2F%2Fwww.webofscience.com%2Fwos%2Fwoscc%2Ffull-record%2FWOS:000427338400025","View Full Record in Web of Science")</f>
        <v>View Full Record in Web of Science</v>
      </c>
    </row>
    <row r="24" spans="1:72" x14ac:dyDescent="0.2">
      <c r="A24" t="s">
        <v>1507</v>
      </c>
      <c r="B24" t="s">
        <v>1849</v>
      </c>
      <c r="C24" t="s">
        <v>1500</v>
      </c>
      <c r="D24" t="s">
        <v>1500</v>
      </c>
      <c r="E24" t="s">
        <v>1500</v>
      </c>
      <c r="F24" t="s">
        <v>1213</v>
      </c>
      <c r="G24" t="s">
        <v>1500</v>
      </c>
      <c r="H24" t="s">
        <v>1500</v>
      </c>
      <c r="I24" t="s">
        <v>409</v>
      </c>
      <c r="J24" t="s">
        <v>1526</v>
      </c>
      <c r="K24" t="s">
        <v>1500</v>
      </c>
      <c r="L24" t="s">
        <v>1500</v>
      </c>
      <c r="M24" t="s">
        <v>1500</v>
      </c>
      <c r="N24" t="s">
        <v>1500</v>
      </c>
      <c r="O24" t="s">
        <v>1500</v>
      </c>
      <c r="P24" t="s">
        <v>1500</v>
      </c>
      <c r="Q24" t="s">
        <v>1500</v>
      </c>
      <c r="R24" t="s">
        <v>1500</v>
      </c>
      <c r="S24" t="s">
        <v>1500</v>
      </c>
      <c r="T24" t="s">
        <v>1500</v>
      </c>
      <c r="U24" t="s">
        <v>1500</v>
      </c>
      <c r="V24" t="s">
        <v>1500</v>
      </c>
      <c r="W24" t="s">
        <v>1500</v>
      </c>
      <c r="X24" t="s">
        <v>1500</v>
      </c>
      <c r="Y24" t="s">
        <v>1500</v>
      </c>
      <c r="Z24" t="s">
        <v>1500</v>
      </c>
      <c r="AA24" t="s">
        <v>1500</v>
      </c>
      <c r="AB24" t="s">
        <v>1500</v>
      </c>
      <c r="AC24" t="s">
        <v>1500</v>
      </c>
      <c r="AD24" t="s">
        <v>1500</v>
      </c>
      <c r="AE24" t="s">
        <v>1500</v>
      </c>
      <c r="AF24" t="s">
        <v>1500</v>
      </c>
      <c r="AG24" t="s">
        <v>1500</v>
      </c>
      <c r="AH24" t="s">
        <v>1500</v>
      </c>
      <c r="AI24" t="s">
        <v>1500</v>
      </c>
      <c r="AJ24" t="s">
        <v>1500</v>
      </c>
      <c r="AK24" t="s">
        <v>1500</v>
      </c>
      <c r="AL24" t="s">
        <v>1500</v>
      </c>
      <c r="AM24" t="s">
        <v>1500</v>
      </c>
      <c r="AN24" t="s">
        <v>1500</v>
      </c>
      <c r="AO24" t="s">
        <v>2661</v>
      </c>
      <c r="AP24" t="s">
        <v>2658</v>
      </c>
      <c r="AQ24" t="s">
        <v>1500</v>
      </c>
      <c r="AR24" t="s">
        <v>1500</v>
      </c>
      <c r="AS24" t="s">
        <v>1500</v>
      </c>
      <c r="AT24" t="s">
        <v>1498</v>
      </c>
      <c r="AU24">
        <v>2018</v>
      </c>
      <c r="AV24">
        <v>170</v>
      </c>
      <c r="AW24" t="s">
        <v>1500</v>
      </c>
      <c r="AX24" t="s">
        <v>1500</v>
      </c>
      <c r="AY24" t="s">
        <v>1500</v>
      </c>
      <c r="AZ24" t="s">
        <v>1500</v>
      </c>
      <c r="BA24" t="s">
        <v>1500</v>
      </c>
      <c r="BB24">
        <v>365</v>
      </c>
      <c r="BC24">
        <v>373</v>
      </c>
      <c r="BD24" t="s">
        <v>1500</v>
      </c>
      <c r="BE24" t="s">
        <v>479</v>
      </c>
      <c r="BF24" s="6" t="str">
        <f>HYPERLINK("http://dx.doi.org/10.1016/j.catena.2018.06.035","http://dx.doi.org/10.1016/j.catena.2018.06.035")</f>
        <v>http://dx.doi.org/10.1016/j.catena.2018.06.035</v>
      </c>
      <c r="BG24" t="s">
        <v>1500</v>
      </c>
      <c r="BH24" t="s">
        <v>1500</v>
      </c>
      <c r="BI24" t="s">
        <v>1500</v>
      </c>
      <c r="BJ24" t="s">
        <v>1500</v>
      </c>
      <c r="BK24" t="s">
        <v>1500</v>
      </c>
      <c r="BL24" t="s">
        <v>1500</v>
      </c>
      <c r="BM24" t="s">
        <v>1500</v>
      </c>
      <c r="BN24" t="s">
        <v>1500</v>
      </c>
      <c r="BO24" t="s">
        <v>1500</v>
      </c>
      <c r="BP24" t="s">
        <v>1500</v>
      </c>
      <c r="BQ24" t="s">
        <v>1500</v>
      </c>
      <c r="BR24" t="s">
        <v>1500</v>
      </c>
      <c r="BS24" t="s">
        <v>982</v>
      </c>
      <c r="BT24" s="6" t="str">
        <f>HYPERLINK("https%3A%2F%2Fwww.webofscience.com%2Fwos%2Fwoscc%2Ffull-record%2FWOS:000441681500031","View Full Record in Web of Science")</f>
        <v>View Full Record in Web of Science</v>
      </c>
    </row>
    <row r="25" spans="1:72" x14ac:dyDescent="0.2">
      <c r="A25" t="s">
        <v>1507</v>
      </c>
      <c r="B25" t="s">
        <v>2051</v>
      </c>
      <c r="C25" t="s">
        <v>1500</v>
      </c>
      <c r="D25" t="s">
        <v>1500</v>
      </c>
      <c r="E25" t="s">
        <v>1500</v>
      </c>
      <c r="F25" t="s">
        <v>254</v>
      </c>
      <c r="G25" t="s">
        <v>1500</v>
      </c>
      <c r="H25" t="s">
        <v>1500</v>
      </c>
      <c r="I25" t="s">
        <v>1465</v>
      </c>
      <c r="J25" t="s">
        <v>593</v>
      </c>
      <c r="K25" t="s">
        <v>1500</v>
      </c>
      <c r="L25" t="s">
        <v>1500</v>
      </c>
      <c r="M25" t="s">
        <v>1500</v>
      </c>
      <c r="N25" t="s">
        <v>1500</v>
      </c>
      <c r="O25" t="s">
        <v>1500</v>
      </c>
      <c r="P25" t="s">
        <v>1500</v>
      </c>
      <c r="Q25" t="s">
        <v>1500</v>
      </c>
      <c r="R25" t="s">
        <v>1500</v>
      </c>
      <c r="S25" t="s">
        <v>1500</v>
      </c>
      <c r="T25" t="s">
        <v>1500</v>
      </c>
      <c r="U25" t="s">
        <v>1500</v>
      </c>
      <c r="V25" t="s">
        <v>1500</v>
      </c>
      <c r="W25" t="s">
        <v>1500</v>
      </c>
      <c r="X25" t="s">
        <v>1500</v>
      </c>
      <c r="Y25" t="s">
        <v>1500</v>
      </c>
      <c r="Z25" t="s">
        <v>1500</v>
      </c>
      <c r="AA25" t="s">
        <v>1250</v>
      </c>
      <c r="AB25" t="s">
        <v>565</v>
      </c>
      <c r="AC25" t="s">
        <v>1500</v>
      </c>
      <c r="AD25" t="s">
        <v>1500</v>
      </c>
      <c r="AE25" t="s">
        <v>1500</v>
      </c>
      <c r="AF25" t="s">
        <v>1500</v>
      </c>
      <c r="AG25" t="s">
        <v>1500</v>
      </c>
      <c r="AH25" t="s">
        <v>1500</v>
      </c>
      <c r="AI25" t="s">
        <v>1500</v>
      </c>
      <c r="AJ25" t="s">
        <v>1500</v>
      </c>
      <c r="AK25" t="s">
        <v>1500</v>
      </c>
      <c r="AL25" t="s">
        <v>1500</v>
      </c>
      <c r="AM25" t="s">
        <v>1500</v>
      </c>
      <c r="AN25" t="s">
        <v>1500</v>
      </c>
      <c r="AO25" t="s">
        <v>2631</v>
      </c>
      <c r="AP25" t="s">
        <v>1500</v>
      </c>
      <c r="AQ25" t="s">
        <v>1500</v>
      </c>
      <c r="AR25" t="s">
        <v>1500</v>
      </c>
      <c r="AS25" t="s">
        <v>1500</v>
      </c>
      <c r="AT25" t="s">
        <v>1500</v>
      </c>
      <c r="AU25">
        <v>2016</v>
      </c>
      <c r="AV25">
        <v>15</v>
      </c>
      <c r="AW25">
        <v>2</v>
      </c>
      <c r="AX25" t="s">
        <v>1500</v>
      </c>
      <c r="AY25" t="s">
        <v>1500</v>
      </c>
      <c r="AZ25" t="s">
        <v>1500</v>
      </c>
      <c r="BA25" t="s">
        <v>1500</v>
      </c>
      <c r="BB25">
        <v>440</v>
      </c>
      <c r="BC25">
        <v>450</v>
      </c>
      <c r="BD25" t="s">
        <v>1500</v>
      </c>
      <c r="BE25" t="s">
        <v>478</v>
      </c>
      <c r="BF25" s="6" t="str">
        <f>HYPERLINK("http://dx.doi.org/10.1016/S2095-3119(15)61063-2","http://dx.doi.org/10.1016/S2095-3119(15)61063-2")</f>
        <v>http://dx.doi.org/10.1016/S2095-3119(15)61063-2</v>
      </c>
      <c r="BG25" t="s">
        <v>1500</v>
      </c>
      <c r="BH25" t="s">
        <v>1500</v>
      </c>
      <c r="BI25" t="s">
        <v>1500</v>
      </c>
      <c r="BJ25" t="s">
        <v>1500</v>
      </c>
      <c r="BK25" t="s">
        <v>1500</v>
      </c>
      <c r="BL25" t="s">
        <v>1500</v>
      </c>
      <c r="BM25" t="s">
        <v>1500</v>
      </c>
      <c r="BN25" t="s">
        <v>1500</v>
      </c>
      <c r="BO25" t="s">
        <v>1500</v>
      </c>
      <c r="BP25" t="s">
        <v>1500</v>
      </c>
      <c r="BQ25" t="s">
        <v>1500</v>
      </c>
      <c r="BR25" t="s">
        <v>1500</v>
      </c>
      <c r="BS25" t="s">
        <v>958</v>
      </c>
      <c r="BT25" s="6" t="str">
        <f>HYPERLINK("https%3A%2F%2Fwww.webofscience.com%2Fwos%2Fwoscc%2Ffull-record%2FWOS:000369551400021","View Full Record in Web of Science")</f>
        <v>View Full Record in Web of Science</v>
      </c>
    </row>
    <row r="26" spans="1:72" x14ac:dyDescent="0.2">
      <c r="A26" t="s">
        <v>1507</v>
      </c>
      <c r="B26" t="s">
        <v>1724</v>
      </c>
      <c r="C26" t="s">
        <v>1500</v>
      </c>
      <c r="D26" t="s">
        <v>1500</v>
      </c>
      <c r="E26" t="s">
        <v>1500</v>
      </c>
      <c r="F26" t="s">
        <v>404</v>
      </c>
      <c r="G26" t="s">
        <v>1500</v>
      </c>
      <c r="H26" t="s">
        <v>1500</v>
      </c>
      <c r="I26" t="s">
        <v>96</v>
      </c>
      <c r="J26" t="s">
        <v>583</v>
      </c>
      <c r="K26" t="s">
        <v>1500</v>
      </c>
      <c r="L26" t="s">
        <v>1500</v>
      </c>
      <c r="M26" t="s">
        <v>1500</v>
      </c>
      <c r="N26" t="s">
        <v>1500</v>
      </c>
      <c r="O26" t="s">
        <v>1500</v>
      </c>
      <c r="P26" t="s">
        <v>1500</v>
      </c>
      <c r="Q26" t="s">
        <v>1500</v>
      </c>
      <c r="R26" t="s">
        <v>1500</v>
      </c>
      <c r="S26" t="s">
        <v>1500</v>
      </c>
      <c r="T26" t="s">
        <v>1500</v>
      </c>
      <c r="U26" t="s">
        <v>1500</v>
      </c>
      <c r="V26" t="s">
        <v>1500</v>
      </c>
      <c r="W26" t="s">
        <v>1500</v>
      </c>
      <c r="X26" t="s">
        <v>1500</v>
      </c>
      <c r="Y26" t="s">
        <v>1500</v>
      </c>
      <c r="Z26" t="s">
        <v>1500</v>
      </c>
      <c r="AA26" t="s">
        <v>175</v>
      </c>
      <c r="AB26" t="s">
        <v>1731</v>
      </c>
      <c r="AC26" t="s">
        <v>1500</v>
      </c>
      <c r="AD26" t="s">
        <v>1500</v>
      </c>
      <c r="AE26" t="s">
        <v>1500</v>
      </c>
      <c r="AF26" t="s">
        <v>1500</v>
      </c>
      <c r="AG26" t="s">
        <v>1500</v>
      </c>
      <c r="AH26" t="s">
        <v>1500</v>
      </c>
      <c r="AI26" t="s">
        <v>1500</v>
      </c>
      <c r="AJ26" t="s">
        <v>1500</v>
      </c>
      <c r="AK26" t="s">
        <v>1500</v>
      </c>
      <c r="AL26" t="s">
        <v>1500</v>
      </c>
      <c r="AM26" t="s">
        <v>1500</v>
      </c>
      <c r="AN26" t="s">
        <v>1500</v>
      </c>
      <c r="AO26" t="s">
        <v>1523</v>
      </c>
      <c r="AP26" t="s">
        <v>1480</v>
      </c>
      <c r="AQ26" t="s">
        <v>1500</v>
      </c>
      <c r="AR26" t="s">
        <v>1500</v>
      </c>
      <c r="AS26" t="s">
        <v>1500</v>
      </c>
      <c r="AT26" t="s">
        <v>1598</v>
      </c>
      <c r="AU26">
        <v>2020</v>
      </c>
      <c r="AV26">
        <v>744</v>
      </c>
      <c r="AW26" t="s">
        <v>1500</v>
      </c>
      <c r="AX26" t="s">
        <v>1500</v>
      </c>
      <c r="AY26" t="s">
        <v>1500</v>
      </c>
      <c r="AZ26" t="s">
        <v>1500</v>
      </c>
      <c r="BA26" t="s">
        <v>1500</v>
      </c>
      <c r="BB26" t="s">
        <v>1500</v>
      </c>
      <c r="BC26" t="s">
        <v>1500</v>
      </c>
      <c r="BD26">
        <v>140632</v>
      </c>
      <c r="BE26" t="s">
        <v>480</v>
      </c>
      <c r="BF26" s="6" t="str">
        <f>HYPERLINK("http://dx.doi.org/10.1016/j.scitotenv.2020.140632","http://dx.doi.org/10.1016/j.scitotenv.2020.140632")</f>
        <v>http://dx.doi.org/10.1016/j.scitotenv.2020.140632</v>
      </c>
      <c r="BG26" t="s">
        <v>1500</v>
      </c>
      <c r="BH26" t="s">
        <v>1500</v>
      </c>
      <c r="BI26" t="s">
        <v>1500</v>
      </c>
      <c r="BJ26" t="s">
        <v>1500</v>
      </c>
      <c r="BK26" t="s">
        <v>1500</v>
      </c>
      <c r="BL26" t="s">
        <v>1500</v>
      </c>
      <c r="BM26" t="s">
        <v>1500</v>
      </c>
      <c r="BN26">
        <v>32688003</v>
      </c>
      <c r="BO26" t="s">
        <v>1500</v>
      </c>
      <c r="BP26" t="s">
        <v>1500</v>
      </c>
      <c r="BQ26" t="s">
        <v>1500</v>
      </c>
      <c r="BR26" t="s">
        <v>1500</v>
      </c>
      <c r="BS26" t="s">
        <v>986</v>
      </c>
      <c r="BT26" s="6" t="str">
        <f>HYPERLINK("https%3A%2F%2Fwww.webofscience.com%2Fwos%2Fwoscc%2Ffull-record%2FWOS:000573552600011","View Full Record in Web of Science")</f>
        <v>View Full Record in Web of Science</v>
      </c>
    </row>
    <row r="27" spans="1:72" x14ac:dyDescent="0.2">
      <c r="A27" t="s">
        <v>1507</v>
      </c>
      <c r="B27" t="s">
        <v>183</v>
      </c>
      <c r="C27" t="s">
        <v>1500</v>
      </c>
      <c r="D27" t="s">
        <v>1500</v>
      </c>
      <c r="E27" t="s">
        <v>1500</v>
      </c>
      <c r="F27" t="s">
        <v>1353</v>
      </c>
      <c r="G27" t="s">
        <v>1500</v>
      </c>
      <c r="H27" t="s">
        <v>1500</v>
      </c>
      <c r="I27" t="s">
        <v>1356</v>
      </c>
      <c r="J27" t="s">
        <v>1287</v>
      </c>
      <c r="K27" t="s">
        <v>1500</v>
      </c>
      <c r="L27" t="s">
        <v>1500</v>
      </c>
      <c r="M27" t="s">
        <v>1500</v>
      </c>
      <c r="N27" t="s">
        <v>1500</v>
      </c>
      <c r="O27" t="s">
        <v>1500</v>
      </c>
      <c r="P27" t="s">
        <v>1500</v>
      </c>
      <c r="Q27" t="s">
        <v>1500</v>
      </c>
      <c r="R27" t="s">
        <v>1500</v>
      </c>
      <c r="S27" t="s">
        <v>1500</v>
      </c>
      <c r="T27" t="s">
        <v>1500</v>
      </c>
      <c r="U27" t="s">
        <v>1500</v>
      </c>
      <c r="V27" t="s">
        <v>1500</v>
      </c>
      <c r="W27" t="s">
        <v>1500</v>
      </c>
      <c r="X27" t="s">
        <v>1500</v>
      </c>
      <c r="Y27" t="s">
        <v>1500</v>
      </c>
      <c r="Z27" t="s">
        <v>1500</v>
      </c>
      <c r="AA27" t="s">
        <v>1135</v>
      </c>
      <c r="AB27" t="s">
        <v>2523</v>
      </c>
      <c r="AC27" t="s">
        <v>1500</v>
      </c>
      <c r="AD27" t="s">
        <v>1500</v>
      </c>
      <c r="AE27" t="s">
        <v>1500</v>
      </c>
      <c r="AF27" t="s">
        <v>1500</v>
      </c>
      <c r="AG27" t="s">
        <v>1500</v>
      </c>
      <c r="AH27" t="s">
        <v>1500</v>
      </c>
      <c r="AI27" t="s">
        <v>1500</v>
      </c>
      <c r="AJ27" t="s">
        <v>1500</v>
      </c>
      <c r="AK27" t="s">
        <v>1500</v>
      </c>
      <c r="AL27" t="s">
        <v>1500</v>
      </c>
      <c r="AM27" t="s">
        <v>1500</v>
      </c>
      <c r="AN27" t="s">
        <v>1500</v>
      </c>
      <c r="AO27" t="s">
        <v>2725</v>
      </c>
      <c r="AP27" t="s">
        <v>2735</v>
      </c>
      <c r="AQ27" t="s">
        <v>1500</v>
      </c>
      <c r="AR27" t="s">
        <v>1500</v>
      </c>
      <c r="AS27" t="s">
        <v>1500</v>
      </c>
      <c r="AT27" t="s">
        <v>1500</v>
      </c>
      <c r="AU27">
        <v>2022</v>
      </c>
      <c r="AV27">
        <v>60</v>
      </c>
      <c r="AW27">
        <v>1</v>
      </c>
      <c r="AX27" t="s">
        <v>1500</v>
      </c>
      <c r="AY27" t="s">
        <v>1500</v>
      </c>
      <c r="AZ27" t="s">
        <v>1500</v>
      </c>
      <c r="BA27" t="s">
        <v>1500</v>
      </c>
      <c r="BB27">
        <v>11</v>
      </c>
      <c r="BC27">
        <v>21</v>
      </c>
      <c r="BD27" t="s">
        <v>1500</v>
      </c>
      <c r="BE27" t="s">
        <v>1295</v>
      </c>
      <c r="BF27" s="6" t="str">
        <f>HYPERLINK("http://dx.doi.org/10.1071/SR20237","http://dx.doi.org/10.1071/SR20237")</f>
        <v>http://dx.doi.org/10.1071/SR20237</v>
      </c>
      <c r="BG27" t="s">
        <v>1500</v>
      </c>
      <c r="BH27" t="s">
        <v>2669</v>
      </c>
      <c r="BI27" t="s">
        <v>1500</v>
      </c>
      <c r="BJ27" t="s">
        <v>1500</v>
      </c>
      <c r="BK27" t="s">
        <v>1500</v>
      </c>
      <c r="BL27" t="s">
        <v>1500</v>
      </c>
      <c r="BM27" t="s">
        <v>1500</v>
      </c>
      <c r="BN27" t="s">
        <v>1500</v>
      </c>
      <c r="BO27" t="s">
        <v>1500</v>
      </c>
      <c r="BP27" t="s">
        <v>1500</v>
      </c>
      <c r="BQ27" t="s">
        <v>1500</v>
      </c>
      <c r="BR27" t="s">
        <v>1500</v>
      </c>
      <c r="BS27" t="s">
        <v>981</v>
      </c>
      <c r="BT27" s="6" t="str">
        <f>HYPERLINK("https%3A%2F%2Fwww.webofscience.com%2Fwos%2Fwoscc%2Ffull-record%2FWOS:000703012300001","View Full Record in Web of Science")</f>
        <v>View Full Record in Web of Science</v>
      </c>
    </row>
    <row r="28" spans="1:72" x14ac:dyDescent="0.2">
      <c r="A28" t="s">
        <v>1507</v>
      </c>
      <c r="B28" t="s">
        <v>1998</v>
      </c>
      <c r="C28" t="s">
        <v>1500</v>
      </c>
      <c r="D28" t="s">
        <v>1500</v>
      </c>
      <c r="E28" t="s">
        <v>1500</v>
      </c>
      <c r="F28" t="s">
        <v>375</v>
      </c>
      <c r="G28" t="s">
        <v>1500</v>
      </c>
      <c r="H28" t="s">
        <v>1500</v>
      </c>
      <c r="I28" t="s">
        <v>92</v>
      </c>
      <c r="J28" t="s">
        <v>582</v>
      </c>
      <c r="K28" t="s">
        <v>1500</v>
      </c>
      <c r="L28" t="s">
        <v>1500</v>
      </c>
      <c r="M28" t="s">
        <v>1500</v>
      </c>
      <c r="N28" t="s">
        <v>1500</v>
      </c>
      <c r="O28" t="s">
        <v>1500</v>
      </c>
      <c r="P28" t="s">
        <v>1500</v>
      </c>
      <c r="Q28" t="s">
        <v>1500</v>
      </c>
      <c r="R28" t="s">
        <v>1500</v>
      </c>
      <c r="S28" t="s">
        <v>1500</v>
      </c>
      <c r="T28" t="s">
        <v>1500</v>
      </c>
      <c r="U28" t="s">
        <v>1500</v>
      </c>
      <c r="V28" t="s">
        <v>1500</v>
      </c>
      <c r="W28" t="s">
        <v>1500</v>
      </c>
      <c r="X28" t="s">
        <v>1500</v>
      </c>
      <c r="Y28" t="s">
        <v>1500</v>
      </c>
      <c r="Z28" t="s">
        <v>1500</v>
      </c>
      <c r="AA28" t="s">
        <v>119</v>
      </c>
      <c r="AB28" t="s">
        <v>2530</v>
      </c>
      <c r="AC28" t="s">
        <v>1500</v>
      </c>
      <c r="AD28" t="s">
        <v>1500</v>
      </c>
      <c r="AE28" t="s">
        <v>1500</v>
      </c>
      <c r="AF28" t="s">
        <v>1500</v>
      </c>
      <c r="AG28" t="s">
        <v>1500</v>
      </c>
      <c r="AH28" t="s">
        <v>1500</v>
      </c>
      <c r="AI28" t="s">
        <v>1500</v>
      </c>
      <c r="AJ28" t="s">
        <v>1500</v>
      </c>
      <c r="AK28" t="s">
        <v>1500</v>
      </c>
      <c r="AL28" t="s">
        <v>1500</v>
      </c>
      <c r="AM28" t="s">
        <v>1500</v>
      </c>
      <c r="AN28" t="s">
        <v>1500</v>
      </c>
      <c r="AO28" t="s">
        <v>2650</v>
      </c>
      <c r="AP28" t="s">
        <v>2647</v>
      </c>
      <c r="AQ28" t="s">
        <v>1500</v>
      </c>
      <c r="AR28" t="s">
        <v>1500</v>
      </c>
      <c r="AS28" t="s">
        <v>1500</v>
      </c>
      <c r="AT28" t="s">
        <v>1582</v>
      </c>
      <c r="AU28">
        <v>2019</v>
      </c>
      <c r="AV28">
        <v>248</v>
      </c>
      <c r="AW28" t="s">
        <v>1500</v>
      </c>
      <c r="AX28" t="s">
        <v>1500</v>
      </c>
      <c r="AY28" t="s">
        <v>1500</v>
      </c>
      <c r="AZ28" t="s">
        <v>1500</v>
      </c>
      <c r="BA28" t="s">
        <v>1500</v>
      </c>
      <c r="BB28" t="s">
        <v>1500</v>
      </c>
      <c r="BC28" t="s">
        <v>1500</v>
      </c>
      <c r="BD28">
        <v>109242</v>
      </c>
      <c r="BE28" t="s">
        <v>720</v>
      </c>
      <c r="BF28" s="6" t="str">
        <f>HYPERLINK("http://dx.doi.org/10.1016/j.jenvman.2019.07.013","http://dx.doi.org/10.1016/j.jenvman.2019.07.013")</f>
        <v>http://dx.doi.org/10.1016/j.jenvman.2019.07.013</v>
      </c>
      <c r="BG28" t="s">
        <v>1500</v>
      </c>
      <c r="BH28" t="s">
        <v>1500</v>
      </c>
      <c r="BI28" t="s">
        <v>1500</v>
      </c>
      <c r="BJ28" t="s">
        <v>1500</v>
      </c>
      <c r="BK28" t="s">
        <v>1500</v>
      </c>
      <c r="BL28" t="s">
        <v>1500</v>
      </c>
      <c r="BM28" t="s">
        <v>1500</v>
      </c>
      <c r="BN28">
        <v>31315074</v>
      </c>
      <c r="BO28" t="s">
        <v>1500</v>
      </c>
      <c r="BP28" t="s">
        <v>1500</v>
      </c>
      <c r="BQ28" t="s">
        <v>1500</v>
      </c>
      <c r="BR28" t="s">
        <v>1500</v>
      </c>
      <c r="BS28" t="s">
        <v>966</v>
      </c>
      <c r="BT28" s="6" t="str">
        <f>HYPERLINK("https%3A%2F%2Fwww.webofscience.com%2Fwos%2Fwoscc%2Ffull-record%2FWOS:000485210300016","View Full Record in Web of Science")</f>
        <v>View Full Record in Web of Science</v>
      </c>
    </row>
    <row r="29" spans="1:72" x14ac:dyDescent="0.2">
      <c r="A29" t="s">
        <v>1507</v>
      </c>
      <c r="B29" t="s">
        <v>313</v>
      </c>
      <c r="C29" t="s">
        <v>1500</v>
      </c>
      <c r="D29" t="s">
        <v>1500</v>
      </c>
      <c r="E29" t="s">
        <v>1500</v>
      </c>
      <c r="F29" t="s">
        <v>218</v>
      </c>
      <c r="G29" t="s">
        <v>1500</v>
      </c>
      <c r="H29" t="s">
        <v>1500</v>
      </c>
      <c r="I29" t="s">
        <v>35</v>
      </c>
      <c r="J29" t="s">
        <v>2036</v>
      </c>
      <c r="K29" t="s">
        <v>1500</v>
      </c>
      <c r="L29" t="s">
        <v>1500</v>
      </c>
      <c r="M29" t="s">
        <v>1500</v>
      </c>
      <c r="N29" t="s">
        <v>1500</v>
      </c>
      <c r="O29" t="s">
        <v>1500</v>
      </c>
      <c r="P29" t="s">
        <v>1500</v>
      </c>
      <c r="Q29" t="s">
        <v>1500</v>
      </c>
      <c r="R29" t="s">
        <v>1500</v>
      </c>
      <c r="S29" t="s">
        <v>1500</v>
      </c>
      <c r="T29" t="s">
        <v>1500</v>
      </c>
      <c r="U29" t="s">
        <v>1500</v>
      </c>
      <c r="V29" t="s">
        <v>1500</v>
      </c>
      <c r="W29" t="s">
        <v>1500</v>
      </c>
      <c r="X29" t="s">
        <v>1500</v>
      </c>
      <c r="Y29" t="s">
        <v>1500</v>
      </c>
      <c r="Z29" t="s">
        <v>1500</v>
      </c>
      <c r="AA29" t="s">
        <v>1500</v>
      </c>
      <c r="AB29" t="s">
        <v>394</v>
      </c>
      <c r="AC29" t="s">
        <v>1500</v>
      </c>
      <c r="AD29" t="s">
        <v>1500</v>
      </c>
      <c r="AE29" t="s">
        <v>1500</v>
      </c>
      <c r="AF29" t="s">
        <v>1500</v>
      </c>
      <c r="AG29" t="s">
        <v>1500</v>
      </c>
      <c r="AH29" t="s">
        <v>1500</v>
      </c>
      <c r="AI29" t="s">
        <v>1500</v>
      </c>
      <c r="AJ29" t="s">
        <v>1500</v>
      </c>
      <c r="AK29" t="s">
        <v>1500</v>
      </c>
      <c r="AL29" t="s">
        <v>1500</v>
      </c>
      <c r="AM29" t="s">
        <v>1500</v>
      </c>
      <c r="AN29" t="s">
        <v>1500</v>
      </c>
      <c r="AO29" t="s">
        <v>2732</v>
      </c>
      <c r="AP29" t="s">
        <v>1500</v>
      </c>
      <c r="AQ29" t="s">
        <v>1500</v>
      </c>
      <c r="AR29" t="s">
        <v>1500</v>
      </c>
      <c r="AS29" t="s">
        <v>1500</v>
      </c>
      <c r="AT29" t="s">
        <v>1487</v>
      </c>
      <c r="AU29">
        <v>2019</v>
      </c>
      <c r="AV29">
        <v>20</v>
      </c>
      <c r="AW29">
        <v>7</v>
      </c>
      <c r="AX29" t="s">
        <v>1500</v>
      </c>
      <c r="AY29" t="s">
        <v>1500</v>
      </c>
      <c r="AZ29" t="s">
        <v>1500</v>
      </c>
      <c r="BA29" t="s">
        <v>1500</v>
      </c>
      <c r="BB29" t="s">
        <v>1500</v>
      </c>
      <c r="BC29" t="s">
        <v>1500</v>
      </c>
      <c r="BD29">
        <v>1586</v>
      </c>
      <c r="BE29" t="s">
        <v>634</v>
      </c>
      <c r="BF29" s="6" t="str">
        <f>HYPERLINK("http://dx.doi.org/10.3390/ijms20071586","http://dx.doi.org/10.3390/ijms20071586")</f>
        <v>http://dx.doi.org/10.3390/ijms20071586</v>
      </c>
      <c r="BG29" t="s">
        <v>1500</v>
      </c>
      <c r="BH29" t="s">
        <v>1500</v>
      </c>
      <c r="BI29" t="s">
        <v>1500</v>
      </c>
      <c r="BJ29" t="s">
        <v>1500</v>
      </c>
      <c r="BK29" t="s">
        <v>1500</v>
      </c>
      <c r="BL29" t="s">
        <v>1500</v>
      </c>
      <c r="BM29" t="s">
        <v>1500</v>
      </c>
      <c r="BN29">
        <v>30934889</v>
      </c>
      <c r="BO29" t="s">
        <v>1500</v>
      </c>
      <c r="BP29" t="s">
        <v>1500</v>
      </c>
      <c r="BQ29" t="s">
        <v>1500</v>
      </c>
      <c r="BR29" t="s">
        <v>1500</v>
      </c>
      <c r="BS29" t="s">
        <v>910</v>
      </c>
      <c r="BT29" s="6" t="str">
        <f>HYPERLINK("https%3A%2F%2Fwww.webofscience.com%2Fwos%2Fwoscc%2Ffull-record%2FWOS:000465258100017","View Full Record in Web of Science")</f>
        <v>View Full Record in Web of Science</v>
      </c>
    </row>
    <row r="30" spans="1:72" x14ac:dyDescent="0.2">
      <c r="A30" t="s">
        <v>1507</v>
      </c>
      <c r="B30" t="s">
        <v>280</v>
      </c>
      <c r="C30" t="s">
        <v>1500</v>
      </c>
      <c r="D30" t="s">
        <v>1500</v>
      </c>
      <c r="E30" t="s">
        <v>1500</v>
      </c>
      <c r="F30" t="s">
        <v>22</v>
      </c>
      <c r="G30" t="s">
        <v>1500</v>
      </c>
      <c r="H30" t="s">
        <v>1500</v>
      </c>
      <c r="I30" t="s">
        <v>1209</v>
      </c>
      <c r="J30" t="s">
        <v>1520</v>
      </c>
      <c r="K30" t="s">
        <v>1500</v>
      </c>
      <c r="L30" t="s">
        <v>1500</v>
      </c>
      <c r="M30" t="s">
        <v>1500</v>
      </c>
      <c r="N30" t="s">
        <v>1500</v>
      </c>
      <c r="O30" t="s">
        <v>1500</v>
      </c>
      <c r="P30" t="s">
        <v>1500</v>
      </c>
      <c r="Q30" t="s">
        <v>1500</v>
      </c>
      <c r="R30" t="s">
        <v>1500</v>
      </c>
      <c r="S30" t="s">
        <v>1500</v>
      </c>
      <c r="T30" t="s">
        <v>1500</v>
      </c>
      <c r="U30" t="s">
        <v>1500</v>
      </c>
      <c r="V30" t="s">
        <v>1500</v>
      </c>
      <c r="W30" t="s">
        <v>1500</v>
      </c>
      <c r="X30" t="s">
        <v>1500</v>
      </c>
      <c r="Y30" t="s">
        <v>1500</v>
      </c>
      <c r="Z30" t="s">
        <v>1500</v>
      </c>
      <c r="AA30" t="s">
        <v>1769</v>
      </c>
      <c r="AB30" t="s">
        <v>1131</v>
      </c>
      <c r="AC30" t="s">
        <v>1500</v>
      </c>
      <c r="AD30" t="s">
        <v>1500</v>
      </c>
      <c r="AE30" t="s">
        <v>1500</v>
      </c>
      <c r="AF30" t="s">
        <v>1500</v>
      </c>
      <c r="AG30" t="s">
        <v>1500</v>
      </c>
      <c r="AH30" t="s">
        <v>1500</v>
      </c>
      <c r="AI30" t="s">
        <v>1500</v>
      </c>
      <c r="AJ30" t="s">
        <v>1500</v>
      </c>
      <c r="AK30" t="s">
        <v>1500</v>
      </c>
      <c r="AL30" t="s">
        <v>1500</v>
      </c>
      <c r="AM30" t="s">
        <v>1500</v>
      </c>
      <c r="AN30" t="s">
        <v>1500</v>
      </c>
      <c r="AO30" t="s">
        <v>2633</v>
      </c>
      <c r="AP30" t="s">
        <v>1521</v>
      </c>
      <c r="AQ30" t="s">
        <v>1500</v>
      </c>
      <c r="AR30" t="s">
        <v>1500</v>
      </c>
      <c r="AS30" t="s">
        <v>1500</v>
      </c>
      <c r="AT30" t="s">
        <v>1532</v>
      </c>
      <c r="AU30">
        <v>2019</v>
      </c>
      <c r="AV30">
        <v>347</v>
      </c>
      <c r="AW30" t="s">
        <v>1500</v>
      </c>
      <c r="AX30" t="s">
        <v>1500</v>
      </c>
      <c r="AY30" t="s">
        <v>1500</v>
      </c>
      <c r="AZ30" t="s">
        <v>1500</v>
      </c>
      <c r="BA30" t="s">
        <v>1500</v>
      </c>
      <c r="BB30">
        <v>233</v>
      </c>
      <c r="BC30">
        <v>243</v>
      </c>
      <c r="BD30" t="s">
        <v>1500</v>
      </c>
      <c r="BE30" t="s">
        <v>606</v>
      </c>
      <c r="BF30" s="6" t="str">
        <f>HYPERLINK("http://dx.doi.org/10.1016/j.geoderma.2019.04.008","http://dx.doi.org/10.1016/j.geoderma.2019.04.008")</f>
        <v>http://dx.doi.org/10.1016/j.geoderma.2019.04.008</v>
      </c>
      <c r="BG30" t="s">
        <v>1500</v>
      </c>
      <c r="BH30" t="s">
        <v>1500</v>
      </c>
      <c r="BI30" t="s">
        <v>1500</v>
      </c>
      <c r="BJ30" t="s">
        <v>1500</v>
      </c>
      <c r="BK30" t="s">
        <v>1500</v>
      </c>
      <c r="BL30" t="s">
        <v>1500</v>
      </c>
      <c r="BM30" t="s">
        <v>1500</v>
      </c>
      <c r="BN30" t="s">
        <v>1500</v>
      </c>
      <c r="BO30" t="s">
        <v>1500</v>
      </c>
      <c r="BP30" t="s">
        <v>1500</v>
      </c>
      <c r="BQ30" t="s">
        <v>1500</v>
      </c>
      <c r="BR30" t="s">
        <v>1500</v>
      </c>
      <c r="BS30" t="s">
        <v>908</v>
      </c>
      <c r="BT30" s="6" t="str">
        <f>HYPERLINK("https%3A%2F%2Fwww.webofscience.com%2Fwos%2Fwoscc%2Ffull-record%2FWOS:000468715000023","View Full Record in Web of Science")</f>
        <v>View Full Record in Web of Science</v>
      </c>
    </row>
    <row r="31" spans="1:72" x14ac:dyDescent="0.2">
      <c r="A31" t="s">
        <v>1507</v>
      </c>
      <c r="B31" t="s">
        <v>1336</v>
      </c>
      <c r="C31" t="s">
        <v>1500</v>
      </c>
      <c r="D31" t="s">
        <v>1500</v>
      </c>
      <c r="E31" t="s">
        <v>1500</v>
      </c>
      <c r="F31" t="s">
        <v>1462</v>
      </c>
      <c r="G31" t="s">
        <v>1500</v>
      </c>
      <c r="H31" t="s">
        <v>1500</v>
      </c>
      <c r="I31" t="s">
        <v>102</v>
      </c>
      <c r="J31" t="s">
        <v>663</v>
      </c>
      <c r="K31" t="s">
        <v>1500</v>
      </c>
      <c r="L31" t="s">
        <v>1500</v>
      </c>
      <c r="M31" t="s">
        <v>1500</v>
      </c>
      <c r="N31" t="s">
        <v>1500</v>
      </c>
      <c r="O31" t="s">
        <v>1500</v>
      </c>
      <c r="P31" t="s">
        <v>1500</v>
      </c>
      <c r="Q31" t="s">
        <v>1500</v>
      </c>
      <c r="R31" t="s">
        <v>1500</v>
      </c>
      <c r="S31" t="s">
        <v>1500</v>
      </c>
      <c r="T31" t="s">
        <v>1500</v>
      </c>
      <c r="U31" t="s">
        <v>1500</v>
      </c>
      <c r="V31" t="s">
        <v>1500</v>
      </c>
      <c r="W31" t="s">
        <v>1500</v>
      </c>
      <c r="X31" t="s">
        <v>1500</v>
      </c>
      <c r="Y31" t="s">
        <v>1500</v>
      </c>
      <c r="Z31" t="s">
        <v>1500</v>
      </c>
      <c r="AA31" t="s">
        <v>2512</v>
      </c>
      <c r="AB31" t="s">
        <v>277</v>
      </c>
      <c r="AC31" t="s">
        <v>1500</v>
      </c>
      <c r="AD31" t="s">
        <v>1500</v>
      </c>
      <c r="AE31" t="s">
        <v>1500</v>
      </c>
      <c r="AF31" t="s">
        <v>1500</v>
      </c>
      <c r="AG31" t="s">
        <v>1500</v>
      </c>
      <c r="AH31" t="s">
        <v>1500</v>
      </c>
      <c r="AI31" t="s">
        <v>1500</v>
      </c>
      <c r="AJ31" t="s">
        <v>1500</v>
      </c>
      <c r="AK31" t="s">
        <v>1500</v>
      </c>
      <c r="AL31" t="s">
        <v>1500</v>
      </c>
      <c r="AM31" t="s">
        <v>1500</v>
      </c>
      <c r="AN31" t="s">
        <v>1500</v>
      </c>
      <c r="AO31" t="s">
        <v>2056</v>
      </c>
      <c r="AP31" t="s">
        <v>2055</v>
      </c>
      <c r="AQ31" t="s">
        <v>1500</v>
      </c>
      <c r="AR31" t="s">
        <v>1500</v>
      </c>
      <c r="AS31" t="s">
        <v>1500</v>
      </c>
      <c r="AT31" t="s">
        <v>1488</v>
      </c>
      <c r="AU31">
        <v>2011</v>
      </c>
      <c r="AV31">
        <v>45</v>
      </c>
      <c r="AW31">
        <v>5</v>
      </c>
      <c r="AX31" t="s">
        <v>1500</v>
      </c>
      <c r="AY31" t="s">
        <v>1500</v>
      </c>
      <c r="AZ31" t="s">
        <v>1500</v>
      </c>
      <c r="BA31" t="s">
        <v>1500</v>
      </c>
      <c r="BB31">
        <v>1095</v>
      </c>
      <c r="BC31">
        <v>1101</v>
      </c>
      <c r="BD31" t="s">
        <v>1500</v>
      </c>
      <c r="BE31" t="s">
        <v>721</v>
      </c>
      <c r="BF31" s="6" t="str">
        <f>HYPERLINK("http://dx.doi.org/10.1016/j.atmosenv.2010.11.039","http://dx.doi.org/10.1016/j.atmosenv.2010.11.039")</f>
        <v>http://dx.doi.org/10.1016/j.atmosenv.2010.11.039</v>
      </c>
      <c r="BG31" t="s">
        <v>1500</v>
      </c>
      <c r="BH31" t="s">
        <v>1500</v>
      </c>
      <c r="BI31" t="s">
        <v>1500</v>
      </c>
      <c r="BJ31" t="s">
        <v>1500</v>
      </c>
      <c r="BK31" t="s">
        <v>1500</v>
      </c>
      <c r="BL31" t="s">
        <v>1500</v>
      </c>
      <c r="BM31" t="s">
        <v>1500</v>
      </c>
      <c r="BN31" t="s">
        <v>1500</v>
      </c>
      <c r="BO31" t="s">
        <v>1500</v>
      </c>
      <c r="BP31" t="s">
        <v>1500</v>
      </c>
      <c r="BQ31" t="s">
        <v>1500</v>
      </c>
      <c r="BR31" t="s">
        <v>1500</v>
      </c>
      <c r="BS31" t="s">
        <v>978</v>
      </c>
      <c r="BT31" s="6" t="str">
        <f>HYPERLINK("https%3A%2F%2Fwww.webofscience.com%2Fwos%2Fwoscc%2Ffull-record%2FWOS:000287619500004","View Full Record in Web of Science")</f>
        <v>View Full Record in Web of Science</v>
      </c>
    </row>
    <row r="32" spans="1:72" x14ac:dyDescent="0.2">
      <c r="A32" t="s">
        <v>1507</v>
      </c>
      <c r="B32" t="s">
        <v>1691</v>
      </c>
      <c r="C32" t="s">
        <v>1500</v>
      </c>
      <c r="D32" t="s">
        <v>1500</v>
      </c>
      <c r="E32" t="s">
        <v>1500</v>
      </c>
      <c r="F32" t="s">
        <v>1751</v>
      </c>
      <c r="G32" t="s">
        <v>1500</v>
      </c>
      <c r="H32" t="s">
        <v>1500</v>
      </c>
      <c r="I32" t="s">
        <v>49</v>
      </c>
      <c r="J32" t="s">
        <v>601</v>
      </c>
      <c r="K32" t="s">
        <v>1500</v>
      </c>
      <c r="L32" t="s">
        <v>1500</v>
      </c>
      <c r="M32" t="s">
        <v>1500</v>
      </c>
      <c r="N32" t="s">
        <v>1500</v>
      </c>
      <c r="O32" t="s">
        <v>1500</v>
      </c>
      <c r="P32" t="s">
        <v>1500</v>
      </c>
      <c r="Q32" t="s">
        <v>1500</v>
      </c>
      <c r="R32" t="s">
        <v>1500</v>
      </c>
      <c r="S32" t="s">
        <v>1500</v>
      </c>
      <c r="T32" t="s">
        <v>1500</v>
      </c>
      <c r="U32" t="s">
        <v>1500</v>
      </c>
      <c r="V32" t="s">
        <v>1500</v>
      </c>
      <c r="W32" t="s">
        <v>1500</v>
      </c>
      <c r="X32" t="s">
        <v>1500</v>
      </c>
      <c r="Y32" t="s">
        <v>1500</v>
      </c>
      <c r="Z32" t="s">
        <v>1500</v>
      </c>
      <c r="AA32" t="s">
        <v>470</v>
      </c>
      <c r="AB32" t="s">
        <v>571</v>
      </c>
      <c r="AC32" t="s">
        <v>1500</v>
      </c>
      <c r="AD32" t="s">
        <v>1500</v>
      </c>
      <c r="AE32" t="s">
        <v>1500</v>
      </c>
      <c r="AF32" t="s">
        <v>1500</v>
      </c>
      <c r="AG32" t="s">
        <v>1500</v>
      </c>
      <c r="AH32" t="s">
        <v>1500</v>
      </c>
      <c r="AI32" t="s">
        <v>1500</v>
      </c>
      <c r="AJ32" t="s">
        <v>1500</v>
      </c>
      <c r="AK32" t="s">
        <v>1500</v>
      </c>
      <c r="AL32" t="s">
        <v>1500</v>
      </c>
      <c r="AM32" t="s">
        <v>1500</v>
      </c>
      <c r="AN32" t="s">
        <v>1500</v>
      </c>
      <c r="AO32" t="s">
        <v>1524</v>
      </c>
      <c r="AP32" t="s">
        <v>2641</v>
      </c>
      <c r="AQ32" t="s">
        <v>1500</v>
      </c>
      <c r="AR32" t="s">
        <v>1500</v>
      </c>
      <c r="AS32" t="s">
        <v>1500</v>
      </c>
      <c r="AT32" t="s">
        <v>1500</v>
      </c>
      <c r="AU32">
        <v>2017</v>
      </c>
      <c r="AV32">
        <v>63</v>
      </c>
      <c r="AW32">
        <v>3</v>
      </c>
      <c r="AX32" t="s">
        <v>1500</v>
      </c>
      <c r="AY32" t="s">
        <v>1500</v>
      </c>
      <c r="AZ32" t="s">
        <v>1500</v>
      </c>
      <c r="BA32" t="s">
        <v>1500</v>
      </c>
      <c r="BB32">
        <v>300</v>
      </c>
      <c r="BC32">
        <v>305</v>
      </c>
      <c r="BD32" t="s">
        <v>1500</v>
      </c>
      <c r="BE32" t="s">
        <v>468</v>
      </c>
      <c r="BF32" s="6" t="str">
        <f>HYPERLINK("http://dx.doi.org/10.1080/00380768.2017.1322918","http://dx.doi.org/10.1080/00380768.2017.1322918")</f>
        <v>http://dx.doi.org/10.1080/00380768.2017.1322918</v>
      </c>
      <c r="BG32" t="s">
        <v>1500</v>
      </c>
      <c r="BH32" t="s">
        <v>1500</v>
      </c>
      <c r="BI32" t="s">
        <v>1500</v>
      </c>
      <c r="BJ32" t="s">
        <v>1500</v>
      </c>
      <c r="BK32" t="s">
        <v>1500</v>
      </c>
      <c r="BL32" t="s">
        <v>1500</v>
      </c>
      <c r="BM32" t="s">
        <v>1500</v>
      </c>
      <c r="BN32" t="s">
        <v>1500</v>
      </c>
      <c r="BO32" t="s">
        <v>1500</v>
      </c>
      <c r="BP32" t="s">
        <v>1500</v>
      </c>
      <c r="BQ32" t="s">
        <v>1500</v>
      </c>
      <c r="BR32" t="s">
        <v>1500</v>
      </c>
      <c r="BS32" t="s">
        <v>975</v>
      </c>
      <c r="BT32" s="6" t="str">
        <f>HYPERLINK("https%3A%2F%2Fwww.webofscience.com%2Fwos%2Fwoscc%2Ffull-record%2FWOS:000407175700010","View Full Record in Web of Science")</f>
        <v>View Full Record in Web of Science</v>
      </c>
    </row>
    <row r="33" spans="1:72" x14ac:dyDescent="0.2">
      <c r="A33" t="s">
        <v>1507</v>
      </c>
      <c r="B33" t="s">
        <v>2053</v>
      </c>
      <c r="C33" t="s">
        <v>1500</v>
      </c>
      <c r="D33" t="s">
        <v>1500</v>
      </c>
      <c r="E33" t="s">
        <v>1500</v>
      </c>
      <c r="F33" t="s">
        <v>2053</v>
      </c>
      <c r="G33" t="s">
        <v>1500</v>
      </c>
      <c r="H33" t="s">
        <v>1500</v>
      </c>
      <c r="I33" t="s">
        <v>2240</v>
      </c>
      <c r="J33" t="s">
        <v>219</v>
      </c>
      <c r="K33" t="s">
        <v>1500</v>
      </c>
      <c r="L33" t="s">
        <v>1500</v>
      </c>
      <c r="M33" t="s">
        <v>1500</v>
      </c>
      <c r="N33" t="s">
        <v>1500</v>
      </c>
      <c r="O33" t="s">
        <v>1500</v>
      </c>
      <c r="P33" t="s">
        <v>1500</v>
      </c>
      <c r="Q33" t="s">
        <v>1500</v>
      </c>
      <c r="R33" t="s">
        <v>1500</v>
      </c>
      <c r="S33" t="s">
        <v>1500</v>
      </c>
      <c r="T33" t="s">
        <v>1500</v>
      </c>
      <c r="U33" t="s">
        <v>1500</v>
      </c>
      <c r="V33" t="s">
        <v>1500</v>
      </c>
      <c r="W33" t="s">
        <v>1500</v>
      </c>
      <c r="X33" t="s">
        <v>1500</v>
      </c>
      <c r="Y33" t="s">
        <v>1500</v>
      </c>
      <c r="Z33" t="s">
        <v>1500</v>
      </c>
      <c r="AA33" t="s">
        <v>1500</v>
      </c>
      <c r="AB33" t="s">
        <v>2033</v>
      </c>
      <c r="AC33" t="s">
        <v>1500</v>
      </c>
      <c r="AD33" t="s">
        <v>1500</v>
      </c>
      <c r="AE33" t="s">
        <v>1500</v>
      </c>
      <c r="AF33" t="s">
        <v>1500</v>
      </c>
      <c r="AG33" t="s">
        <v>1500</v>
      </c>
      <c r="AH33" t="s">
        <v>1500</v>
      </c>
      <c r="AI33" t="s">
        <v>1500</v>
      </c>
      <c r="AJ33" t="s">
        <v>1500</v>
      </c>
      <c r="AK33" t="s">
        <v>1500</v>
      </c>
      <c r="AL33" t="s">
        <v>1500</v>
      </c>
      <c r="AM33" t="s">
        <v>1500</v>
      </c>
      <c r="AN33" t="s">
        <v>1500</v>
      </c>
      <c r="AO33" t="s">
        <v>1914</v>
      </c>
      <c r="AP33" t="s">
        <v>1909</v>
      </c>
      <c r="AQ33" t="s">
        <v>1500</v>
      </c>
      <c r="AR33" t="s">
        <v>1500</v>
      </c>
      <c r="AS33" t="s">
        <v>1500</v>
      </c>
      <c r="AT33" t="s">
        <v>1506</v>
      </c>
      <c r="AU33">
        <v>2002</v>
      </c>
      <c r="AV33">
        <v>90</v>
      </c>
      <c r="AW33">
        <v>3</v>
      </c>
      <c r="AX33" t="s">
        <v>1500</v>
      </c>
      <c r="AY33" t="s">
        <v>1500</v>
      </c>
      <c r="AZ33" t="s">
        <v>1500</v>
      </c>
      <c r="BA33" t="s">
        <v>1500</v>
      </c>
      <c r="BB33">
        <v>319</v>
      </c>
      <c r="BC33">
        <v>325</v>
      </c>
      <c r="BD33" t="s">
        <v>2347</v>
      </c>
      <c r="BE33" t="s">
        <v>466</v>
      </c>
      <c r="BF33" s="6" t="str">
        <f>HYPERLINK("http://dx.doi.org/10.1016/S0167-8809(02)00031-2","http://dx.doi.org/10.1016/S0167-8809(02)00031-2")</f>
        <v>http://dx.doi.org/10.1016/S0167-8809(02)00031-2</v>
      </c>
      <c r="BG33" t="s">
        <v>1500</v>
      </c>
      <c r="BH33" t="s">
        <v>1500</v>
      </c>
      <c r="BI33" t="s">
        <v>1500</v>
      </c>
      <c r="BJ33" t="s">
        <v>1500</v>
      </c>
      <c r="BK33" t="s">
        <v>1500</v>
      </c>
      <c r="BL33" t="s">
        <v>1500</v>
      </c>
      <c r="BM33" t="s">
        <v>1500</v>
      </c>
      <c r="BN33" t="s">
        <v>1500</v>
      </c>
      <c r="BO33" t="s">
        <v>1500</v>
      </c>
      <c r="BP33" t="s">
        <v>1500</v>
      </c>
      <c r="BQ33" t="s">
        <v>1500</v>
      </c>
      <c r="BR33" t="s">
        <v>1500</v>
      </c>
      <c r="BS33" t="s">
        <v>972</v>
      </c>
      <c r="BT33" s="6" t="str">
        <f>HYPERLINK("https%3A%2F%2Fwww.webofscience.com%2Fwos%2Fwoscc%2Ffull-record%2FWOS:000177795300009","View Full Record in Web of Science")</f>
        <v>View Full Record in Web of Science</v>
      </c>
    </row>
    <row r="34" spans="1:72" x14ac:dyDescent="0.2">
      <c r="A34" t="s">
        <v>1507</v>
      </c>
      <c r="B34" t="s">
        <v>2006</v>
      </c>
      <c r="C34" t="s">
        <v>1500</v>
      </c>
      <c r="D34" t="s">
        <v>1500</v>
      </c>
      <c r="E34" t="s">
        <v>1500</v>
      </c>
      <c r="F34" t="s">
        <v>1574</v>
      </c>
      <c r="G34" t="s">
        <v>1500</v>
      </c>
      <c r="H34" t="s">
        <v>1500</v>
      </c>
      <c r="I34" t="s">
        <v>1431</v>
      </c>
      <c r="J34" t="s">
        <v>601</v>
      </c>
      <c r="K34" t="s">
        <v>1500</v>
      </c>
      <c r="L34" t="s">
        <v>1500</v>
      </c>
      <c r="M34" t="s">
        <v>1500</v>
      </c>
      <c r="N34" t="s">
        <v>1500</v>
      </c>
      <c r="O34" t="s">
        <v>1500</v>
      </c>
      <c r="P34" t="s">
        <v>1500</v>
      </c>
      <c r="Q34" t="s">
        <v>1500</v>
      </c>
      <c r="R34" t="s">
        <v>1500</v>
      </c>
      <c r="S34" t="s">
        <v>1500</v>
      </c>
      <c r="T34" t="s">
        <v>1500</v>
      </c>
      <c r="U34" t="s">
        <v>1500</v>
      </c>
      <c r="V34" t="s">
        <v>1500</v>
      </c>
      <c r="W34" t="s">
        <v>1500</v>
      </c>
      <c r="X34" t="s">
        <v>1500</v>
      </c>
      <c r="Y34" t="s">
        <v>1500</v>
      </c>
      <c r="Z34" t="s">
        <v>1500</v>
      </c>
      <c r="AA34" t="s">
        <v>2337</v>
      </c>
      <c r="AB34" t="s">
        <v>573</v>
      </c>
      <c r="AC34" t="s">
        <v>1500</v>
      </c>
      <c r="AD34" t="s">
        <v>1500</v>
      </c>
      <c r="AE34" t="s">
        <v>1500</v>
      </c>
      <c r="AF34" t="s">
        <v>1500</v>
      </c>
      <c r="AG34" t="s">
        <v>1500</v>
      </c>
      <c r="AH34" t="s">
        <v>1500</v>
      </c>
      <c r="AI34" t="s">
        <v>1500</v>
      </c>
      <c r="AJ34" t="s">
        <v>1500</v>
      </c>
      <c r="AK34" t="s">
        <v>1500</v>
      </c>
      <c r="AL34" t="s">
        <v>1500</v>
      </c>
      <c r="AM34" t="s">
        <v>1500</v>
      </c>
      <c r="AN34" t="s">
        <v>1500</v>
      </c>
      <c r="AO34" t="s">
        <v>1524</v>
      </c>
      <c r="AP34" t="s">
        <v>2641</v>
      </c>
      <c r="AQ34" t="s">
        <v>1500</v>
      </c>
      <c r="AR34" t="s">
        <v>1500</v>
      </c>
      <c r="AS34" t="s">
        <v>1500</v>
      </c>
      <c r="AT34" t="s">
        <v>1627</v>
      </c>
      <c r="AU34">
        <v>2016</v>
      </c>
      <c r="AV34">
        <v>62</v>
      </c>
      <c r="AW34">
        <v>1</v>
      </c>
      <c r="AX34" t="s">
        <v>1500</v>
      </c>
      <c r="AY34" t="s">
        <v>1500</v>
      </c>
      <c r="AZ34" t="s">
        <v>1500</v>
      </c>
      <c r="BA34" t="s">
        <v>1500</v>
      </c>
      <c r="BB34">
        <v>69</v>
      </c>
      <c r="BC34">
        <v>79</v>
      </c>
      <c r="BD34" t="s">
        <v>1500</v>
      </c>
      <c r="BE34" t="s">
        <v>469</v>
      </c>
      <c r="BF34" s="6" t="str">
        <f>HYPERLINK("http://dx.doi.org/10.1080/00380768.2015.1109999","http://dx.doi.org/10.1080/00380768.2015.1109999")</f>
        <v>http://dx.doi.org/10.1080/00380768.2015.1109999</v>
      </c>
      <c r="BG34" t="s">
        <v>1500</v>
      </c>
      <c r="BH34" t="s">
        <v>1500</v>
      </c>
      <c r="BI34" t="s">
        <v>1500</v>
      </c>
      <c r="BJ34" t="s">
        <v>1500</v>
      </c>
      <c r="BK34" t="s">
        <v>1500</v>
      </c>
      <c r="BL34" t="s">
        <v>1500</v>
      </c>
      <c r="BM34" t="s">
        <v>1500</v>
      </c>
      <c r="BN34" t="s">
        <v>1500</v>
      </c>
      <c r="BO34" t="s">
        <v>1500</v>
      </c>
      <c r="BP34" t="s">
        <v>1500</v>
      </c>
      <c r="BQ34" t="s">
        <v>1500</v>
      </c>
      <c r="BR34" t="s">
        <v>1500</v>
      </c>
      <c r="BS34" t="s">
        <v>967</v>
      </c>
      <c r="BT34" s="6" t="str">
        <f>HYPERLINK("https%3A%2F%2Fwww.webofscience.com%2Fwos%2Fwoscc%2Ffull-record%2FWOS:000370966600010","View Full Record in Web of Science")</f>
        <v>View Full Record in Web of Science</v>
      </c>
    </row>
    <row r="35" spans="1:72" x14ac:dyDescent="0.2">
      <c r="A35" t="s">
        <v>1507</v>
      </c>
      <c r="B35" t="s">
        <v>1805</v>
      </c>
      <c r="C35" t="s">
        <v>1500</v>
      </c>
      <c r="D35" t="s">
        <v>1500</v>
      </c>
      <c r="E35" t="s">
        <v>1500</v>
      </c>
      <c r="F35" t="s">
        <v>1357</v>
      </c>
      <c r="G35" t="s">
        <v>1500</v>
      </c>
      <c r="H35" t="s">
        <v>1500</v>
      </c>
      <c r="I35" t="s">
        <v>14</v>
      </c>
      <c r="J35" t="s">
        <v>2313</v>
      </c>
      <c r="K35" t="s">
        <v>1500</v>
      </c>
      <c r="L35" t="s">
        <v>1500</v>
      </c>
      <c r="M35" t="s">
        <v>1500</v>
      </c>
      <c r="N35" t="s">
        <v>1500</v>
      </c>
      <c r="O35" t="s">
        <v>1500</v>
      </c>
      <c r="P35" t="s">
        <v>1500</v>
      </c>
      <c r="Q35" t="s">
        <v>1500</v>
      </c>
      <c r="R35" t="s">
        <v>1500</v>
      </c>
      <c r="S35" t="s">
        <v>1500</v>
      </c>
      <c r="T35" t="s">
        <v>1500</v>
      </c>
      <c r="U35" t="s">
        <v>1500</v>
      </c>
      <c r="V35" t="s">
        <v>1500</v>
      </c>
      <c r="W35" t="s">
        <v>1500</v>
      </c>
      <c r="X35" t="s">
        <v>1500</v>
      </c>
      <c r="Y35" t="s">
        <v>1500</v>
      </c>
      <c r="Z35" t="s">
        <v>1500</v>
      </c>
      <c r="AA35" t="s">
        <v>2520</v>
      </c>
      <c r="AB35" t="s">
        <v>1950</v>
      </c>
      <c r="AC35" t="s">
        <v>1500</v>
      </c>
      <c r="AD35" t="s">
        <v>1500</v>
      </c>
      <c r="AE35" t="s">
        <v>1500</v>
      </c>
      <c r="AF35" t="s">
        <v>1500</v>
      </c>
      <c r="AG35" t="s">
        <v>1500</v>
      </c>
      <c r="AH35" t="s">
        <v>1500</v>
      </c>
      <c r="AI35" t="s">
        <v>1500</v>
      </c>
      <c r="AJ35" t="s">
        <v>1500</v>
      </c>
      <c r="AK35" t="s">
        <v>1500</v>
      </c>
      <c r="AL35" t="s">
        <v>1500</v>
      </c>
      <c r="AM35" t="s">
        <v>1500</v>
      </c>
      <c r="AN35" t="s">
        <v>1500</v>
      </c>
      <c r="AO35" t="s">
        <v>1482</v>
      </c>
      <c r="AP35" t="s">
        <v>2635</v>
      </c>
      <c r="AQ35" t="s">
        <v>1500</v>
      </c>
      <c r="AR35" t="s">
        <v>1500</v>
      </c>
      <c r="AS35" t="s">
        <v>1500</v>
      </c>
      <c r="AT35" t="s">
        <v>1501</v>
      </c>
      <c r="AU35">
        <v>2021</v>
      </c>
      <c r="AV35">
        <v>160</v>
      </c>
      <c r="AW35" t="s">
        <v>1500</v>
      </c>
      <c r="AX35" t="s">
        <v>1500</v>
      </c>
      <c r="AY35" t="s">
        <v>1500</v>
      </c>
      <c r="AZ35" t="s">
        <v>1500</v>
      </c>
      <c r="BA35" t="s">
        <v>1500</v>
      </c>
      <c r="BB35" t="s">
        <v>1500</v>
      </c>
      <c r="BC35" t="s">
        <v>1500</v>
      </c>
      <c r="BD35">
        <v>108344</v>
      </c>
      <c r="BE35" t="s">
        <v>471</v>
      </c>
      <c r="BF35" s="6" t="str">
        <f>HYPERLINK("http://dx.doi.org/10.1016/j.soilbio.2021.108344","http://dx.doi.org/10.1016/j.soilbio.2021.108344")</f>
        <v>http://dx.doi.org/10.1016/j.soilbio.2021.108344</v>
      </c>
      <c r="BG35" t="s">
        <v>1500</v>
      </c>
      <c r="BH35" t="s">
        <v>2630</v>
      </c>
      <c r="BI35" t="s">
        <v>1500</v>
      </c>
      <c r="BJ35" t="s">
        <v>1500</v>
      </c>
      <c r="BK35" t="s">
        <v>1500</v>
      </c>
      <c r="BL35" t="s">
        <v>1500</v>
      </c>
      <c r="BM35" t="s">
        <v>1500</v>
      </c>
      <c r="BN35" t="s">
        <v>1500</v>
      </c>
      <c r="BO35" t="s">
        <v>1500</v>
      </c>
      <c r="BP35" t="s">
        <v>1500</v>
      </c>
      <c r="BQ35" t="s">
        <v>1500</v>
      </c>
      <c r="BR35" t="s">
        <v>1500</v>
      </c>
      <c r="BS35" t="s">
        <v>959</v>
      </c>
      <c r="BT35" s="6" t="str">
        <f>HYPERLINK("https%3A%2F%2Fwww.webofscience.com%2Fwos%2Fwoscc%2Ffull-record%2FWOS:000684628600004","View Full Record in Web of Science")</f>
        <v>View Full Record in Web of Science</v>
      </c>
    </row>
    <row r="36" spans="1:72" x14ac:dyDescent="0.2">
      <c r="A36" t="s">
        <v>1507</v>
      </c>
      <c r="B36" t="s">
        <v>1119</v>
      </c>
      <c r="C36" t="s">
        <v>1500</v>
      </c>
      <c r="D36" t="s">
        <v>1500</v>
      </c>
      <c r="E36" t="s">
        <v>1500</v>
      </c>
      <c r="F36" t="s">
        <v>451</v>
      </c>
      <c r="G36" t="s">
        <v>1500</v>
      </c>
      <c r="H36" t="s">
        <v>1500</v>
      </c>
      <c r="I36" t="s">
        <v>1355</v>
      </c>
      <c r="J36" t="s">
        <v>1317</v>
      </c>
      <c r="K36" t="s">
        <v>1500</v>
      </c>
      <c r="L36" t="s">
        <v>1500</v>
      </c>
      <c r="M36" t="s">
        <v>1500</v>
      </c>
      <c r="N36" t="s">
        <v>1500</v>
      </c>
      <c r="O36" t="s">
        <v>1500</v>
      </c>
      <c r="P36" t="s">
        <v>1500</v>
      </c>
      <c r="Q36" t="s">
        <v>1500</v>
      </c>
      <c r="R36" t="s">
        <v>1500</v>
      </c>
      <c r="S36" t="s">
        <v>1500</v>
      </c>
      <c r="T36" t="s">
        <v>1500</v>
      </c>
      <c r="U36" t="s">
        <v>1500</v>
      </c>
      <c r="V36" t="s">
        <v>1500</v>
      </c>
      <c r="W36" t="s">
        <v>1500</v>
      </c>
      <c r="X36" t="s">
        <v>1500</v>
      </c>
      <c r="Y36" t="s">
        <v>1500</v>
      </c>
      <c r="Z36" t="s">
        <v>1500</v>
      </c>
      <c r="AA36" t="s">
        <v>2354</v>
      </c>
      <c r="AB36" t="s">
        <v>1500</v>
      </c>
      <c r="AC36" t="s">
        <v>1500</v>
      </c>
      <c r="AD36" t="s">
        <v>1500</v>
      </c>
      <c r="AE36" t="s">
        <v>1500</v>
      </c>
      <c r="AF36" t="s">
        <v>1500</v>
      </c>
      <c r="AG36" t="s">
        <v>1500</v>
      </c>
      <c r="AH36" t="s">
        <v>1500</v>
      </c>
      <c r="AI36" t="s">
        <v>1500</v>
      </c>
      <c r="AJ36" t="s">
        <v>1500</v>
      </c>
      <c r="AK36" t="s">
        <v>1500</v>
      </c>
      <c r="AL36" t="s">
        <v>1500</v>
      </c>
      <c r="AM36" t="s">
        <v>1500</v>
      </c>
      <c r="AN36" t="s">
        <v>1500</v>
      </c>
      <c r="AO36" t="s">
        <v>1500</v>
      </c>
      <c r="AP36" t="s">
        <v>1513</v>
      </c>
      <c r="AQ36" t="s">
        <v>1500</v>
      </c>
      <c r="AR36" t="s">
        <v>1500</v>
      </c>
      <c r="AS36" t="s">
        <v>1500</v>
      </c>
      <c r="AT36" t="s">
        <v>1495</v>
      </c>
      <c r="AU36">
        <v>2022</v>
      </c>
      <c r="AV36">
        <v>12</v>
      </c>
      <c r="AW36">
        <v>7</v>
      </c>
      <c r="AX36" t="s">
        <v>1500</v>
      </c>
      <c r="AY36" t="s">
        <v>1500</v>
      </c>
      <c r="AZ36" t="s">
        <v>1500</v>
      </c>
      <c r="BA36" t="s">
        <v>1500</v>
      </c>
      <c r="BB36" t="s">
        <v>1500</v>
      </c>
      <c r="BC36" t="s">
        <v>1500</v>
      </c>
      <c r="BD36">
        <v>1548</v>
      </c>
      <c r="BE36" t="s">
        <v>2297</v>
      </c>
      <c r="BF36" s="6" t="str">
        <f>HYPERLINK("http://dx.doi.org/10.3390/agronomy12071548","http://dx.doi.org/10.3390/agronomy12071548")</f>
        <v>http://dx.doi.org/10.3390/agronomy12071548</v>
      </c>
      <c r="BG36" t="s">
        <v>1500</v>
      </c>
      <c r="BH36" t="s">
        <v>1500</v>
      </c>
      <c r="BI36" t="s">
        <v>1500</v>
      </c>
      <c r="BJ36" t="s">
        <v>1500</v>
      </c>
      <c r="BK36" t="s">
        <v>1500</v>
      </c>
      <c r="BL36" t="s">
        <v>1500</v>
      </c>
      <c r="BM36" t="s">
        <v>1500</v>
      </c>
      <c r="BN36" t="s">
        <v>1500</v>
      </c>
      <c r="BO36" t="s">
        <v>1500</v>
      </c>
      <c r="BP36" t="s">
        <v>1500</v>
      </c>
      <c r="BQ36" t="s">
        <v>1500</v>
      </c>
      <c r="BR36" t="s">
        <v>1500</v>
      </c>
      <c r="BS36" t="s">
        <v>969</v>
      </c>
      <c r="BT36" s="6" t="str">
        <f>HYPERLINK("https%3A%2F%2Fwww.webofscience.com%2Fwos%2Fwoscc%2Ffull-record%2FWOS:000832344200001","View Full Record in Web of Science")</f>
        <v>View Full Record in Web of Science</v>
      </c>
    </row>
    <row r="37" spans="1:72" x14ac:dyDescent="0.2">
      <c r="A37" t="s">
        <v>1507</v>
      </c>
      <c r="B37" t="s">
        <v>1546</v>
      </c>
      <c r="C37" t="s">
        <v>1500</v>
      </c>
      <c r="D37" t="s">
        <v>1500</v>
      </c>
      <c r="E37" t="s">
        <v>1500</v>
      </c>
      <c r="F37" t="s">
        <v>19</v>
      </c>
      <c r="G37" t="s">
        <v>1500</v>
      </c>
      <c r="H37" t="s">
        <v>1500</v>
      </c>
      <c r="I37" t="s">
        <v>325</v>
      </c>
      <c r="J37" t="s">
        <v>663</v>
      </c>
      <c r="K37" t="s">
        <v>1500</v>
      </c>
      <c r="L37" t="s">
        <v>1500</v>
      </c>
      <c r="M37" t="s">
        <v>1500</v>
      </c>
      <c r="N37" t="s">
        <v>1500</v>
      </c>
      <c r="O37" t="s">
        <v>1500</v>
      </c>
      <c r="P37" t="s">
        <v>1500</v>
      </c>
      <c r="Q37" t="s">
        <v>1500</v>
      </c>
      <c r="R37" t="s">
        <v>1500</v>
      </c>
      <c r="S37" t="s">
        <v>1500</v>
      </c>
      <c r="T37" t="s">
        <v>1500</v>
      </c>
      <c r="U37" t="s">
        <v>1500</v>
      </c>
      <c r="V37" t="s">
        <v>1500</v>
      </c>
      <c r="W37" t="s">
        <v>1500</v>
      </c>
      <c r="X37" t="s">
        <v>1500</v>
      </c>
      <c r="Y37" t="s">
        <v>1500</v>
      </c>
      <c r="Z37" t="s">
        <v>1500</v>
      </c>
      <c r="AA37" t="s">
        <v>408</v>
      </c>
      <c r="AB37" t="s">
        <v>1500</v>
      </c>
      <c r="AC37" t="s">
        <v>1500</v>
      </c>
      <c r="AD37" t="s">
        <v>1500</v>
      </c>
      <c r="AE37" t="s">
        <v>1500</v>
      </c>
      <c r="AF37" t="s">
        <v>1500</v>
      </c>
      <c r="AG37" t="s">
        <v>1500</v>
      </c>
      <c r="AH37" t="s">
        <v>1500</v>
      </c>
      <c r="AI37" t="s">
        <v>1500</v>
      </c>
      <c r="AJ37" t="s">
        <v>1500</v>
      </c>
      <c r="AK37" t="s">
        <v>1500</v>
      </c>
      <c r="AL37" t="s">
        <v>1500</v>
      </c>
      <c r="AM37" t="s">
        <v>1500</v>
      </c>
      <c r="AN37" t="s">
        <v>1500</v>
      </c>
      <c r="AO37" t="s">
        <v>2056</v>
      </c>
      <c r="AP37" t="s">
        <v>2055</v>
      </c>
      <c r="AQ37" t="s">
        <v>1500</v>
      </c>
      <c r="AR37" t="s">
        <v>1500</v>
      </c>
      <c r="AS37" t="s">
        <v>1500</v>
      </c>
      <c r="AT37" t="s">
        <v>1486</v>
      </c>
      <c r="AU37">
        <v>2015</v>
      </c>
      <c r="AV37">
        <v>119</v>
      </c>
      <c r="AW37" t="s">
        <v>1500</v>
      </c>
      <c r="AX37" t="s">
        <v>1500</v>
      </c>
      <c r="AY37" t="s">
        <v>1500</v>
      </c>
      <c r="AZ37" t="s">
        <v>1500</v>
      </c>
      <c r="BA37" t="s">
        <v>1500</v>
      </c>
      <c r="BB37">
        <v>393</v>
      </c>
      <c r="BC37">
        <v>401</v>
      </c>
      <c r="BD37" t="s">
        <v>1500</v>
      </c>
      <c r="BE37" t="s">
        <v>472</v>
      </c>
      <c r="BF37" s="6" t="str">
        <f>HYPERLINK("http://dx.doi.org/10.1016/j.atmosenv.2015.08.060","http://dx.doi.org/10.1016/j.atmosenv.2015.08.060")</f>
        <v>http://dx.doi.org/10.1016/j.atmosenv.2015.08.060</v>
      </c>
      <c r="BG37" t="s">
        <v>1500</v>
      </c>
      <c r="BH37" t="s">
        <v>1500</v>
      </c>
      <c r="BI37" t="s">
        <v>1500</v>
      </c>
      <c r="BJ37" t="s">
        <v>1500</v>
      </c>
      <c r="BK37" t="s">
        <v>1500</v>
      </c>
      <c r="BL37" t="s">
        <v>1500</v>
      </c>
      <c r="BM37" t="s">
        <v>1500</v>
      </c>
      <c r="BN37" t="s">
        <v>1500</v>
      </c>
      <c r="BO37" t="s">
        <v>1500</v>
      </c>
      <c r="BP37" t="s">
        <v>1500</v>
      </c>
      <c r="BQ37" t="s">
        <v>1500</v>
      </c>
      <c r="BR37" t="s">
        <v>1500</v>
      </c>
      <c r="BS37" t="s">
        <v>977</v>
      </c>
      <c r="BT37" s="6" t="str">
        <f>HYPERLINK("https%3A%2F%2Fwww.webofscience.com%2Fwos%2Fwoscc%2Ffull-record%2FWOS:000363078200038","View Full Record in Web of Science")</f>
        <v>View Full Record in Web of Science</v>
      </c>
    </row>
    <row r="38" spans="1:72" x14ac:dyDescent="0.2">
      <c r="A38" t="s">
        <v>1507</v>
      </c>
      <c r="B38" t="s">
        <v>2031</v>
      </c>
      <c r="C38" t="s">
        <v>1500</v>
      </c>
      <c r="D38" t="s">
        <v>1500</v>
      </c>
      <c r="E38" t="s">
        <v>1500</v>
      </c>
      <c r="F38" t="s">
        <v>283</v>
      </c>
      <c r="G38" t="s">
        <v>1500</v>
      </c>
      <c r="H38" t="s">
        <v>1500</v>
      </c>
      <c r="I38" t="s">
        <v>1681</v>
      </c>
      <c r="J38" t="s">
        <v>1259</v>
      </c>
      <c r="K38" t="s">
        <v>1500</v>
      </c>
      <c r="L38" t="s">
        <v>1500</v>
      </c>
      <c r="M38" t="s">
        <v>1500</v>
      </c>
      <c r="N38" t="s">
        <v>1500</v>
      </c>
      <c r="O38" t="s">
        <v>1500</v>
      </c>
      <c r="P38" t="s">
        <v>1500</v>
      </c>
      <c r="Q38" t="s">
        <v>1500</v>
      </c>
      <c r="R38" t="s">
        <v>1500</v>
      </c>
      <c r="S38" t="s">
        <v>1500</v>
      </c>
      <c r="T38" t="s">
        <v>1500</v>
      </c>
      <c r="U38" t="s">
        <v>1500</v>
      </c>
      <c r="V38" t="s">
        <v>1500</v>
      </c>
      <c r="W38" t="s">
        <v>1500</v>
      </c>
      <c r="X38" t="s">
        <v>1500</v>
      </c>
      <c r="Y38" t="s">
        <v>1500</v>
      </c>
      <c r="Z38" t="s">
        <v>1500</v>
      </c>
      <c r="AA38" t="s">
        <v>320</v>
      </c>
      <c r="AB38" t="s">
        <v>2299</v>
      </c>
      <c r="AC38" t="s">
        <v>1500</v>
      </c>
      <c r="AD38" t="s">
        <v>1500</v>
      </c>
      <c r="AE38" t="s">
        <v>1500</v>
      </c>
      <c r="AF38" t="s">
        <v>1500</v>
      </c>
      <c r="AG38" t="s">
        <v>1500</v>
      </c>
      <c r="AH38" t="s">
        <v>1500</v>
      </c>
      <c r="AI38" t="s">
        <v>1500</v>
      </c>
      <c r="AJ38" t="s">
        <v>1500</v>
      </c>
      <c r="AK38" t="s">
        <v>1500</v>
      </c>
      <c r="AL38" t="s">
        <v>1500</v>
      </c>
      <c r="AM38" t="s">
        <v>1500</v>
      </c>
      <c r="AN38" t="s">
        <v>1500</v>
      </c>
      <c r="AO38" t="s">
        <v>2659</v>
      </c>
      <c r="AP38" t="s">
        <v>2673</v>
      </c>
      <c r="AQ38" t="s">
        <v>1500</v>
      </c>
      <c r="AR38" t="s">
        <v>1500</v>
      </c>
      <c r="AS38" t="s">
        <v>1500</v>
      </c>
      <c r="AT38" t="s">
        <v>1497</v>
      </c>
      <c r="AU38">
        <v>2018</v>
      </c>
      <c r="AV38">
        <v>25</v>
      </c>
      <c r="AW38">
        <v>16</v>
      </c>
      <c r="AX38" t="s">
        <v>1500</v>
      </c>
      <c r="AY38" t="s">
        <v>1500</v>
      </c>
      <c r="AZ38" t="s">
        <v>1500</v>
      </c>
      <c r="BA38" t="s">
        <v>1500</v>
      </c>
      <c r="BB38">
        <v>15896</v>
      </c>
      <c r="BC38">
        <v>15908</v>
      </c>
      <c r="BD38" t="s">
        <v>1500</v>
      </c>
      <c r="BE38" t="s">
        <v>2322</v>
      </c>
      <c r="BF38" s="6" t="str">
        <f>HYPERLINK("http://dx.doi.org/10.1007/s11356-018-1808-6","http://dx.doi.org/10.1007/s11356-018-1808-6")</f>
        <v>http://dx.doi.org/10.1007/s11356-018-1808-6</v>
      </c>
      <c r="BG38" t="s">
        <v>1500</v>
      </c>
      <c r="BH38" t="s">
        <v>1500</v>
      </c>
      <c r="BI38" t="s">
        <v>1500</v>
      </c>
      <c r="BJ38" t="s">
        <v>1500</v>
      </c>
      <c r="BK38" t="s">
        <v>1500</v>
      </c>
      <c r="BL38" t="s">
        <v>1500</v>
      </c>
      <c r="BM38" t="s">
        <v>1500</v>
      </c>
      <c r="BN38">
        <v>29589234</v>
      </c>
      <c r="BO38" t="s">
        <v>1500</v>
      </c>
      <c r="BP38" t="s">
        <v>1500</v>
      </c>
      <c r="BQ38" t="s">
        <v>1500</v>
      </c>
      <c r="BR38" t="s">
        <v>1500</v>
      </c>
      <c r="BS38" t="s">
        <v>968</v>
      </c>
      <c r="BT38" s="6" t="str">
        <f>HYPERLINK("https%3A%2F%2Fwww.webofscience.com%2Fwos%2Fwoscc%2Ffull-record%2FWOS:000434051300054","View Full Record in Web of Science")</f>
        <v>View Full Record in Web of Science</v>
      </c>
    </row>
    <row r="39" spans="1:72" x14ac:dyDescent="0.2">
      <c r="A39" t="s">
        <v>1507</v>
      </c>
      <c r="B39" t="s">
        <v>449</v>
      </c>
      <c r="C39" t="s">
        <v>1500</v>
      </c>
      <c r="D39" t="s">
        <v>1500</v>
      </c>
      <c r="E39" t="s">
        <v>1500</v>
      </c>
      <c r="F39" t="s">
        <v>1375</v>
      </c>
      <c r="G39" t="s">
        <v>1500</v>
      </c>
      <c r="H39" t="s">
        <v>1500</v>
      </c>
      <c r="I39" t="s">
        <v>1400</v>
      </c>
      <c r="J39" t="s">
        <v>1538</v>
      </c>
      <c r="K39" t="s">
        <v>1500</v>
      </c>
      <c r="L39" t="s">
        <v>1500</v>
      </c>
      <c r="M39" t="s">
        <v>1500</v>
      </c>
      <c r="N39" t="s">
        <v>1500</v>
      </c>
      <c r="O39" t="s">
        <v>1500</v>
      </c>
      <c r="P39" t="s">
        <v>1500</v>
      </c>
      <c r="Q39" t="s">
        <v>1500</v>
      </c>
      <c r="R39" t="s">
        <v>1500</v>
      </c>
      <c r="S39" t="s">
        <v>1500</v>
      </c>
      <c r="T39" t="s">
        <v>1500</v>
      </c>
      <c r="U39" t="s">
        <v>1500</v>
      </c>
      <c r="V39" t="s">
        <v>1500</v>
      </c>
      <c r="W39" t="s">
        <v>1500</v>
      </c>
      <c r="X39" t="s">
        <v>1500</v>
      </c>
      <c r="Y39" t="s">
        <v>1500</v>
      </c>
      <c r="Z39" t="s">
        <v>1500</v>
      </c>
      <c r="AA39" t="s">
        <v>1500</v>
      </c>
      <c r="AB39" t="s">
        <v>467</v>
      </c>
      <c r="AC39" t="s">
        <v>1500</v>
      </c>
      <c r="AD39" t="s">
        <v>1500</v>
      </c>
      <c r="AE39" t="s">
        <v>1500</v>
      </c>
      <c r="AF39" t="s">
        <v>1500</v>
      </c>
      <c r="AG39" t="s">
        <v>1500</v>
      </c>
      <c r="AH39" t="s">
        <v>1500</v>
      </c>
      <c r="AI39" t="s">
        <v>1500</v>
      </c>
      <c r="AJ39" t="s">
        <v>1500</v>
      </c>
      <c r="AK39" t="s">
        <v>1500</v>
      </c>
      <c r="AL39" t="s">
        <v>1500</v>
      </c>
      <c r="AM39" t="s">
        <v>1500</v>
      </c>
      <c r="AN39" t="s">
        <v>1500</v>
      </c>
      <c r="AO39" t="s">
        <v>1500</v>
      </c>
      <c r="AP39" t="s">
        <v>2742</v>
      </c>
      <c r="AQ39" t="s">
        <v>1500</v>
      </c>
      <c r="AR39" t="s">
        <v>1500</v>
      </c>
      <c r="AS39" t="s">
        <v>1500</v>
      </c>
      <c r="AT39" t="s">
        <v>1498</v>
      </c>
      <c r="AU39">
        <v>2023</v>
      </c>
      <c r="AV39">
        <v>9</v>
      </c>
      <c r="AW39">
        <v>11</v>
      </c>
      <c r="AX39" t="s">
        <v>1500</v>
      </c>
      <c r="AY39" t="s">
        <v>1500</v>
      </c>
      <c r="AZ39" t="s">
        <v>1500</v>
      </c>
      <c r="BA39" t="s">
        <v>1500</v>
      </c>
      <c r="BB39" t="s">
        <v>1500</v>
      </c>
      <c r="BC39" t="s">
        <v>1500</v>
      </c>
      <c r="BD39" t="s">
        <v>1604</v>
      </c>
      <c r="BE39" t="s">
        <v>137</v>
      </c>
      <c r="BF39" s="6" t="str">
        <f>HYPERLINK("http://dx.doi.org/10.1016/j.heliyon.2023.e22132","http://dx.doi.org/10.1016/j.heliyon.2023.e22132")</f>
        <v>http://dx.doi.org/10.1016/j.heliyon.2023.e22132</v>
      </c>
      <c r="BG39" t="s">
        <v>1500</v>
      </c>
      <c r="BH39" t="s">
        <v>2715</v>
      </c>
      <c r="BI39" t="s">
        <v>1500</v>
      </c>
      <c r="BJ39" t="s">
        <v>1500</v>
      </c>
      <c r="BK39" t="s">
        <v>1500</v>
      </c>
      <c r="BL39" t="s">
        <v>1500</v>
      </c>
      <c r="BM39" t="s">
        <v>1500</v>
      </c>
      <c r="BN39">
        <v>38045115</v>
      </c>
      <c r="BO39" t="s">
        <v>1500</v>
      </c>
      <c r="BP39" t="s">
        <v>1500</v>
      </c>
      <c r="BQ39" t="s">
        <v>1500</v>
      </c>
      <c r="BR39" t="s">
        <v>1500</v>
      </c>
      <c r="BS39" t="s">
        <v>971</v>
      </c>
      <c r="BT39" s="6" t="str">
        <f>HYPERLINK("https%3A%2F%2Fwww.webofscience.com%2Fwos%2Fwoscc%2Ffull-record%2FWOS:001123692500001","View Full Record in Web of Science")</f>
        <v>View Full Record in Web of Science</v>
      </c>
    </row>
    <row r="40" spans="1:72" x14ac:dyDescent="0.2">
      <c r="A40" t="s">
        <v>1507</v>
      </c>
      <c r="B40" t="s">
        <v>2151</v>
      </c>
      <c r="C40" t="s">
        <v>1500</v>
      </c>
      <c r="D40" t="s">
        <v>1500</v>
      </c>
      <c r="E40" t="s">
        <v>1500</v>
      </c>
      <c r="F40" t="s">
        <v>1750</v>
      </c>
      <c r="G40" t="s">
        <v>1500</v>
      </c>
      <c r="H40" t="s">
        <v>1500</v>
      </c>
      <c r="I40" t="s">
        <v>1430</v>
      </c>
      <c r="J40" t="s">
        <v>1520</v>
      </c>
      <c r="K40" t="s">
        <v>1500</v>
      </c>
      <c r="L40" t="s">
        <v>1500</v>
      </c>
      <c r="M40" t="s">
        <v>1500</v>
      </c>
      <c r="N40" t="s">
        <v>1500</v>
      </c>
      <c r="O40" t="s">
        <v>1500</v>
      </c>
      <c r="P40" t="s">
        <v>1500</v>
      </c>
      <c r="Q40" t="s">
        <v>1500</v>
      </c>
      <c r="R40" t="s">
        <v>1500</v>
      </c>
      <c r="S40" t="s">
        <v>1500</v>
      </c>
      <c r="T40" t="s">
        <v>1500</v>
      </c>
      <c r="U40" t="s">
        <v>1500</v>
      </c>
      <c r="V40" t="s">
        <v>1500</v>
      </c>
      <c r="W40" t="s">
        <v>1500</v>
      </c>
      <c r="X40" t="s">
        <v>1500</v>
      </c>
      <c r="Y40" t="s">
        <v>1500</v>
      </c>
      <c r="Z40" t="s">
        <v>1500</v>
      </c>
      <c r="AA40" t="s">
        <v>1500</v>
      </c>
      <c r="AB40" t="s">
        <v>1715</v>
      </c>
      <c r="AC40" t="s">
        <v>1500</v>
      </c>
      <c r="AD40" t="s">
        <v>1500</v>
      </c>
      <c r="AE40" t="s">
        <v>1500</v>
      </c>
      <c r="AF40" t="s">
        <v>1500</v>
      </c>
      <c r="AG40" t="s">
        <v>1500</v>
      </c>
      <c r="AH40" t="s">
        <v>1500</v>
      </c>
      <c r="AI40" t="s">
        <v>1500</v>
      </c>
      <c r="AJ40" t="s">
        <v>1500</v>
      </c>
      <c r="AK40" t="s">
        <v>1500</v>
      </c>
      <c r="AL40" t="s">
        <v>1500</v>
      </c>
      <c r="AM40" t="s">
        <v>1500</v>
      </c>
      <c r="AN40" t="s">
        <v>1500</v>
      </c>
      <c r="AO40" t="s">
        <v>2633</v>
      </c>
      <c r="AP40" t="s">
        <v>1521</v>
      </c>
      <c r="AQ40" t="s">
        <v>1500</v>
      </c>
      <c r="AR40" t="s">
        <v>1500</v>
      </c>
      <c r="AS40" t="s">
        <v>1500</v>
      </c>
      <c r="AT40" t="s">
        <v>1490</v>
      </c>
      <c r="AU40">
        <v>2023</v>
      </c>
      <c r="AV40">
        <v>433</v>
      </c>
      <c r="AW40" t="s">
        <v>1500</v>
      </c>
      <c r="AX40" t="s">
        <v>1500</v>
      </c>
      <c r="AY40" t="s">
        <v>1500</v>
      </c>
      <c r="AZ40" t="s">
        <v>1500</v>
      </c>
      <c r="BA40" t="s">
        <v>1500</v>
      </c>
      <c r="BB40" t="s">
        <v>1500</v>
      </c>
      <c r="BC40" t="s">
        <v>1500</v>
      </c>
      <c r="BD40">
        <v>116460</v>
      </c>
      <c r="BE40" t="s">
        <v>138</v>
      </c>
      <c r="BF40" s="6" t="str">
        <f>HYPERLINK("http://dx.doi.org/10.1016/j.geoderma.2023.116460","http://dx.doi.org/10.1016/j.geoderma.2023.116460")</f>
        <v>http://dx.doi.org/10.1016/j.geoderma.2023.116460</v>
      </c>
      <c r="BG40" t="s">
        <v>1500</v>
      </c>
      <c r="BH40" t="s">
        <v>2700</v>
      </c>
      <c r="BI40" t="s">
        <v>1500</v>
      </c>
      <c r="BJ40" t="s">
        <v>1500</v>
      </c>
      <c r="BK40" t="s">
        <v>1500</v>
      </c>
      <c r="BL40" t="s">
        <v>1500</v>
      </c>
      <c r="BM40" t="s">
        <v>1500</v>
      </c>
      <c r="BN40" t="s">
        <v>1500</v>
      </c>
      <c r="BO40" t="s">
        <v>1500</v>
      </c>
      <c r="BP40" t="s">
        <v>1500</v>
      </c>
      <c r="BQ40" t="s">
        <v>1500</v>
      </c>
      <c r="BR40" t="s">
        <v>1500</v>
      </c>
      <c r="BS40" t="s">
        <v>974</v>
      </c>
      <c r="BT40" s="6" t="str">
        <f>HYPERLINK("https%3A%2F%2Fwww.webofscience.com%2Fwos%2Fwoscc%2Ffull-record%2FWOS:000981347500001","View Full Record in Web of Science")</f>
        <v>View Full Record in Web of Science</v>
      </c>
    </row>
    <row r="41" spans="1:72" x14ac:dyDescent="0.2">
      <c r="A41" t="s">
        <v>1507</v>
      </c>
      <c r="B41" t="s">
        <v>1261</v>
      </c>
      <c r="C41" t="s">
        <v>1500</v>
      </c>
      <c r="D41" t="s">
        <v>1500</v>
      </c>
      <c r="E41" t="s">
        <v>1500</v>
      </c>
      <c r="F41" t="s">
        <v>1123</v>
      </c>
      <c r="G41" t="s">
        <v>1500</v>
      </c>
      <c r="H41" t="s">
        <v>1500</v>
      </c>
      <c r="I41" t="s">
        <v>1758</v>
      </c>
      <c r="J41" t="s">
        <v>592</v>
      </c>
      <c r="K41" t="s">
        <v>1500</v>
      </c>
      <c r="L41" t="s">
        <v>1500</v>
      </c>
      <c r="M41" t="s">
        <v>1500</v>
      </c>
      <c r="N41" t="s">
        <v>1500</v>
      </c>
      <c r="O41" t="s">
        <v>1500</v>
      </c>
      <c r="P41" t="s">
        <v>1500</v>
      </c>
      <c r="Q41" t="s">
        <v>1500</v>
      </c>
      <c r="R41" t="s">
        <v>1500</v>
      </c>
      <c r="S41" t="s">
        <v>1500</v>
      </c>
      <c r="T41" t="s">
        <v>1500</v>
      </c>
      <c r="U41" t="s">
        <v>1500</v>
      </c>
      <c r="V41" t="s">
        <v>1500</v>
      </c>
      <c r="W41" t="s">
        <v>1500</v>
      </c>
      <c r="X41" t="s">
        <v>1500</v>
      </c>
      <c r="Y41" t="s">
        <v>1500</v>
      </c>
      <c r="Z41" t="s">
        <v>1500</v>
      </c>
      <c r="AA41" t="s">
        <v>2296</v>
      </c>
      <c r="AB41" t="s">
        <v>557</v>
      </c>
      <c r="AC41" t="s">
        <v>1500</v>
      </c>
      <c r="AD41" t="s">
        <v>1500</v>
      </c>
      <c r="AE41" t="s">
        <v>1500</v>
      </c>
      <c r="AF41" t="s">
        <v>1500</v>
      </c>
      <c r="AG41" t="s">
        <v>1500</v>
      </c>
      <c r="AH41" t="s">
        <v>1500</v>
      </c>
      <c r="AI41" t="s">
        <v>1500</v>
      </c>
      <c r="AJ41" t="s">
        <v>1500</v>
      </c>
      <c r="AK41" t="s">
        <v>1500</v>
      </c>
      <c r="AL41" t="s">
        <v>1500</v>
      </c>
      <c r="AM41" t="s">
        <v>1500</v>
      </c>
      <c r="AN41" t="s">
        <v>1500</v>
      </c>
      <c r="AO41" t="s">
        <v>2762</v>
      </c>
      <c r="AP41" t="s">
        <v>2763</v>
      </c>
      <c r="AQ41" t="s">
        <v>1500</v>
      </c>
      <c r="AR41" t="s">
        <v>1500</v>
      </c>
      <c r="AS41" t="s">
        <v>1500</v>
      </c>
      <c r="AT41" t="s">
        <v>1505</v>
      </c>
      <c r="AU41">
        <v>2010</v>
      </c>
      <c r="AV41">
        <v>27</v>
      </c>
      <c r="AW41">
        <v>1</v>
      </c>
      <c r="AX41" t="s">
        <v>1500</v>
      </c>
      <c r="AY41" t="s">
        <v>1500</v>
      </c>
      <c r="AZ41" t="s">
        <v>1500</v>
      </c>
      <c r="BA41" t="s">
        <v>1500</v>
      </c>
      <c r="BB41">
        <v>100</v>
      </c>
      <c r="BC41">
        <v>114</v>
      </c>
      <c r="BD41" t="s">
        <v>1500</v>
      </c>
      <c r="BE41" t="s">
        <v>2309</v>
      </c>
      <c r="BF41" s="6" t="str">
        <f>HYPERLINK("http://dx.doi.org/10.1007/s00376-009-8178-4","http://dx.doi.org/10.1007/s00376-009-8178-4")</f>
        <v>http://dx.doi.org/10.1007/s00376-009-8178-4</v>
      </c>
      <c r="BG41" t="s">
        <v>1500</v>
      </c>
      <c r="BH41" t="s">
        <v>1500</v>
      </c>
      <c r="BI41" t="s">
        <v>1500</v>
      </c>
      <c r="BJ41" t="s">
        <v>1500</v>
      </c>
      <c r="BK41" t="s">
        <v>1500</v>
      </c>
      <c r="BL41" t="s">
        <v>1500</v>
      </c>
      <c r="BM41" t="s">
        <v>1500</v>
      </c>
      <c r="BN41" t="s">
        <v>1500</v>
      </c>
      <c r="BO41" t="s">
        <v>1500</v>
      </c>
      <c r="BP41" t="s">
        <v>1500</v>
      </c>
      <c r="BQ41" t="s">
        <v>1500</v>
      </c>
      <c r="BR41" t="s">
        <v>1500</v>
      </c>
      <c r="BS41" t="s">
        <v>979</v>
      </c>
      <c r="BT41" s="6" t="str">
        <f>HYPERLINK("https%3A%2F%2Fwww.webofscience.com%2Fwos%2Fwoscc%2Ffull-record%2FWOS:000273158500010","View Full Record in Web of Science")</f>
        <v>View Full Record in Web of Science</v>
      </c>
    </row>
    <row r="42" spans="1:72" x14ac:dyDescent="0.2">
      <c r="A42" t="s">
        <v>1507</v>
      </c>
      <c r="B42" t="s">
        <v>1186</v>
      </c>
      <c r="C42" t="s">
        <v>1500</v>
      </c>
      <c r="D42" t="s">
        <v>1500</v>
      </c>
      <c r="E42" t="s">
        <v>1500</v>
      </c>
      <c r="F42" t="s">
        <v>622</v>
      </c>
      <c r="G42" t="s">
        <v>1500</v>
      </c>
      <c r="H42" t="s">
        <v>1500</v>
      </c>
      <c r="I42" t="s">
        <v>129</v>
      </c>
      <c r="J42" t="s">
        <v>566</v>
      </c>
      <c r="K42" t="s">
        <v>1500</v>
      </c>
      <c r="L42" t="s">
        <v>1500</v>
      </c>
      <c r="M42" t="s">
        <v>1500</v>
      </c>
      <c r="N42" t="s">
        <v>1500</v>
      </c>
      <c r="O42" t="s">
        <v>1500</v>
      </c>
      <c r="P42" t="s">
        <v>1500</v>
      </c>
      <c r="Q42" t="s">
        <v>1500</v>
      </c>
      <c r="R42" t="s">
        <v>1500</v>
      </c>
      <c r="S42" t="s">
        <v>1500</v>
      </c>
      <c r="T42" t="s">
        <v>1500</v>
      </c>
      <c r="U42" t="s">
        <v>1500</v>
      </c>
      <c r="V42" t="s">
        <v>1500</v>
      </c>
      <c r="W42" t="s">
        <v>1500</v>
      </c>
      <c r="X42" t="s">
        <v>1500</v>
      </c>
      <c r="Y42" t="s">
        <v>1500</v>
      </c>
      <c r="Z42" t="s">
        <v>1500</v>
      </c>
      <c r="AA42" t="s">
        <v>1806</v>
      </c>
      <c r="AB42" t="s">
        <v>576</v>
      </c>
      <c r="AC42" t="s">
        <v>1500</v>
      </c>
      <c r="AD42" t="s">
        <v>1500</v>
      </c>
      <c r="AE42" t="s">
        <v>1500</v>
      </c>
      <c r="AF42" t="s">
        <v>1500</v>
      </c>
      <c r="AG42" t="s">
        <v>1500</v>
      </c>
      <c r="AH42" t="s">
        <v>1500</v>
      </c>
      <c r="AI42" t="s">
        <v>1500</v>
      </c>
      <c r="AJ42" t="s">
        <v>1500</v>
      </c>
      <c r="AK42" t="s">
        <v>1500</v>
      </c>
      <c r="AL42" t="s">
        <v>1500</v>
      </c>
      <c r="AM42" t="s">
        <v>1500</v>
      </c>
      <c r="AN42" t="s">
        <v>1500</v>
      </c>
      <c r="AO42" t="s">
        <v>2639</v>
      </c>
      <c r="AP42" t="s">
        <v>2644</v>
      </c>
      <c r="AQ42" t="s">
        <v>1500</v>
      </c>
      <c r="AR42" t="s">
        <v>1500</v>
      </c>
      <c r="AS42" t="s">
        <v>1500</v>
      </c>
      <c r="AT42" t="s">
        <v>1488</v>
      </c>
      <c r="AU42">
        <v>2018</v>
      </c>
      <c r="AV42">
        <v>64</v>
      </c>
      <c r="AW42" t="s">
        <v>1500</v>
      </c>
      <c r="AX42" t="s">
        <v>1500</v>
      </c>
      <c r="AY42" t="s">
        <v>1500</v>
      </c>
      <c r="AZ42" t="s">
        <v>1500</v>
      </c>
      <c r="BA42" t="s">
        <v>1500</v>
      </c>
      <c r="BB42">
        <v>289</v>
      </c>
      <c r="BC42">
        <v>297</v>
      </c>
      <c r="BD42" t="s">
        <v>1500</v>
      </c>
      <c r="BE42" t="s">
        <v>2323</v>
      </c>
      <c r="BF42" s="6" t="str">
        <f>HYPERLINK("http://dx.doi.org/10.1016/j.jes.2017.06.007","http://dx.doi.org/10.1016/j.jes.2017.06.007")</f>
        <v>http://dx.doi.org/10.1016/j.jes.2017.06.007</v>
      </c>
      <c r="BG42" t="s">
        <v>1500</v>
      </c>
      <c r="BH42" t="s">
        <v>1500</v>
      </c>
      <c r="BI42" t="s">
        <v>1500</v>
      </c>
      <c r="BJ42" t="s">
        <v>1500</v>
      </c>
      <c r="BK42" t="s">
        <v>1500</v>
      </c>
      <c r="BL42" t="s">
        <v>1500</v>
      </c>
      <c r="BM42" t="s">
        <v>1500</v>
      </c>
      <c r="BN42">
        <v>29478650</v>
      </c>
      <c r="BO42" t="s">
        <v>1500</v>
      </c>
      <c r="BP42" t="s">
        <v>1500</v>
      </c>
      <c r="BQ42" t="s">
        <v>1500</v>
      </c>
      <c r="BR42" t="s">
        <v>1500</v>
      </c>
      <c r="BS42" t="s">
        <v>962</v>
      </c>
      <c r="BT42" s="6" t="str">
        <f>HYPERLINK("https%3A%2F%2Fwww.webofscience.com%2Fwos%2Fwoscc%2Ffull-record%2FWOS:000427593900030","View Full Record in Web of Science")</f>
        <v>View Full Record in Web of Science</v>
      </c>
    </row>
    <row r="43" spans="1:72" x14ac:dyDescent="0.2">
      <c r="A43" t="s">
        <v>1507</v>
      </c>
      <c r="B43" t="s">
        <v>2274</v>
      </c>
      <c r="C43" t="s">
        <v>1500</v>
      </c>
      <c r="D43" t="s">
        <v>1500</v>
      </c>
      <c r="E43" t="s">
        <v>1500</v>
      </c>
      <c r="F43" t="s">
        <v>1187</v>
      </c>
      <c r="G43" t="s">
        <v>1500</v>
      </c>
      <c r="H43" t="s">
        <v>1500</v>
      </c>
      <c r="I43" t="s">
        <v>61</v>
      </c>
      <c r="J43" t="s">
        <v>1303</v>
      </c>
      <c r="K43" t="s">
        <v>1500</v>
      </c>
      <c r="L43" t="s">
        <v>1500</v>
      </c>
      <c r="M43" t="s">
        <v>1500</v>
      </c>
      <c r="N43" t="s">
        <v>1500</v>
      </c>
      <c r="O43" t="s">
        <v>1500</v>
      </c>
      <c r="P43" t="s">
        <v>1500</v>
      </c>
      <c r="Q43" t="s">
        <v>1500</v>
      </c>
      <c r="R43" t="s">
        <v>1500</v>
      </c>
      <c r="S43" t="s">
        <v>1500</v>
      </c>
      <c r="T43" t="s">
        <v>1500</v>
      </c>
      <c r="U43" t="s">
        <v>1500</v>
      </c>
      <c r="V43" t="s">
        <v>1500</v>
      </c>
      <c r="W43" t="s">
        <v>1500</v>
      </c>
      <c r="X43" t="s">
        <v>1500</v>
      </c>
      <c r="Y43" t="s">
        <v>1500</v>
      </c>
      <c r="Z43" t="s">
        <v>1500</v>
      </c>
      <c r="AA43" t="s">
        <v>1666</v>
      </c>
      <c r="AB43" t="s">
        <v>2007</v>
      </c>
      <c r="AC43" t="s">
        <v>1500</v>
      </c>
      <c r="AD43" t="s">
        <v>1500</v>
      </c>
      <c r="AE43" t="s">
        <v>1500</v>
      </c>
      <c r="AF43" t="s">
        <v>1500</v>
      </c>
      <c r="AG43" t="s">
        <v>1500</v>
      </c>
      <c r="AH43" t="s">
        <v>1500</v>
      </c>
      <c r="AI43" t="s">
        <v>1500</v>
      </c>
      <c r="AJ43" t="s">
        <v>1500</v>
      </c>
      <c r="AK43" t="s">
        <v>1500</v>
      </c>
      <c r="AL43" t="s">
        <v>1500</v>
      </c>
      <c r="AM43" t="s">
        <v>1500</v>
      </c>
      <c r="AN43" t="s">
        <v>1500</v>
      </c>
      <c r="AO43" t="s">
        <v>2638</v>
      </c>
      <c r="AP43" t="s">
        <v>2629</v>
      </c>
      <c r="AQ43" t="s">
        <v>1500</v>
      </c>
      <c r="AR43" t="s">
        <v>1500</v>
      </c>
      <c r="AS43" t="s">
        <v>1500</v>
      </c>
      <c r="AT43" t="s">
        <v>1490</v>
      </c>
      <c r="AU43">
        <v>2022</v>
      </c>
      <c r="AV43">
        <v>474</v>
      </c>
      <c r="AW43" t="s">
        <v>1499</v>
      </c>
      <c r="AX43" t="s">
        <v>1500</v>
      </c>
      <c r="AY43" t="s">
        <v>1500</v>
      </c>
      <c r="AZ43" t="s">
        <v>1500</v>
      </c>
      <c r="BA43" t="s">
        <v>1500</v>
      </c>
      <c r="BB43">
        <v>541</v>
      </c>
      <c r="BC43">
        <v>560</v>
      </c>
      <c r="BD43" t="s">
        <v>1500</v>
      </c>
      <c r="BE43" t="s">
        <v>2306</v>
      </c>
      <c r="BF43" s="6" t="str">
        <f>HYPERLINK("http://dx.doi.org/10.1007/s11104-022-05360-1","http://dx.doi.org/10.1007/s11104-022-05360-1")</f>
        <v>http://dx.doi.org/10.1007/s11104-022-05360-1</v>
      </c>
      <c r="BG43" t="s">
        <v>1500</v>
      </c>
      <c r="BH43" t="s">
        <v>2686</v>
      </c>
      <c r="BI43" t="s">
        <v>1500</v>
      </c>
      <c r="BJ43" t="s">
        <v>1500</v>
      </c>
      <c r="BK43" t="s">
        <v>1500</v>
      </c>
      <c r="BL43" t="s">
        <v>1500</v>
      </c>
      <c r="BM43" t="s">
        <v>1500</v>
      </c>
      <c r="BN43" t="s">
        <v>1500</v>
      </c>
      <c r="BO43" t="s">
        <v>1500</v>
      </c>
      <c r="BP43" t="s">
        <v>1500</v>
      </c>
      <c r="BQ43" t="s">
        <v>1500</v>
      </c>
      <c r="BR43" t="s">
        <v>1500</v>
      </c>
      <c r="BS43" t="s">
        <v>984</v>
      </c>
      <c r="BT43" s="6" t="str">
        <f>HYPERLINK("https%3A%2F%2Fwww.webofscience.com%2Fwos%2Fwoscc%2Ffull-record%2FWOS:000765221800001","View Full Record in Web of Science")</f>
        <v>View Full Record in Web of Science</v>
      </c>
    </row>
    <row r="44" spans="1:72" x14ac:dyDescent="0.2">
      <c r="A44" t="s">
        <v>1507</v>
      </c>
      <c r="B44" t="s">
        <v>1335</v>
      </c>
      <c r="C44" t="s">
        <v>1500</v>
      </c>
      <c r="D44" t="s">
        <v>1500</v>
      </c>
      <c r="E44" t="s">
        <v>1500</v>
      </c>
      <c r="F44" t="s">
        <v>55</v>
      </c>
      <c r="G44" t="s">
        <v>1500</v>
      </c>
      <c r="H44" t="s">
        <v>1500</v>
      </c>
      <c r="I44" t="s">
        <v>2486</v>
      </c>
      <c r="J44" t="s">
        <v>641</v>
      </c>
      <c r="K44" t="s">
        <v>1500</v>
      </c>
      <c r="L44" t="s">
        <v>1500</v>
      </c>
      <c r="M44" t="s">
        <v>1500</v>
      </c>
      <c r="N44" t="s">
        <v>1500</v>
      </c>
      <c r="O44" t="s">
        <v>1500</v>
      </c>
      <c r="P44" t="s">
        <v>1500</v>
      </c>
      <c r="Q44" t="s">
        <v>1500</v>
      </c>
      <c r="R44" t="s">
        <v>1500</v>
      </c>
      <c r="S44" t="s">
        <v>1500</v>
      </c>
      <c r="T44" t="s">
        <v>1500</v>
      </c>
      <c r="U44" t="s">
        <v>1500</v>
      </c>
      <c r="V44" t="s">
        <v>1500</v>
      </c>
      <c r="W44" t="s">
        <v>1500</v>
      </c>
      <c r="X44" t="s">
        <v>1500</v>
      </c>
      <c r="Y44" t="s">
        <v>1500</v>
      </c>
      <c r="Z44" t="s">
        <v>1500</v>
      </c>
      <c r="AA44" t="s">
        <v>164</v>
      </c>
      <c r="AB44" t="s">
        <v>1753</v>
      </c>
      <c r="AC44" t="s">
        <v>1500</v>
      </c>
      <c r="AD44" t="s">
        <v>1500</v>
      </c>
      <c r="AE44" t="s">
        <v>1500</v>
      </c>
      <c r="AF44" t="s">
        <v>1500</v>
      </c>
      <c r="AG44" t="s">
        <v>1500</v>
      </c>
      <c r="AH44" t="s">
        <v>1500</v>
      </c>
      <c r="AI44" t="s">
        <v>1500</v>
      </c>
      <c r="AJ44" t="s">
        <v>1500</v>
      </c>
      <c r="AK44" t="s">
        <v>1500</v>
      </c>
      <c r="AL44" t="s">
        <v>1500</v>
      </c>
      <c r="AM44" t="s">
        <v>1500</v>
      </c>
      <c r="AN44" t="s">
        <v>1500</v>
      </c>
      <c r="AO44" t="s">
        <v>2710</v>
      </c>
      <c r="AP44" t="s">
        <v>2711</v>
      </c>
      <c r="AQ44" t="s">
        <v>1500</v>
      </c>
      <c r="AR44" t="s">
        <v>1500</v>
      </c>
      <c r="AS44" t="s">
        <v>1500</v>
      </c>
      <c r="AT44" t="s">
        <v>1487</v>
      </c>
      <c r="AU44">
        <v>2020</v>
      </c>
      <c r="AV44">
        <v>198</v>
      </c>
      <c r="AW44" t="s">
        <v>1500</v>
      </c>
      <c r="AX44" t="s">
        <v>1500</v>
      </c>
      <c r="AY44" t="s">
        <v>1500</v>
      </c>
      <c r="AZ44" t="s">
        <v>1500</v>
      </c>
      <c r="BA44" t="s">
        <v>1500</v>
      </c>
      <c r="BB44" t="s">
        <v>1500</v>
      </c>
      <c r="BC44" t="s">
        <v>1500</v>
      </c>
      <c r="BD44">
        <v>104490</v>
      </c>
      <c r="BE44" t="s">
        <v>2308</v>
      </c>
      <c r="BF44" s="6" t="str">
        <f>HYPERLINK("http://dx.doi.org/10.1016/j.still.2019.104490","http://dx.doi.org/10.1016/j.still.2019.104490")</f>
        <v>http://dx.doi.org/10.1016/j.still.2019.104490</v>
      </c>
      <c r="BG44" t="s">
        <v>1500</v>
      </c>
      <c r="BH44" t="s">
        <v>1500</v>
      </c>
      <c r="BI44" t="s">
        <v>1500</v>
      </c>
      <c r="BJ44" t="s">
        <v>1500</v>
      </c>
      <c r="BK44" t="s">
        <v>1500</v>
      </c>
      <c r="BL44" t="s">
        <v>1500</v>
      </c>
      <c r="BM44" t="s">
        <v>1500</v>
      </c>
      <c r="BN44" t="s">
        <v>1500</v>
      </c>
      <c r="BO44" t="s">
        <v>1500</v>
      </c>
      <c r="BP44" t="s">
        <v>1500</v>
      </c>
      <c r="BQ44" t="s">
        <v>1500</v>
      </c>
      <c r="BR44" t="s">
        <v>1500</v>
      </c>
      <c r="BS44" t="s">
        <v>1001</v>
      </c>
      <c r="BT44" s="6" t="str">
        <f>HYPERLINK("https%3A%2F%2Fwww.webofscience.com%2Fwos%2Fwoscc%2Ffull-record%2FWOS:000515443600021","View Full Record in Web of Science")</f>
        <v>View Full Record in Web of Science</v>
      </c>
    </row>
    <row r="45" spans="1:72" x14ac:dyDescent="0.2">
      <c r="A45" t="s">
        <v>1507</v>
      </c>
      <c r="B45" t="s">
        <v>489</v>
      </c>
      <c r="C45" t="s">
        <v>1500</v>
      </c>
      <c r="D45" t="s">
        <v>1500</v>
      </c>
      <c r="E45" t="s">
        <v>1500</v>
      </c>
      <c r="F45" t="s">
        <v>1254</v>
      </c>
      <c r="G45" t="s">
        <v>1500</v>
      </c>
      <c r="H45" t="s">
        <v>1500</v>
      </c>
      <c r="I45" t="s">
        <v>52</v>
      </c>
      <c r="J45" t="s">
        <v>219</v>
      </c>
      <c r="K45" t="s">
        <v>1500</v>
      </c>
      <c r="L45" t="s">
        <v>1500</v>
      </c>
      <c r="M45" t="s">
        <v>1500</v>
      </c>
      <c r="N45" t="s">
        <v>1500</v>
      </c>
      <c r="O45" t="s">
        <v>1500</v>
      </c>
      <c r="P45" t="s">
        <v>1500</v>
      </c>
      <c r="Q45" t="s">
        <v>1500</v>
      </c>
      <c r="R45" t="s">
        <v>1500</v>
      </c>
      <c r="S45" t="s">
        <v>1500</v>
      </c>
      <c r="T45" t="s">
        <v>1500</v>
      </c>
      <c r="U45" t="s">
        <v>1500</v>
      </c>
      <c r="V45" t="s">
        <v>1500</v>
      </c>
      <c r="W45" t="s">
        <v>1500</v>
      </c>
      <c r="X45" t="s">
        <v>1500</v>
      </c>
      <c r="Y45" t="s">
        <v>1500</v>
      </c>
      <c r="Z45" t="s">
        <v>1500</v>
      </c>
      <c r="AA45" t="s">
        <v>490</v>
      </c>
      <c r="AB45" t="s">
        <v>2194</v>
      </c>
      <c r="AC45" t="s">
        <v>1500</v>
      </c>
      <c r="AD45" t="s">
        <v>1500</v>
      </c>
      <c r="AE45" t="s">
        <v>1500</v>
      </c>
      <c r="AF45" t="s">
        <v>1500</v>
      </c>
      <c r="AG45" t="s">
        <v>1500</v>
      </c>
      <c r="AH45" t="s">
        <v>1500</v>
      </c>
      <c r="AI45" t="s">
        <v>1500</v>
      </c>
      <c r="AJ45" t="s">
        <v>1500</v>
      </c>
      <c r="AK45" t="s">
        <v>1500</v>
      </c>
      <c r="AL45" t="s">
        <v>1500</v>
      </c>
      <c r="AM45" t="s">
        <v>1500</v>
      </c>
      <c r="AN45" t="s">
        <v>1500</v>
      </c>
      <c r="AO45" t="s">
        <v>1914</v>
      </c>
      <c r="AP45" t="s">
        <v>1909</v>
      </c>
      <c r="AQ45" t="s">
        <v>1500</v>
      </c>
      <c r="AR45" t="s">
        <v>1500</v>
      </c>
      <c r="AS45" t="s">
        <v>1500</v>
      </c>
      <c r="AT45" t="s">
        <v>1582</v>
      </c>
      <c r="AU45">
        <v>2012</v>
      </c>
      <c r="AV45">
        <v>161</v>
      </c>
      <c r="AW45" t="s">
        <v>1500</v>
      </c>
      <c r="AX45" t="s">
        <v>1500</v>
      </c>
      <c r="AY45" t="s">
        <v>1500</v>
      </c>
      <c r="AZ45" t="s">
        <v>1500</v>
      </c>
      <c r="BA45" t="s">
        <v>1500</v>
      </c>
      <c r="BB45">
        <v>130</v>
      </c>
      <c r="BC45">
        <v>136</v>
      </c>
      <c r="BD45" t="s">
        <v>1500</v>
      </c>
      <c r="BE45" t="s">
        <v>2302</v>
      </c>
      <c r="BF45" s="6" t="str">
        <f>HYPERLINK("http://dx.doi.org/10.1016/j.agee.2012.07.026","http://dx.doi.org/10.1016/j.agee.2012.07.026")</f>
        <v>http://dx.doi.org/10.1016/j.agee.2012.07.026</v>
      </c>
      <c r="BG45" t="s">
        <v>1500</v>
      </c>
      <c r="BH45" t="s">
        <v>1500</v>
      </c>
      <c r="BI45" t="s">
        <v>1500</v>
      </c>
      <c r="BJ45" t="s">
        <v>1500</v>
      </c>
      <c r="BK45" t="s">
        <v>1500</v>
      </c>
      <c r="BL45" t="s">
        <v>1500</v>
      </c>
      <c r="BM45" t="s">
        <v>1500</v>
      </c>
      <c r="BN45" t="s">
        <v>1500</v>
      </c>
      <c r="BO45" t="s">
        <v>1500</v>
      </c>
      <c r="BP45" t="s">
        <v>1500</v>
      </c>
      <c r="BQ45" t="s">
        <v>1500</v>
      </c>
      <c r="BR45" t="s">
        <v>1500</v>
      </c>
      <c r="BS45" t="s">
        <v>963</v>
      </c>
      <c r="BT45" s="6" t="str">
        <f>HYPERLINK("https%3A%2F%2Fwww.webofscience.com%2Fwos%2Fwoscc%2Ffull-record%2FWOS:000310385400015","View Full Record in Web of Science")</f>
        <v>View Full Record in Web of Science</v>
      </c>
    </row>
    <row r="46" spans="1:72" x14ac:dyDescent="0.2">
      <c r="A46" t="s">
        <v>1507</v>
      </c>
      <c r="B46" t="s">
        <v>2149</v>
      </c>
      <c r="C46" t="s">
        <v>1500</v>
      </c>
      <c r="D46" t="s">
        <v>1500</v>
      </c>
      <c r="E46" t="s">
        <v>1500</v>
      </c>
      <c r="F46" t="s">
        <v>38</v>
      </c>
      <c r="G46" t="s">
        <v>1500</v>
      </c>
      <c r="H46" t="s">
        <v>1500</v>
      </c>
      <c r="I46" t="s">
        <v>122</v>
      </c>
      <c r="J46" t="s">
        <v>593</v>
      </c>
      <c r="K46" t="s">
        <v>1500</v>
      </c>
      <c r="L46" t="s">
        <v>1500</v>
      </c>
      <c r="M46" t="s">
        <v>1500</v>
      </c>
      <c r="N46" t="s">
        <v>1500</v>
      </c>
      <c r="O46" t="s">
        <v>1500</v>
      </c>
      <c r="P46" t="s">
        <v>1500</v>
      </c>
      <c r="Q46" t="s">
        <v>1500</v>
      </c>
      <c r="R46" t="s">
        <v>1500</v>
      </c>
      <c r="S46" t="s">
        <v>1500</v>
      </c>
      <c r="T46" t="s">
        <v>1500</v>
      </c>
      <c r="U46" t="s">
        <v>1500</v>
      </c>
      <c r="V46" t="s">
        <v>1500</v>
      </c>
      <c r="W46" t="s">
        <v>1500</v>
      </c>
      <c r="X46" t="s">
        <v>1500</v>
      </c>
      <c r="Y46" t="s">
        <v>1500</v>
      </c>
      <c r="Z46" t="s">
        <v>1500</v>
      </c>
      <c r="AA46" t="s">
        <v>1500</v>
      </c>
      <c r="AB46" t="s">
        <v>1500</v>
      </c>
      <c r="AC46" t="s">
        <v>1500</v>
      </c>
      <c r="AD46" t="s">
        <v>1500</v>
      </c>
      <c r="AE46" t="s">
        <v>1500</v>
      </c>
      <c r="AF46" t="s">
        <v>1500</v>
      </c>
      <c r="AG46" t="s">
        <v>1500</v>
      </c>
      <c r="AH46" t="s">
        <v>1500</v>
      </c>
      <c r="AI46" t="s">
        <v>1500</v>
      </c>
      <c r="AJ46" t="s">
        <v>1500</v>
      </c>
      <c r="AK46" t="s">
        <v>1500</v>
      </c>
      <c r="AL46" t="s">
        <v>1500</v>
      </c>
      <c r="AM46" t="s">
        <v>1500</v>
      </c>
      <c r="AN46" t="s">
        <v>1500</v>
      </c>
      <c r="AO46" t="s">
        <v>2631</v>
      </c>
      <c r="AP46" t="s">
        <v>2057</v>
      </c>
      <c r="AQ46" t="s">
        <v>1500</v>
      </c>
      <c r="AR46" t="s">
        <v>1500</v>
      </c>
      <c r="AS46" t="s">
        <v>1500</v>
      </c>
      <c r="AT46" t="s">
        <v>1501</v>
      </c>
      <c r="AU46">
        <v>2024</v>
      </c>
      <c r="AV46">
        <v>23</v>
      </c>
      <c r="AW46">
        <v>9</v>
      </c>
      <c r="AX46" t="s">
        <v>1500</v>
      </c>
      <c r="AY46" t="s">
        <v>1500</v>
      </c>
      <c r="AZ46" t="s">
        <v>1500</v>
      </c>
      <c r="BA46" t="s">
        <v>1500</v>
      </c>
      <c r="BB46">
        <v>3159</v>
      </c>
      <c r="BC46">
        <v>3173</v>
      </c>
      <c r="BD46" t="s">
        <v>1500</v>
      </c>
      <c r="BE46" t="s">
        <v>2324</v>
      </c>
      <c r="BF46" s="6" t="str">
        <f>HYPERLINK("http://dx.doi.org/10.1016/j.jia.2024.03.047","http://dx.doi.org/10.1016/j.jia.2024.03.047")</f>
        <v>http://dx.doi.org/10.1016/j.jia.2024.03.047</v>
      </c>
      <c r="BG46" t="s">
        <v>1500</v>
      </c>
      <c r="BH46" t="s">
        <v>2059</v>
      </c>
      <c r="BI46" t="s">
        <v>1500</v>
      </c>
      <c r="BJ46" t="s">
        <v>1500</v>
      </c>
      <c r="BK46" t="s">
        <v>1500</v>
      </c>
      <c r="BL46" t="s">
        <v>1500</v>
      </c>
      <c r="BM46" t="s">
        <v>1500</v>
      </c>
      <c r="BN46" t="s">
        <v>1500</v>
      </c>
      <c r="BO46" t="s">
        <v>1500</v>
      </c>
      <c r="BP46" t="s">
        <v>1500</v>
      </c>
      <c r="BQ46" t="s">
        <v>1500</v>
      </c>
      <c r="BR46" t="s">
        <v>1500</v>
      </c>
      <c r="BS46" t="s">
        <v>985</v>
      </c>
      <c r="BT46" s="6" t="str">
        <f>HYPERLINK("https%3A%2F%2Fwww.webofscience.com%2Fwos%2Fwoscc%2Ffull-record%2FWOS:001301814700001","View Full Record in Web of Science")</f>
        <v>View Full Record in Web of Science</v>
      </c>
    </row>
    <row r="47" spans="1:72" x14ac:dyDescent="0.2">
      <c r="A47" t="s">
        <v>1507</v>
      </c>
      <c r="B47" t="s">
        <v>1822</v>
      </c>
      <c r="C47" t="s">
        <v>1500</v>
      </c>
      <c r="D47" t="s">
        <v>1500</v>
      </c>
      <c r="E47" t="s">
        <v>1500</v>
      </c>
      <c r="F47" t="s">
        <v>1407</v>
      </c>
      <c r="G47" t="s">
        <v>1500</v>
      </c>
      <c r="H47" t="s">
        <v>1500</v>
      </c>
      <c r="I47" t="s">
        <v>2263</v>
      </c>
      <c r="J47" t="s">
        <v>1599</v>
      </c>
      <c r="K47" t="s">
        <v>1500</v>
      </c>
      <c r="L47" t="s">
        <v>1500</v>
      </c>
      <c r="M47" t="s">
        <v>1500</v>
      </c>
      <c r="N47" t="s">
        <v>1500</v>
      </c>
      <c r="O47" t="s">
        <v>1500</v>
      </c>
      <c r="P47" t="s">
        <v>1500</v>
      </c>
      <c r="Q47" t="s">
        <v>1500</v>
      </c>
      <c r="R47" t="s">
        <v>1500</v>
      </c>
      <c r="S47" t="s">
        <v>1500</v>
      </c>
      <c r="T47" t="s">
        <v>1500</v>
      </c>
      <c r="U47" t="s">
        <v>1500</v>
      </c>
      <c r="V47" t="s">
        <v>1500</v>
      </c>
      <c r="W47" t="s">
        <v>1500</v>
      </c>
      <c r="X47" t="s">
        <v>1500</v>
      </c>
      <c r="Y47" t="s">
        <v>1500</v>
      </c>
      <c r="Z47" t="s">
        <v>1500</v>
      </c>
      <c r="AA47" t="s">
        <v>483</v>
      </c>
      <c r="AB47" t="s">
        <v>1500</v>
      </c>
      <c r="AC47" t="s">
        <v>1500</v>
      </c>
      <c r="AD47" t="s">
        <v>1500</v>
      </c>
      <c r="AE47" t="s">
        <v>1500</v>
      </c>
      <c r="AF47" t="s">
        <v>1500</v>
      </c>
      <c r="AG47" t="s">
        <v>1500</v>
      </c>
      <c r="AH47" t="s">
        <v>1500</v>
      </c>
      <c r="AI47" t="s">
        <v>1500</v>
      </c>
      <c r="AJ47" t="s">
        <v>1500</v>
      </c>
      <c r="AK47" t="s">
        <v>1500</v>
      </c>
      <c r="AL47" t="s">
        <v>1500</v>
      </c>
      <c r="AM47" t="s">
        <v>1500</v>
      </c>
      <c r="AN47" t="s">
        <v>1500</v>
      </c>
      <c r="AO47" t="s">
        <v>1500</v>
      </c>
      <c r="AP47" t="s">
        <v>2708</v>
      </c>
      <c r="AQ47" t="s">
        <v>1500</v>
      </c>
      <c r="AR47" t="s">
        <v>1500</v>
      </c>
      <c r="AS47" t="s">
        <v>1500</v>
      </c>
      <c r="AT47" t="s">
        <v>1487</v>
      </c>
      <c r="AU47">
        <v>2022</v>
      </c>
      <c r="AV47">
        <v>11</v>
      </c>
      <c r="AW47">
        <v>4</v>
      </c>
      <c r="AX47" t="s">
        <v>1500</v>
      </c>
      <c r="AY47" t="s">
        <v>1500</v>
      </c>
      <c r="AZ47" t="s">
        <v>1500</v>
      </c>
      <c r="BA47" t="s">
        <v>1500</v>
      </c>
      <c r="BB47" t="s">
        <v>1500</v>
      </c>
      <c r="BC47" t="s">
        <v>1500</v>
      </c>
      <c r="BD47">
        <v>499</v>
      </c>
      <c r="BE47" t="s">
        <v>661</v>
      </c>
      <c r="BF47" s="6" t="str">
        <f>HYPERLINK("http://dx.doi.org/10.3390/land11040499","http://dx.doi.org/10.3390/land11040499")</f>
        <v>http://dx.doi.org/10.3390/land11040499</v>
      </c>
      <c r="BG47" t="s">
        <v>1500</v>
      </c>
      <c r="BH47" t="s">
        <v>1500</v>
      </c>
      <c r="BI47" t="s">
        <v>1500</v>
      </c>
      <c r="BJ47" t="s">
        <v>1500</v>
      </c>
      <c r="BK47" t="s">
        <v>1500</v>
      </c>
      <c r="BL47" t="s">
        <v>1500</v>
      </c>
      <c r="BM47" t="s">
        <v>1500</v>
      </c>
      <c r="BN47" t="s">
        <v>1500</v>
      </c>
      <c r="BO47" t="s">
        <v>1500</v>
      </c>
      <c r="BP47" t="s">
        <v>1500</v>
      </c>
      <c r="BQ47" t="s">
        <v>1500</v>
      </c>
      <c r="BR47" t="s">
        <v>1500</v>
      </c>
      <c r="BS47" t="s">
        <v>998</v>
      </c>
      <c r="BT47" s="6" t="str">
        <f>HYPERLINK("https%3A%2F%2Fwww.webofscience.com%2Fwos%2Fwoscc%2Ffull-record%2FWOS:000785125600001","View Full Record in Web of Science")</f>
        <v>View Full Record in Web of Science</v>
      </c>
    </row>
    <row r="48" spans="1:72" x14ac:dyDescent="0.2">
      <c r="A48" t="s">
        <v>1507</v>
      </c>
      <c r="B48" t="s">
        <v>161</v>
      </c>
      <c r="C48" t="s">
        <v>1500</v>
      </c>
      <c r="D48" t="s">
        <v>1500</v>
      </c>
      <c r="E48" t="s">
        <v>1500</v>
      </c>
      <c r="F48" t="s">
        <v>1961</v>
      </c>
      <c r="G48" t="s">
        <v>1500</v>
      </c>
      <c r="H48" t="s">
        <v>1500</v>
      </c>
      <c r="I48" t="s">
        <v>1787</v>
      </c>
      <c r="J48" t="s">
        <v>672</v>
      </c>
      <c r="K48" t="s">
        <v>1500</v>
      </c>
      <c r="L48" t="s">
        <v>1500</v>
      </c>
      <c r="M48" t="s">
        <v>1500</v>
      </c>
      <c r="N48" t="s">
        <v>1500</v>
      </c>
      <c r="O48" t="s">
        <v>1500</v>
      </c>
      <c r="P48" t="s">
        <v>1500</v>
      </c>
      <c r="Q48" t="s">
        <v>1500</v>
      </c>
      <c r="R48" t="s">
        <v>1500</v>
      </c>
      <c r="S48" t="s">
        <v>1500</v>
      </c>
      <c r="T48" t="s">
        <v>1500</v>
      </c>
      <c r="U48" t="s">
        <v>1500</v>
      </c>
      <c r="V48" t="s">
        <v>1500</v>
      </c>
      <c r="W48" t="s">
        <v>1500</v>
      </c>
      <c r="X48" t="s">
        <v>1500</v>
      </c>
      <c r="Y48" t="s">
        <v>1500</v>
      </c>
      <c r="Z48" t="s">
        <v>1500</v>
      </c>
      <c r="AA48" t="s">
        <v>1456</v>
      </c>
      <c r="AB48" t="s">
        <v>482</v>
      </c>
      <c r="AC48" t="s">
        <v>1500</v>
      </c>
      <c r="AD48" t="s">
        <v>1500</v>
      </c>
      <c r="AE48" t="s">
        <v>1500</v>
      </c>
      <c r="AF48" t="s">
        <v>1500</v>
      </c>
      <c r="AG48" t="s">
        <v>1500</v>
      </c>
      <c r="AH48" t="s">
        <v>1500</v>
      </c>
      <c r="AI48" t="s">
        <v>1500</v>
      </c>
      <c r="AJ48" t="s">
        <v>1500</v>
      </c>
      <c r="AK48" t="s">
        <v>1500</v>
      </c>
      <c r="AL48" t="s">
        <v>1500</v>
      </c>
      <c r="AM48" t="s">
        <v>1500</v>
      </c>
      <c r="AN48" t="s">
        <v>1500</v>
      </c>
      <c r="AO48" t="s">
        <v>1935</v>
      </c>
      <c r="AP48" t="s">
        <v>2058</v>
      </c>
      <c r="AQ48" t="s">
        <v>1500</v>
      </c>
      <c r="AR48" t="s">
        <v>1500</v>
      </c>
      <c r="AS48" t="s">
        <v>1500</v>
      </c>
      <c r="AT48" t="s">
        <v>1487</v>
      </c>
      <c r="AU48">
        <v>2022</v>
      </c>
      <c r="AV48">
        <v>466</v>
      </c>
      <c r="AW48" t="s">
        <v>1500</v>
      </c>
      <c r="AX48" t="s">
        <v>1500</v>
      </c>
      <c r="AY48" t="s">
        <v>1500</v>
      </c>
      <c r="AZ48" t="s">
        <v>1500</v>
      </c>
      <c r="BA48" t="s">
        <v>1500</v>
      </c>
      <c r="BB48" t="s">
        <v>1500</v>
      </c>
      <c r="BC48" t="s">
        <v>1500</v>
      </c>
      <c r="BD48">
        <v>109896</v>
      </c>
      <c r="BE48" t="s">
        <v>484</v>
      </c>
      <c r="BF48" s="6" t="str">
        <f>HYPERLINK("http://dx.doi.org/10.1016/j.ecolmodel.2022.109896","http://dx.doi.org/10.1016/j.ecolmodel.2022.109896")</f>
        <v>http://dx.doi.org/10.1016/j.ecolmodel.2022.109896</v>
      </c>
      <c r="BG48" t="s">
        <v>1500</v>
      </c>
      <c r="BH48" t="s">
        <v>2695</v>
      </c>
      <c r="BI48" t="s">
        <v>1500</v>
      </c>
      <c r="BJ48" t="s">
        <v>1500</v>
      </c>
      <c r="BK48" t="s">
        <v>1500</v>
      </c>
      <c r="BL48" t="s">
        <v>1500</v>
      </c>
      <c r="BM48" t="s">
        <v>1500</v>
      </c>
      <c r="BN48" t="s">
        <v>1500</v>
      </c>
      <c r="BO48" t="s">
        <v>1500</v>
      </c>
      <c r="BP48" t="s">
        <v>1500</v>
      </c>
      <c r="BQ48" t="s">
        <v>1500</v>
      </c>
      <c r="BR48" t="s">
        <v>1500</v>
      </c>
      <c r="BS48" t="s">
        <v>957</v>
      </c>
      <c r="BT48" s="6" t="str">
        <f>HYPERLINK("https%3A%2F%2Fwww.webofscience.com%2Fwos%2Fwoscc%2Ffull-record%2FWOS:000779142200004","View Full Record in Web of Science")</f>
        <v>View Full Record in Web of Science</v>
      </c>
    </row>
    <row r="49" spans="1:72" x14ac:dyDescent="0.2">
      <c r="A49" t="s">
        <v>1507</v>
      </c>
      <c r="B49" t="s">
        <v>1850</v>
      </c>
      <c r="C49" t="s">
        <v>1500</v>
      </c>
      <c r="D49" t="s">
        <v>1500</v>
      </c>
      <c r="E49" t="s">
        <v>1500</v>
      </c>
      <c r="F49" t="s">
        <v>1217</v>
      </c>
      <c r="G49" t="s">
        <v>1500</v>
      </c>
      <c r="H49" t="s">
        <v>1500</v>
      </c>
      <c r="I49" t="s">
        <v>499</v>
      </c>
      <c r="J49" t="s">
        <v>1317</v>
      </c>
      <c r="K49" t="s">
        <v>1500</v>
      </c>
      <c r="L49" t="s">
        <v>1500</v>
      </c>
      <c r="M49" t="s">
        <v>1500</v>
      </c>
      <c r="N49" t="s">
        <v>1500</v>
      </c>
      <c r="O49" t="s">
        <v>1500</v>
      </c>
      <c r="P49" t="s">
        <v>1500</v>
      </c>
      <c r="Q49" t="s">
        <v>1500</v>
      </c>
      <c r="R49" t="s">
        <v>1500</v>
      </c>
      <c r="S49" t="s">
        <v>1500</v>
      </c>
      <c r="T49" t="s">
        <v>1500</v>
      </c>
      <c r="U49" t="s">
        <v>1500</v>
      </c>
      <c r="V49" t="s">
        <v>1500</v>
      </c>
      <c r="W49" t="s">
        <v>1500</v>
      </c>
      <c r="X49" t="s">
        <v>1500</v>
      </c>
      <c r="Y49" t="s">
        <v>1500</v>
      </c>
      <c r="Z49" t="s">
        <v>1500</v>
      </c>
      <c r="AA49" t="s">
        <v>2032</v>
      </c>
      <c r="AB49" t="s">
        <v>1500</v>
      </c>
      <c r="AC49" t="s">
        <v>1500</v>
      </c>
      <c r="AD49" t="s">
        <v>1500</v>
      </c>
      <c r="AE49" t="s">
        <v>1500</v>
      </c>
      <c r="AF49" t="s">
        <v>1500</v>
      </c>
      <c r="AG49" t="s">
        <v>1500</v>
      </c>
      <c r="AH49" t="s">
        <v>1500</v>
      </c>
      <c r="AI49" t="s">
        <v>1500</v>
      </c>
      <c r="AJ49" t="s">
        <v>1500</v>
      </c>
      <c r="AK49" t="s">
        <v>1500</v>
      </c>
      <c r="AL49" t="s">
        <v>1500</v>
      </c>
      <c r="AM49" t="s">
        <v>1500</v>
      </c>
      <c r="AN49" t="s">
        <v>1500</v>
      </c>
      <c r="AO49" t="s">
        <v>1500</v>
      </c>
      <c r="AP49" t="s">
        <v>1513</v>
      </c>
      <c r="AQ49" t="s">
        <v>1500</v>
      </c>
      <c r="AR49" t="s">
        <v>1500</v>
      </c>
      <c r="AS49" t="s">
        <v>1500</v>
      </c>
      <c r="AT49" t="s">
        <v>1486</v>
      </c>
      <c r="AU49">
        <v>2022</v>
      </c>
      <c r="AV49">
        <v>12</v>
      </c>
      <c r="AW49">
        <v>10</v>
      </c>
      <c r="AX49" t="s">
        <v>1500</v>
      </c>
      <c r="AY49" t="s">
        <v>1500</v>
      </c>
      <c r="AZ49" t="s">
        <v>1500</v>
      </c>
      <c r="BA49" t="s">
        <v>1500</v>
      </c>
      <c r="BB49" t="s">
        <v>1500</v>
      </c>
      <c r="BC49" t="s">
        <v>1500</v>
      </c>
      <c r="BD49">
        <v>2240</v>
      </c>
      <c r="BE49" t="s">
        <v>2300</v>
      </c>
      <c r="BF49" s="6" t="str">
        <f>HYPERLINK("http://dx.doi.org/10.3390/agronomy12102240","http://dx.doi.org/10.3390/agronomy12102240")</f>
        <v>http://dx.doi.org/10.3390/agronomy12102240</v>
      </c>
      <c r="BG49" t="s">
        <v>1500</v>
      </c>
      <c r="BH49" t="s">
        <v>1500</v>
      </c>
      <c r="BI49" t="s">
        <v>1500</v>
      </c>
      <c r="BJ49" t="s">
        <v>1500</v>
      </c>
      <c r="BK49" t="s">
        <v>1500</v>
      </c>
      <c r="BL49" t="s">
        <v>1500</v>
      </c>
      <c r="BM49" t="s">
        <v>1500</v>
      </c>
      <c r="BN49" t="s">
        <v>1500</v>
      </c>
      <c r="BO49" t="s">
        <v>1500</v>
      </c>
      <c r="BP49" t="s">
        <v>1500</v>
      </c>
      <c r="BQ49" t="s">
        <v>1500</v>
      </c>
      <c r="BR49" t="s">
        <v>1500</v>
      </c>
      <c r="BS49" t="s">
        <v>1005</v>
      </c>
      <c r="BT49" s="6" t="str">
        <f>HYPERLINK("https%3A%2F%2Fwww.webofscience.com%2Fwos%2Fwoscc%2Ffull-record%2FWOS:000872078300001","View Full Record in Web of Science")</f>
        <v>View Full Record in Web of Science</v>
      </c>
    </row>
    <row r="50" spans="1:72" x14ac:dyDescent="0.2">
      <c r="A50" t="s">
        <v>1507</v>
      </c>
      <c r="B50" t="s">
        <v>420</v>
      </c>
      <c r="C50" t="s">
        <v>1500</v>
      </c>
      <c r="D50" t="s">
        <v>1500</v>
      </c>
      <c r="E50" t="s">
        <v>1500</v>
      </c>
      <c r="F50" t="s">
        <v>125</v>
      </c>
      <c r="G50" t="s">
        <v>1500</v>
      </c>
      <c r="H50" t="s">
        <v>1500</v>
      </c>
      <c r="I50" t="s">
        <v>136</v>
      </c>
      <c r="J50" t="s">
        <v>2305</v>
      </c>
      <c r="K50" t="s">
        <v>1500</v>
      </c>
      <c r="L50" t="s">
        <v>1500</v>
      </c>
      <c r="M50" t="s">
        <v>1500</v>
      </c>
      <c r="N50" t="s">
        <v>1500</v>
      </c>
      <c r="O50" t="s">
        <v>1500</v>
      </c>
      <c r="P50" t="s">
        <v>1500</v>
      </c>
      <c r="Q50" t="s">
        <v>1500</v>
      </c>
      <c r="R50" t="s">
        <v>1500</v>
      </c>
      <c r="S50" t="s">
        <v>1500</v>
      </c>
      <c r="T50" t="s">
        <v>1500</v>
      </c>
      <c r="U50" t="s">
        <v>1500</v>
      </c>
      <c r="V50" t="s">
        <v>1500</v>
      </c>
      <c r="W50" t="s">
        <v>1500</v>
      </c>
      <c r="X50" t="s">
        <v>1500</v>
      </c>
      <c r="Y50" t="s">
        <v>1500</v>
      </c>
      <c r="Z50" t="s">
        <v>1500</v>
      </c>
      <c r="AA50" t="s">
        <v>2327</v>
      </c>
      <c r="AB50" t="s">
        <v>1500</v>
      </c>
      <c r="AC50" t="s">
        <v>1500</v>
      </c>
      <c r="AD50" t="s">
        <v>1500</v>
      </c>
      <c r="AE50" t="s">
        <v>1500</v>
      </c>
      <c r="AF50" t="s">
        <v>1500</v>
      </c>
      <c r="AG50" t="s">
        <v>1500</v>
      </c>
      <c r="AH50" t="s">
        <v>1500</v>
      </c>
      <c r="AI50" t="s">
        <v>1500</v>
      </c>
      <c r="AJ50" t="s">
        <v>1500</v>
      </c>
      <c r="AK50" t="s">
        <v>1500</v>
      </c>
      <c r="AL50" t="s">
        <v>1500</v>
      </c>
      <c r="AM50" t="s">
        <v>1500</v>
      </c>
      <c r="AN50" t="s">
        <v>1500</v>
      </c>
      <c r="AO50" t="s">
        <v>1478</v>
      </c>
      <c r="AP50" t="s">
        <v>1483</v>
      </c>
      <c r="AQ50" t="s">
        <v>1500</v>
      </c>
      <c r="AR50" t="s">
        <v>1500</v>
      </c>
      <c r="AS50" t="s">
        <v>1500</v>
      </c>
      <c r="AT50" t="s">
        <v>1509</v>
      </c>
      <c r="AU50">
        <v>2017</v>
      </c>
      <c r="AV50">
        <v>15</v>
      </c>
      <c r="AW50">
        <v>2</v>
      </c>
      <c r="AX50" t="s">
        <v>1500</v>
      </c>
      <c r="AY50" t="s">
        <v>1500</v>
      </c>
      <c r="AZ50" t="s">
        <v>1500</v>
      </c>
      <c r="BA50" t="s">
        <v>1500</v>
      </c>
      <c r="BB50">
        <v>317</v>
      </c>
      <c r="BC50">
        <v>330</v>
      </c>
      <c r="BD50" t="s">
        <v>1500</v>
      </c>
      <c r="BE50" t="s">
        <v>2338</v>
      </c>
      <c r="BF50" s="6" t="str">
        <f>HYPERLINK("http://dx.doi.org/10.1007/s10333-016-0551-1","http://dx.doi.org/10.1007/s10333-016-0551-1")</f>
        <v>http://dx.doi.org/10.1007/s10333-016-0551-1</v>
      </c>
      <c r="BG50" t="s">
        <v>1500</v>
      </c>
      <c r="BH50" t="s">
        <v>1500</v>
      </c>
      <c r="BI50" t="s">
        <v>1500</v>
      </c>
      <c r="BJ50" t="s">
        <v>1500</v>
      </c>
      <c r="BK50" t="s">
        <v>1500</v>
      </c>
      <c r="BL50" t="s">
        <v>1500</v>
      </c>
      <c r="BM50" t="s">
        <v>1500</v>
      </c>
      <c r="BN50" t="s">
        <v>1500</v>
      </c>
      <c r="BO50" t="s">
        <v>1500</v>
      </c>
      <c r="BP50" t="s">
        <v>1500</v>
      </c>
      <c r="BQ50" t="s">
        <v>1500</v>
      </c>
      <c r="BR50" t="s">
        <v>1500</v>
      </c>
      <c r="BS50" t="s">
        <v>1006</v>
      </c>
      <c r="BT50" s="6" t="str">
        <f>HYPERLINK("https%3A%2F%2Fwww.webofscience.com%2Fwos%2Fwoscc%2Ffull-record%2FWOS:000395172800009","View Full Record in Web of Science")</f>
        <v>View Full Record in Web of Science</v>
      </c>
    </row>
    <row r="51" spans="1:72" x14ac:dyDescent="0.2">
      <c r="A51" t="s">
        <v>1507</v>
      </c>
      <c r="B51" t="s">
        <v>304</v>
      </c>
      <c r="C51" t="s">
        <v>1500</v>
      </c>
      <c r="D51" t="s">
        <v>1500</v>
      </c>
      <c r="E51" t="s">
        <v>1500</v>
      </c>
      <c r="F51" t="s">
        <v>50</v>
      </c>
      <c r="G51" t="s">
        <v>1500</v>
      </c>
      <c r="H51" t="s">
        <v>1500</v>
      </c>
      <c r="I51" t="s">
        <v>1174</v>
      </c>
      <c r="J51" t="s">
        <v>594</v>
      </c>
      <c r="K51" t="s">
        <v>1500</v>
      </c>
      <c r="L51" t="s">
        <v>1500</v>
      </c>
      <c r="M51" t="s">
        <v>1500</v>
      </c>
      <c r="N51" t="s">
        <v>1500</v>
      </c>
      <c r="O51" t="s">
        <v>1500</v>
      </c>
      <c r="P51" t="s">
        <v>1500</v>
      </c>
      <c r="Q51" t="s">
        <v>1500</v>
      </c>
      <c r="R51" t="s">
        <v>1500</v>
      </c>
      <c r="S51" t="s">
        <v>1500</v>
      </c>
      <c r="T51" t="s">
        <v>1500</v>
      </c>
      <c r="U51" t="s">
        <v>1500</v>
      </c>
      <c r="V51" t="s">
        <v>1500</v>
      </c>
      <c r="W51" t="s">
        <v>1500</v>
      </c>
      <c r="X51" t="s">
        <v>1500</v>
      </c>
      <c r="Y51" t="s">
        <v>1500</v>
      </c>
      <c r="Z51" t="s">
        <v>1500</v>
      </c>
      <c r="AA51" t="s">
        <v>1826</v>
      </c>
      <c r="AB51" t="s">
        <v>1940</v>
      </c>
      <c r="AC51" t="s">
        <v>1500</v>
      </c>
      <c r="AD51" t="s">
        <v>1500</v>
      </c>
      <c r="AE51" t="s">
        <v>1500</v>
      </c>
      <c r="AF51" t="s">
        <v>1500</v>
      </c>
      <c r="AG51" t="s">
        <v>1500</v>
      </c>
      <c r="AH51" t="s">
        <v>1500</v>
      </c>
      <c r="AI51" t="s">
        <v>1500</v>
      </c>
      <c r="AJ51" t="s">
        <v>1500</v>
      </c>
      <c r="AK51" t="s">
        <v>1500</v>
      </c>
      <c r="AL51" t="s">
        <v>1500</v>
      </c>
      <c r="AM51" t="s">
        <v>1500</v>
      </c>
      <c r="AN51" t="s">
        <v>1500</v>
      </c>
      <c r="AO51" t="s">
        <v>1512</v>
      </c>
      <c r="AP51" t="s">
        <v>2628</v>
      </c>
      <c r="AQ51" t="s">
        <v>1500</v>
      </c>
      <c r="AR51" t="s">
        <v>1500</v>
      </c>
      <c r="AS51" t="s">
        <v>1500</v>
      </c>
      <c r="AT51" t="s">
        <v>1494</v>
      </c>
      <c r="AU51">
        <v>2015</v>
      </c>
      <c r="AV51">
        <v>103</v>
      </c>
      <c r="AW51">
        <v>3</v>
      </c>
      <c r="AX51" t="s">
        <v>1500</v>
      </c>
      <c r="AY51" t="s">
        <v>1500</v>
      </c>
      <c r="AZ51" t="s">
        <v>1500</v>
      </c>
      <c r="BA51" t="s">
        <v>1500</v>
      </c>
      <c r="BB51">
        <v>329</v>
      </c>
      <c r="BC51">
        <v>346</v>
      </c>
      <c r="BD51" t="s">
        <v>1500</v>
      </c>
      <c r="BE51" t="s">
        <v>2357</v>
      </c>
      <c r="BF51" s="6" t="str">
        <f>HYPERLINK("http://dx.doi.org/10.1007/s10705-015-9746-x","http://dx.doi.org/10.1007/s10705-015-9746-x")</f>
        <v>http://dx.doi.org/10.1007/s10705-015-9746-x</v>
      </c>
      <c r="BG51" t="s">
        <v>1500</v>
      </c>
      <c r="BH51" t="s">
        <v>1500</v>
      </c>
      <c r="BI51" t="s">
        <v>1500</v>
      </c>
      <c r="BJ51" t="s">
        <v>1500</v>
      </c>
      <c r="BK51" t="s">
        <v>1500</v>
      </c>
      <c r="BL51" t="s">
        <v>1500</v>
      </c>
      <c r="BM51" t="s">
        <v>1500</v>
      </c>
      <c r="BN51" t="s">
        <v>1500</v>
      </c>
      <c r="BO51" t="s">
        <v>1500</v>
      </c>
      <c r="BP51" t="s">
        <v>1500</v>
      </c>
      <c r="BQ51" t="s">
        <v>1500</v>
      </c>
      <c r="BR51" t="s">
        <v>1500</v>
      </c>
      <c r="BS51" t="s">
        <v>961</v>
      </c>
      <c r="BT51" s="6" t="str">
        <f>HYPERLINK("https%3A%2F%2Fwww.webofscience.com%2Fwos%2Fwoscc%2Ffull-record%2FWOS:000365875900005","View Full Record in Web of Science")</f>
        <v>View Full Record in Web of Science</v>
      </c>
    </row>
    <row r="52" spans="1:72" x14ac:dyDescent="0.2">
      <c r="A52" s="1" t="s">
        <v>1507</v>
      </c>
      <c r="B52" s="1" t="s">
        <v>1554</v>
      </c>
      <c r="C52" s="1" t="s">
        <v>1500</v>
      </c>
      <c r="D52" s="1" t="s">
        <v>1500</v>
      </c>
      <c r="E52" s="1" t="s">
        <v>1500</v>
      </c>
      <c r="F52" s="1" t="s">
        <v>1764</v>
      </c>
      <c r="G52" s="1" t="s">
        <v>1500</v>
      </c>
      <c r="H52" s="1" t="s">
        <v>1500</v>
      </c>
      <c r="I52" s="1" t="s">
        <v>2485</v>
      </c>
      <c r="J52" s="1" t="s">
        <v>652</v>
      </c>
    </row>
    <row r="53" spans="1:72" x14ac:dyDescent="0.2">
      <c r="A53" s="1" t="s">
        <v>1507</v>
      </c>
      <c r="B53" s="1" t="s">
        <v>221</v>
      </c>
      <c r="C53" s="1" t="s">
        <v>1500</v>
      </c>
      <c r="D53" s="1" t="s">
        <v>1500</v>
      </c>
      <c r="E53" s="1" t="s">
        <v>1500</v>
      </c>
      <c r="F53" s="1" t="s">
        <v>1942</v>
      </c>
      <c r="G53" s="1" t="s">
        <v>1500</v>
      </c>
      <c r="H53" s="1" t="s">
        <v>1500</v>
      </c>
      <c r="I53" s="1" t="s">
        <v>434</v>
      </c>
      <c r="J53" s="1" t="s">
        <v>359</v>
      </c>
    </row>
    <row r="54" spans="1:72" x14ac:dyDescent="0.2">
      <c r="A54" s="1" t="s">
        <v>1507</v>
      </c>
      <c r="B54" s="1" t="s">
        <v>1268</v>
      </c>
      <c r="C54" s="1" t="s">
        <v>1500</v>
      </c>
      <c r="D54" s="1" t="s">
        <v>1500</v>
      </c>
      <c r="E54" s="1" t="s">
        <v>1500</v>
      </c>
      <c r="F54" s="1" t="s">
        <v>2143</v>
      </c>
      <c r="G54" s="1" t="s">
        <v>1500</v>
      </c>
      <c r="H54" s="1" t="s">
        <v>1500</v>
      </c>
      <c r="I54" s="1" t="s">
        <v>2127</v>
      </c>
      <c r="J54" s="1" t="s">
        <v>1594</v>
      </c>
    </row>
    <row r="55" spans="1:72" x14ac:dyDescent="0.2">
      <c r="A55" s="1" t="s">
        <v>1507</v>
      </c>
      <c r="B55" s="1" t="s">
        <v>373</v>
      </c>
      <c r="C55" s="1" t="s">
        <v>1500</v>
      </c>
      <c r="D55" s="1" t="s">
        <v>1500</v>
      </c>
      <c r="E55" s="1" t="s">
        <v>1500</v>
      </c>
      <c r="F55" s="1" t="s">
        <v>2255</v>
      </c>
      <c r="G55" s="1" t="s">
        <v>1500</v>
      </c>
      <c r="H55" s="1" t="s">
        <v>1500</v>
      </c>
      <c r="I55" s="1" t="s">
        <v>113</v>
      </c>
      <c r="J55" s="1" t="s">
        <v>1241</v>
      </c>
    </row>
    <row r="56" spans="1:72" x14ac:dyDescent="0.2">
      <c r="A56" s="1" t="s">
        <v>1507</v>
      </c>
      <c r="B56" s="1" t="s">
        <v>1879</v>
      </c>
      <c r="C56" s="1" t="s">
        <v>1500</v>
      </c>
      <c r="D56" s="1" t="s">
        <v>1500</v>
      </c>
      <c r="E56" s="1" t="s">
        <v>1500</v>
      </c>
      <c r="F56" s="1" t="s">
        <v>1941</v>
      </c>
      <c r="G56" s="1" t="s">
        <v>1500</v>
      </c>
      <c r="H56" s="1" t="s">
        <v>1500</v>
      </c>
      <c r="I56" s="1" t="s">
        <v>1419</v>
      </c>
      <c r="J56" s="1" t="s">
        <v>652</v>
      </c>
    </row>
    <row r="57" spans="1:72" x14ac:dyDescent="0.2">
      <c r="A57" s="1" t="s">
        <v>1507</v>
      </c>
      <c r="B57" s="1" t="s">
        <v>2054</v>
      </c>
      <c r="C57" s="1" t="s">
        <v>1500</v>
      </c>
      <c r="D57" s="1" t="s">
        <v>1500</v>
      </c>
      <c r="E57" s="1" t="s">
        <v>1500</v>
      </c>
      <c r="F57" s="1" t="s">
        <v>1695</v>
      </c>
      <c r="G57" s="1" t="s">
        <v>1500</v>
      </c>
      <c r="H57" s="1" t="s">
        <v>1500</v>
      </c>
      <c r="I57" s="1" t="s">
        <v>2534</v>
      </c>
      <c r="J57" s="1" t="s">
        <v>1293</v>
      </c>
    </row>
    <row r="58" spans="1:72" x14ac:dyDescent="0.2">
      <c r="A58" s="1" t="s">
        <v>1493</v>
      </c>
      <c r="B58" s="1" t="s">
        <v>1243</v>
      </c>
      <c r="C58" s="1" t="s">
        <v>1500</v>
      </c>
      <c r="D58" s="1" t="s">
        <v>2035</v>
      </c>
      <c r="E58" s="1" t="s">
        <v>1500</v>
      </c>
      <c r="F58" s="1" t="s">
        <v>1243</v>
      </c>
      <c r="G58" s="1" t="s">
        <v>1500</v>
      </c>
      <c r="H58" s="1" t="s">
        <v>1500</v>
      </c>
      <c r="I58" s="1" t="s">
        <v>1868</v>
      </c>
      <c r="J58" s="1" t="s">
        <v>421</v>
      </c>
    </row>
    <row r="59" spans="1:72" x14ac:dyDescent="0.2">
      <c r="A59" s="1" t="s">
        <v>1507</v>
      </c>
      <c r="B59" s="1" t="s">
        <v>574</v>
      </c>
      <c r="C59" s="1" t="s">
        <v>1500</v>
      </c>
      <c r="D59" s="1" t="s">
        <v>1500</v>
      </c>
      <c r="E59" s="1" t="s">
        <v>1500</v>
      </c>
      <c r="F59" s="1" t="s">
        <v>1872</v>
      </c>
      <c r="G59" s="1" t="s">
        <v>1500</v>
      </c>
      <c r="H59" s="1" t="s">
        <v>1500</v>
      </c>
      <c r="I59" s="1" t="s">
        <v>1406</v>
      </c>
      <c r="J59" s="1" t="s">
        <v>678</v>
      </c>
    </row>
    <row r="60" spans="1:72" x14ac:dyDescent="0.2">
      <c r="A60" s="1" t="s">
        <v>1507</v>
      </c>
      <c r="B60" s="1" t="s">
        <v>1130</v>
      </c>
      <c r="C60" s="1" t="s">
        <v>1500</v>
      </c>
      <c r="D60" s="1" t="s">
        <v>1500</v>
      </c>
      <c r="E60" s="1" t="s">
        <v>1500</v>
      </c>
      <c r="F60" s="1" t="s">
        <v>430</v>
      </c>
      <c r="G60" s="1" t="s">
        <v>1500</v>
      </c>
      <c r="H60" s="1" t="s">
        <v>1500</v>
      </c>
      <c r="I60" s="1" t="s">
        <v>40</v>
      </c>
      <c r="J60" s="1" t="s">
        <v>1303</v>
      </c>
    </row>
    <row r="61" spans="1:72" x14ac:dyDescent="0.2">
      <c r="A61" s="1" t="s">
        <v>1507</v>
      </c>
      <c r="B61" s="1" t="s">
        <v>2045</v>
      </c>
      <c r="C61" s="1" t="s">
        <v>1500</v>
      </c>
      <c r="D61" s="1" t="s">
        <v>1500</v>
      </c>
      <c r="E61" s="1" t="s">
        <v>1500</v>
      </c>
      <c r="F61" s="1" t="s">
        <v>245</v>
      </c>
      <c r="G61" s="1" t="s">
        <v>1500</v>
      </c>
      <c r="H61" s="1" t="s">
        <v>1500</v>
      </c>
      <c r="I61" s="1" t="s">
        <v>2248</v>
      </c>
      <c r="J61" s="1" t="s">
        <v>223</v>
      </c>
    </row>
    <row r="62" spans="1:72" x14ac:dyDescent="0.2">
      <c r="A62" s="1" t="s">
        <v>1507</v>
      </c>
      <c r="B62" s="1" t="s">
        <v>1864</v>
      </c>
      <c r="C62" s="1" t="s">
        <v>1500</v>
      </c>
      <c r="D62" s="1" t="s">
        <v>1500</v>
      </c>
      <c r="E62" s="1" t="s">
        <v>1500</v>
      </c>
      <c r="F62" s="1" t="s">
        <v>444</v>
      </c>
      <c r="G62" s="1" t="s">
        <v>1500</v>
      </c>
      <c r="H62" s="1" t="s">
        <v>1500</v>
      </c>
      <c r="I62" s="1" t="s">
        <v>326</v>
      </c>
      <c r="J62" s="1" t="s">
        <v>583</v>
      </c>
    </row>
    <row r="63" spans="1:72" x14ac:dyDescent="0.2">
      <c r="A63" s="1" t="s">
        <v>1507</v>
      </c>
      <c r="B63" s="1" t="s">
        <v>1263</v>
      </c>
      <c r="C63" s="1" t="s">
        <v>1500</v>
      </c>
      <c r="D63" s="1" t="s">
        <v>1500</v>
      </c>
      <c r="E63" s="1" t="s">
        <v>1500</v>
      </c>
      <c r="F63" s="1" t="s">
        <v>1263</v>
      </c>
      <c r="G63" s="1" t="s">
        <v>1500</v>
      </c>
      <c r="H63" s="1" t="s">
        <v>1500</v>
      </c>
      <c r="I63" s="1" t="s">
        <v>81</v>
      </c>
      <c r="J63" s="1" t="s">
        <v>1288</v>
      </c>
    </row>
    <row r="64" spans="1:72" x14ac:dyDescent="0.2">
      <c r="A64" s="1" t="s">
        <v>1507</v>
      </c>
      <c r="B64" s="1" t="s">
        <v>1127</v>
      </c>
      <c r="C64" s="1" t="s">
        <v>1500</v>
      </c>
      <c r="D64" s="1" t="s">
        <v>1500</v>
      </c>
      <c r="E64" s="1" t="s">
        <v>1500</v>
      </c>
      <c r="F64" s="1" t="s">
        <v>390</v>
      </c>
      <c r="G64" s="1" t="s">
        <v>1500</v>
      </c>
      <c r="H64" s="1" t="s">
        <v>1500</v>
      </c>
      <c r="I64" s="1" t="s">
        <v>269</v>
      </c>
      <c r="J64" s="1" t="s">
        <v>219</v>
      </c>
    </row>
    <row r="65" spans="1:10" x14ac:dyDescent="0.2">
      <c r="A65" s="1" t="s">
        <v>1507</v>
      </c>
      <c r="B65" s="1" t="s">
        <v>248</v>
      </c>
      <c r="C65" s="1" t="s">
        <v>1500</v>
      </c>
      <c r="D65" s="1" t="s">
        <v>1500</v>
      </c>
      <c r="E65" s="1" t="s">
        <v>1500</v>
      </c>
      <c r="F65" s="1" t="s">
        <v>1216</v>
      </c>
      <c r="G65" s="1" t="s">
        <v>1500</v>
      </c>
      <c r="H65" s="1" t="s">
        <v>1500</v>
      </c>
      <c r="I65" s="1" t="s">
        <v>124</v>
      </c>
      <c r="J65" s="1" t="s">
        <v>628</v>
      </c>
    </row>
    <row r="66" spans="1:10" x14ac:dyDescent="0.2">
      <c r="A66" s="1" t="s">
        <v>1507</v>
      </c>
      <c r="B66" s="1" t="s">
        <v>1855</v>
      </c>
      <c r="C66" s="1" t="s">
        <v>1500</v>
      </c>
      <c r="D66" s="1" t="s">
        <v>1500</v>
      </c>
      <c r="E66" s="1" t="s">
        <v>1500</v>
      </c>
      <c r="F66" s="1" t="s">
        <v>441</v>
      </c>
      <c r="G66" s="1" t="s">
        <v>1500</v>
      </c>
      <c r="H66" s="1" t="s">
        <v>1500</v>
      </c>
      <c r="I66" s="1" t="s">
        <v>1457</v>
      </c>
      <c r="J66" s="1" t="s">
        <v>2652</v>
      </c>
    </row>
    <row r="67" spans="1:10" x14ac:dyDescent="0.2">
      <c r="A67" s="1" t="s">
        <v>1507</v>
      </c>
      <c r="B67" s="1" t="s">
        <v>389</v>
      </c>
      <c r="C67" s="1" t="s">
        <v>1500</v>
      </c>
      <c r="D67" s="1" t="s">
        <v>1500</v>
      </c>
      <c r="E67" s="1" t="s">
        <v>1500</v>
      </c>
      <c r="F67" s="1" t="s">
        <v>2519</v>
      </c>
      <c r="G67" s="1" t="s">
        <v>1500</v>
      </c>
      <c r="H67" s="1" t="s">
        <v>1500</v>
      </c>
      <c r="I67" s="1" t="s">
        <v>327</v>
      </c>
      <c r="J67" s="1" t="s">
        <v>594</v>
      </c>
    </row>
    <row r="68" spans="1:10" x14ac:dyDescent="0.2">
      <c r="A68" s="1" t="s">
        <v>1507</v>
      </c>
      <c r="B68" s="1" t="s">
        <v>1262</v>
      </c>
      <c r="C68" s="1" t="s">
        <v>1500</v>
      </c>
      <c r="D68" s="1" t="s">
        <v>1500</v>
      </c>
      <c r="E68" s="1" t="s">
        <v>1500</v>
      </c>
      <c r="F68" s="1" t="s">
        <v>1212</v>
      </c>
      <c r="G68" s="1" t="s">
        <v>1500</v>
      </c>
      <c r="H68" s="1" t="s">
        <v>1500</v>
      </c>
      <c r="I68" s="1" t="s">
        <v>44</v>
      </c>
      <c r="J68" s="1" t="s">
        <v>595</v>
      </c>
    </row>
    <row r="69" spans="1:10" x14ac:dyDescent="0.2">
      <c r="A69" s="1" t="s">
        <v>1507</v>
      </c>
      <c r="B69" s="1" t="s">
        <v>2161</v>
      </c>
      <c r="C69" s="1" t="s">
        <v>1500</v>
      </c>
      <c r="D69" s="1" t="s">
        <v>1500</v>
      </c>
      <c r="E69" s="1" t="s">
        <v>1500</v>
      </c>
      <c r="F69" s="1" t="s">
        <v>2161</v>
      </c>
      <c r="G69" s="1" t="s">
        <v>1500</v>
      </c>
      <c r="H69" s="1" t="s">
        <v>1500</v>
      </c>
      <c r="I69" s="1" t="s">
        <v>1754</v>
      </c>
      <c r="J69" s="1" t="s">
        <v>744</v>
      </c>
    </row>
    <row r="70" spans="1:10" x14ac:dyDescent="0.2">
      <c r="A70" s="1" t="s">
        <v>1507</v>
      </c>
      <c r="B70" s="1" t="s">
        <v>2163</v>
      </c>
      <c r="C70" s="1" t="s">
        <v>1500</v>
      </c>
      <c r="D70" s="1" t="s">
        <v>1500</v>
      </c>
      <c r="E70" s="1" t="s">
        <v>1500</v>
      </c>
      <c r="F70" s="1" t="s">
        <v>31</v>
      </c>
      <c r="G70" s="1" t="s">
        <v>1500</v>
      </c>
      <c r="H70" s="1" t="s">
        <v>1500</v>
      </c>
      <c r="I70" s="1" t="s">
        <v>135</v>
      </c>
      <c r="J70" s="1" t="s">
        <v>226</v>
      </c>
    </row>
    <row r="71" spans="1:10" x14ac:dyDescent="0.2">
      <c r="A71" s="1" t="s">
        <v>1507</v>
      </c>
      <c r="B71" s="1" t="s">
        <v>2021</v>
      </c>
      <c r="C71" s="1" t="s">
        <v>1500</v>
      </c>
      <c r="D71" s="1" t="s">
        <v>1500</v>
      </c>
      <c r="E71" s="1" t="s">
        <v>1500</v>
      </c>
      <c r="F71" s="1" t="s">
        <v>414</v>
      </c>
      <c r="G71" s="1" t="s">
        <v>1500</v>
      </c>
      <c r="H71" s="1" t="s">
        <v>1500</v>
      </c>
      <c r="I71" s="1" t="s">
        <v>99</v>
      </c>
      <c r="J71" s="1" t="s">
        <v>219</v>
      </c>
    </row>
    <row r="72" spans="1:10" x14ac:dyDescent="0.2">
      <c r="A72" s="1" t="s">
        <v>1507</v>
      </c>
      <c r="B72" s="1" t="s">
        <v>556</v>
      </c>
      <c r="C72" s="1" t="s">
        <v>1500</v>
      </c>
      <c r="D72" s="1" t="s">
        <v>1500</v>
      </c>
      <c r="E72" s="1" t="s">
        <v>1500</v>
      </c>
      <c r="F72" s="1" t="s">
        <v>556</v>
      </c>
      <c r="G72" s="1" t="s">
        <v>1500</v>
      </c>
      <c r="H72" s="1" t="s">
        <v>1500</v>
      </c>
      <c r="I72" s="1" t="s">
        <v>41</v>
      </c>
      <c r="J72" s="1" t="s">
        <v>2649</v>
      </c>
    </row>
    <row r="73" spans="1:10" x14ac:dyDescent="0.2">
      <c r="A73" s="1" t="s">
        <v>1507</v>
      </c>
      <c r="B73" s="1" t="s">
        <v>1878</v>
      </c>
      <c r="C73" s="1" t="s">
        <v>1500</v>
      </c>
      <c r="D73" s="1" t="s">
        <v>1500</v>
      </c>
      <c r="E73" s="1" t="s">
        <v>1500</v>
      </c>
      <c r="F73" s="1" t="s">
        <v>182</v>
      </c>
      <c r="G73" s="1" t="s">
        <v>1500</v>
      </c>
      <c r="H73" s="1" t="s">
        <v>1500</v>
      </c>
      <c r="I73" s="1" t="s">
        <v>1175</v>
      </c>
      <c r="J73" s="1" t="s">
        <v>639</v>
      </c>
    </row>
    <row r="74" spans="1:10" x14ac:dyDescent="0.2">
      <c r="A74" s="1" t="s">
        <v>1507</v>
      </c>
      <c r="B74" s="1" t="s">
        <v>1570</v>
      </c>
      <c r="C74" s="1" t="s">
        <v>1500</v>
      </c>
      <c r="D74" s="1" t="s">
        <v>1500</v>
      </c>
      <c r="E74" s="1" t="s">
        <v>1500</v>
      </c>
      <c r="F74" s="1" t="s">
        <v>1749</v>
      </c>
      <c r="G74" s="1" t="s">
        <v>1500</v>
      </c>
      <c r="H74" s="1" t="s">
        <v>1500</v>
      </c>
      <c r="I74" s="1" t="s">
        <v>95</v>
      </c>
      <c r="J74" s="1" t="s">
        <v>594</v>
      </c>
    </row>
    <row r="75" spans="1:10" x14ac:dyDescent="0.2">
      <c r="A75" s="1" t="s">
        <v>1507</v>
      </c>
      <c r="B75" s="1" t="s">
        <v>2134</v>
      </c>
      <c r="C75" s="1" t="s">
        <v>1500</v>
      </c>
      <c r="D75" s="1" t="s">
        <v>1500</v>
      </c>
      <c r="E75" s="1" t="s">
        <v>1500</v>
      </c>
      <c r="F75" s="1" t="s">
        <v>1432</v>
      </c>
      <c r="G75" s="1" t="s">
        <v>1500</v>
      </c>
      <c r="H75" s="1" t="s">
        <v>1500</v>
      </c>
      <c r="I75" s="1" t="s">
        <v>107</v>
      </c>
      <c r="J75" s="1" t="s">
        <v>628</v>
      </c>
    </row>
    <row r="76" spans="1:10" x14ac:dyDescent="0.2">
      <c r="A76" s="1" t="s">
        <v>1507</v>
      </c>
      <c r="B76" s="1" t="s">
        <v>109</v>
      </c>
      <c r="C76" s="1" t="s">
        <v>1500</v>
      </c>
      <c r="D76" s="1" t="s">
        <v>1500</v>
      </c>
      <c r="E76" s="1" t="s">
        <v>1500</v>
      </c>
      <c r="F76" s="1" t="s">
        <v>718</v>
      </c>
      <c r="G76" s="1" t="s">
        <v>1500</v>
      </c>
      <c r="H76" s="1" t="s">
        <v>1500</v>
      </c>
      <c r="I76" s="1" t="s">
        <v>2136</v>
      </c>
      <c r="J76" s="1" t="s">
        <v>628</v>
      </c>
    </row>
    <row r="77" spans="1:10" x14ac:dyDescent="0.2">
      <c r="A77" s="1" t="s">
        <v>1507</v>
      </c>
      <c r="B77" s="1" t="s">
        <v>168</v>
      </c>
      <c r="C77" s="1" t="s">
        <v>1500</v>
      </c>
      <c r="D77" s="1" t="s">
        <v>1500</v>
      </c>
      <c r="E77" s="1" t="s">
        <v>1500</v>
      </c>
      <c r="F77" s="1" t="s">
        <v>1963</v>
      </c>
      <c r="G77" s="1" t="s">
        <v>1500</v>
      </c>
      <c r="H77" s="1" t="s">
        <v>1500</v>
      </c>
      <c r="I77" s="1" t="s">
        <v>59</v>
      </c>
      <c r="J77" s="1" t="s">
        <v>583</v>
      </c>
    </row>
    <row r="78" spans="1:10" x14ac:dyDescent="0.2">
      <c r="A78" s="1" t="s">
        <v>1507</v>
      </c>
      <c r="B78" s="1" t="s">
        <v>1294</v>
      </c>
      <c r="C78" s="1" t="s">
        <v>1500</v>
      </c>
      <c r="D78" s="1" t="s">
        <v>1500</v>
      </c>
      <c r="E78" s="1" t="s">
        <v>1500</v>
      </c>
      <c r="F78" s="1" t="s">
        <v>964</v>
      </c>
      <c r="G78" s="1" t="s">
        <v>1500</v>
      </c>
      <c r="H78" s="1" t="s">
        <v>1500</v>
      </c>
      <c r="I78" s="1" t="s">
        <v>1736</v>
      </c>
      <c r="J78" s="1" t="s">
        <v>2038</v>
      </c>
    </row>
    <row r="79" spans="1:10" x14ac:dyDescent="0.2">
      <c r="A79" s="1" t="s">
        <v>1507</v>
      </c>
      <c r="B79" s="1" t="s">
        <v>2022</v>
      </c>
      <c r="C79" s="1" t="s">
        <v>1500</v>
      </c>
      <c r="D79" s="1" t="s">
        <v>1500</v>
      </c>
      <c r="E79" s="1" t="s">
        <v>1500</v>
      </c>
      <c r="F79" s="1" t="s">
        <v>2777</v>
      </c>
      <c r="G79" s="1" t="s">
        <v>1500</v>
      </c>
      <c r="H79" s="1" t="s">
        <v>1500</v>
      </c>
      <c r="I79" s="1" t="s">
        <v>374</v>
      </c>
      <c r="J79" s="1" t="s">
        <v>973</v>
      </c>
    </row>
    <row r="80" spans="1:10" x14ac:dyDescent="0.2">
      <c r="A80" s="1" t="s">
        <v>1507</v>
      </c>
      <c r="B80" s="1" t="s">
        <v>1253</v>
      </c>
      <c r="C80" s="1" t="s">
        <v>1500</v>
      </c>
      <c r="D80" s="1" t="s">
        <v>1500</v>
      </c>
      <c r="E80" s="1" t="s">
        <v>1500</v>
      </c>
      <c r="F80" s="1" t="s">
        <v>2147</v>
      </c>
      <c r="G80" s="1" t="s">
        <v>1500</v>
      </c>
      <c r="H80" s="1" t="s">
        <v>1500</v>
      </c>
      <c r="I80" s="1" t="s">
        <v>139</v>
      </c>
      <c r="J80" s="1" t="s">
        <v>220</v>
      </c>
    </row>
    <row r="81" spans="1:10" x14ac:dyDescent="0.2">
      <c r="A81" s="1" t="s">
        <v>1507</v>
      </c>
      <c r="B81" s="1" t="s">
        <v>111</v>
      </c>
      <c r="C81" s="1" t="s">
        <v>1500</v>
      </c>
      <c r="D81" s="1" t="s">
        <v>1500</v>
      </c>
      <c r="E81" s="1" t="s">
        <v>1500</v>
      </c>
      <c r="F81" s="1" t="s">
        <v>716</v>
      </c>
      <c r="G81" s="1" t="s">
        <v>1500</v>
      </c>
      <c r="H81" s="1" t="s">
        <v>1500</v>
      </c>
      <c r="I81" s="1" t="s">
        <v>1196</v>
      </c>
      <c r="J81" s="1" t="s">
        <v>2313</v>
      </c>
    </row>
    <row r="82" spans="1:10" x14ac:dyDescent="0.2">
      <c r="A82" s="1" t="s">
        <v>1507</v>
      </c>
      <c r="B82" s="1" t="s">
        <v>1704</v>
      </c>
      <c r="C82" s="1" t="s">
        <v>1500</v>
      </c>
      <c r="D82" s="1" t="s">
        <v>1500</v>
      </c>
      <c r="E82" s="1" t="s">
        <v>1500</v>
      </c>
      <c r="F82" s="1" t="s">
        <v>391</v>
      </c>
      <c r="G82" s="1" t="s">
        <v>1500</v>
      </c>
      <c r="H82" s="1" t="s">
        <v>1500</v>
      </c>
      <c r="I82" s="1" t="s">
        <v>2510</v>
      </c>
      <c r="J82" s="1" t="s">
        <v>1317</v>
      </c>
    </row>
    <row r="83" spans="1:10" x14ac:dyDescent="0.2">
      <c r="A83" s="1" t="s">
        <v>1507</v>
      </c>
      <c r="B83" s="1" t="s">
        <v>1803</v>
      </c>
      <c r="C83" s="1" t="s">
        <v>1500</v>
      </c>
      <c r="D83" s="1" t="s">
        <v>1500</v>
      </c>
      <c r="E83" s="1" t="s">
        <v>1500</v>
      </c>
      <c r="F83" s="1" t="s">
        <v>2548</v>
      </c>
      <c r="G83" s="1" t="s">
        <v>1500</v>
      </c>
      <c r="H83" s="1" t="s">
        <v>1500</v>
      </c>
      <c r="I83" s="1" t="s">
        <v>2258</v>
      </c>
      <c r="J83" s="1" t="s">
        <v>639</v>
      </c>
    </row>
    <row r="84" spans="1:10" x14ac:dyDescent="0.2">
      <c r="A84" s="1" t="s">
        <v>1507</v>
      </c>
      <c r="B84" s="1" t="s">
        <v>1239</v>
      </c>
      <c r="C84" s="1" t="s">
        <v>1500</v>
      </c>
      <c r="D84" s="1" t="s">
        <v>1500</v>
      </c>
      <c r="E84" s="1" t="s">
        <v>1500</v>
      </c>
      <c r="F84" s="1" t="s">
        <v>157</v>
      </c>
      <c r="G84" s="1" t="s">
        <v>1500</v>
      </c>
      <c r="H84" s="1" t="s">
        <v>1500</v>
      </c>
      <c r="I84" s="1" t="s">
        <v>1765</v>
      </c>
      <c r="J84" s="1" t="s">
        <v>2305</v>
      </c>
    </row>
    <row r="85" spans="1:10" x14ac:dyDescent="0.2">
      <c r="A85" s="1" t="s">
        <v>1507</v>
      </c>
      <c r="B85" s="1" t="s">
        <v>2152</v>
      </c>
      <c r="C85" s="1" t="s">
        <v>1500</v>
      </c>
      <c r="D85" s="1" t="s">
        <v>1500</v>
      </c>
      <c r="E85" s="1" t="s">
        <v>1500</v>
      </c>
      <c r="F85" s="1" t="s">
        <v>1815</v>
      </c>
      <c r="G85" s="1" t="s">
        <v>1500</v>
      </c>
      <c r="H85" s="1" t="s">
        <v>1500</v>
      </c>
      <c r="I85" s="1" t="s">
        <v>85</v>
      </c>
      <c r="J85" s="1" t="s">
        <v>219</v>
      </c>
    </row>
    <row r="86" spans="1:10" x14ac:dyDescent="0.2">
      <c r="A86" s="1" t="s">
        <v>1507</v>
      </c>
      <c r="B86" s="1" t="s">
        <v>1240</v>
      </c>
      <c r="C86" s="1" t="s">
        <v>1500</v>
      </c>
      <c r="D86" s="1" t="s">
        <v>1500</v>
      </c>
      <c r="E86" s="1" t="s">
        <v>1500</v>
      </c>
      <c r="F86" s="1" t="s">
        <v>163</v>
      </c>
      <c r="G86" s="1" t="s">
        <v>1500</v>
      </c>
      <c r="H86" s="1" t="s">
        <v>1500</v>
      </c>
      <c r="I86" s="1" t="s">
        <v>63</v>
      </c>
      <c r="J86" s="1" t="s">
        <v>663</v>
      </c>
    </row>
    <row r="87" spans="1:10" x14ac:dyDescent="0.2">
      <c r="A87" s="1" t="s">
        <v>1507</v>
      </c>
      <c r="B87" s="1" t="s">
        <v>2003</v>
      </c>
      <c r="C87" s="1" t="s">
        <v>1500</v>
      </c>
      <c r="D87" s="1" t="s">
        <v>1500</v>
      </c>
      <c r="E87" s="1" t="s">
        <v>1500</v>
      </c>
      <c r="F87" s="1" t="s">
        <v>1738</v>
      </c>
      <c r="G87" s="1" t="s">
        <v>1500</v>
      </c>
      <c r="H87" s="1" t="s">
        <v>1500</v>
      </c>
      <c r="I87" s="1" t="s">
        <v>64</v>
      </c>
      <c r="J87" s="1" t="s">
        <v>612</v>
      </c>
    </row>
    <row r="88" spans="1:10" x14ac:dyDescent="0.2">
      <c r="A88" s="1" t="s">
        <v>1507</v>
      </c>
      <c r="B88" s="1" t="s">
        <v>376</v>
      </c>
      <c r="C88" s="1" t="s">
        <v>1500</v>
      </c>
      <c r="D88" s="1" t="s">
        <v>1500</v>
      </c>
      <c r="E88" s="1" t="s">
        <v>1500</v>
      </c>
      <c r="F88" s="1" t="s">
        <v>13</v>
      </c>
      <c r="G88" s="1" t="s">
        <v>1500</v>
      </c>
      <c r="H88" s="1" t="s">
        <v>1500</v>
      </c>
      <c r="I88" s="1" t="s">
        <v>110</v>
      </c>
      <c r="J88" s="1" t="s">
        <v>2050</v>
      </c>
    </row>
    <row r="89" spans="1:10" x14ac:dyDescent="0.2">
      <c r="A89" s="1" t="s">
        <v>1507</v>
      </c>
      <c r="B89" s="1" t="s">
        <v>2276</v>
      </c>
      <c r="C89" s="1" t="s">
        <v>1500</v>
      </c>
      <c r="D89" s="1" t="s">
        <v>1500</v>
      </c>
      <c r="E89" s="1" t="s">
        <v>1500</v>
      </c>
      <c r="F89" s="1" t="s">
        <v>1426</v>
      </c>
      <c r="G89" s="1" t="s">
        <v>1500</v>
      </c>
      <c r="H89" s="1" t="s">
        <v>1500</v>
      </c>
      <c r="I89" s="1" t="s">
        <v>2514</v>
      </c>
      <c r="J89" s="1" t="s">
        <v>1520</v>
      </c>
    </row>
    <row r="90" spans="1:10" x14ac:dyDescent="0.2">
      <c r="A90" s="1" t="s">
        <v>1507</v>
      </c>
      <c r="B90" s="1" t="s">
        <v>1556</v>
      </c>
      <c r="C90" s="1" t="s">
        <v>1500</v>
      </c>
      <c r="D90" s="1" t="s">
        <v>1500</v>
      </c>
      <c r="E90" s="1" t="s">
        <v>1500</v>
      </c>
      <c r="F90" s="1" t="s">
        <v>1755</v>
      </c>
      <c r="G90" s="1" t="s">
        <v>1500</v>
      </c>
      <c r="H90" s="1" t="s">
        <v>1500</v>
      </c>
      <c r="I90" s="1" t="s">
        <v>1379</v>
      </c>
      <c r="J90" s="1" t="s">
        <v>1289</v>
      </c>
    </row>
    <row r="91" spans="1:10" x14ac:dyDescent="0.2">
      <c r="A91" s="1" t="s">
        <v>1507</v>
      </c>
      <c r="B91" s="1" t="s">
        <v>1264</v>
      </c>
      <c r="C91" s="1" t="s">
        <v>1500</v>
      </c>
      <c r="D91" s="1" t="s">
        <v>1500</v>
      </c>
      <c r="E91" s="1" t="s">
        <v>1500</v>
      </c>
      <c r="F91" s="1" t="s">
        <v>173</v>
      </c>
      <c r="G91" s="1" t="s">
        <v>1500</v>
      </c>
      <c r="H91" s="1" t="s">
        <v>1500</v>
      </c>
      <c r="I91" s="1" t="s">
        <v>21</v>
      </c>
      <c r="J91" s="1" t="s">
        <v>570</v>
      </c>
    </row>
    <row r="92" spans="1:10" x14ac:dyDescent="0.2">
      <c r="A92" s="1" t="s">
        <v>1507</v>
      </c>
      <c r="B92" s="1" t="s">
        <v>200</v>
      </c>
      <c r="C92" s="1" t="s">
        <v>1500</v>
      </c>
      <c r="D92" s="1" t="s">
        <v>1500</v>
      </c>
      <c r="E92" s="1" t="s">
        <v>1500</v>
      </c>
      <c r="F92" s="1" t="s">
        <v>1883</v>
      </c>
      <c r="G92" s="1" t="s">
        <v>1500</v>
      </c>
      <c r="H92" s="1" t="s">
        <v>1500</v>
      </c>
      <c r="I92" s="1" t="s">
        <v>2496</v>
      </c>
      <c r="J92" s="1" t="s">
        <v>2313</v>
      </c>
    </row>
    <row r="93" spans="1:10" x14ac:dyDescent="0.2">
      <c r="A93" s="1" t="s">
        <v>1507</v>
      </c>
      <c r="B93" s="1" t="s">
        <v>155</v>
      </c>
      <c r="C93" s="1" t="s">
        <v>1500</v>
      </c>
      <c r="D93" s="1" t="s">
        <v>1500</v>
      </c>
      <c r="E93" s="1" t="s">
        <v>1500</v>
      </c>
      <c r="F93" s="1" t="s">
        <v>1964</v>
      </c>
      <c r="G93" s="1" t="s">
        <v>1500</v>
      </c>
      <c r="H93" s="1" t="s">
        <v>1500</v>
      </c>
      <c r="I93" s="1" t="s">
        <v>2121</v>
      </c>
      <c r="J93" s="1" t="s">
        <v>219</v>
      </c>
    </row>
    <row r="94" spans="1:10" x14ac:dyDescent="0.2">
      <c r="A94" s="1" t="s">
        <v>1507</v>
      </c>
      <c r="B94" s="1" t="s">
        <v>580</v>
      </c>
      <c r="C94" s="1" t="s">
        <v>1500</v>
      </c>
      <c r="D94" s="1" t="s">
        <v>1500</v>
      </c>
      <c r="E94" s="1" t="s">
        <v>1500</v>
      </c>
      <c r="F94" s="1" t="s">
        <v>1122</v>
      </c>
      <c r="G94" s="1" t="s">
        <v>1500</v>
      </c>
      <c r="H94" s="1" t="s">
        <v>1500</v>
      </c>
      <c r="I94" s="1" t="s">
        <v>27</v>
      </c>
      <c r="J94" s="1" t="s">
        <v>1317</v>
      </c>
    </row>
    <row r="95" spans="1:10" x14ac:dyDescent="0.2">
      <c r="A95" s="1" t="s">
        <v>1507</v>
      </c>
      <c r="B95" s="1" t="s">
        <v>1571</v>
      </c>
      <c r="C95" s="1" t="s">
        <v>1500</v>
      </c>
      <c r="D95" s="1" t="s">
        <v>1500</v>
      </c>
      <c r="E95" s="1" t="s">
        <v>1500</v>
      </c>
      <c r="F95" s="1" t="s">
        <v>1464</v>
      </c>
      <c r="G95" s="1" t="s">
        <v>1500</v>
      </c>
      <c r="H95" s="1" t="s">
        <v>1500</v>
      </c>
      <c r="I95" s="1" t="s">
        <v>1455</v>
      </c>
      <c r="J95" s="1" t="s">
        <v>2014</v>
      </c>
    </row>
    <row r="96" spans="1:10" x14ac:dyDescent="0.2">
      <c r="A96" s="1" t="s">
        <v>1507</v>
      </c>
      <c r="B96" s="1" t="s">
        <v>2040</v>
      </c>
      <c r="C96" s="1" t="s">
        <v>1500</v>
      </c>
      <c r="D96" s="1" t="s">
        <v>1500</v>
      </c>
      <c r="E96" s="1" t="s">
        <v>1500</v>
      </c>
      <c r="F96" s="1" t="s">
        <v>1126</v>
      </c>
      <c r="G96" s="1" t="s">
        <v>1500</v>
      </c>
      <c r="H96" s="1" t="s">
        <v>1500</v>
      </c>
      <c r="I96" s="1" t="s">
        <v>2262</v>
      </c>
      <c r="J96" s="1" t="s">
        <v>911</v>
      </c>
    </row>
    <row r="97" spans="1:72" x14ac:dyDescent="0.2">
      <c r="A97" s="1" t="s">
        <v>1507</v>
      </c>
      <c r="B97" s="1" t="s">
        <v>199</v>
      </c>
      <c r="C97" s="1" t="s">
        <v>1500</v>
      </c>
      <c r="D97" s="1" t="s">
        <v>1500</v>
      </c>
      <c r="E97" s="1" t="s">
        <v>1500</v>
      </c>
      <c r="F97" s="1" t="s">
        <v>1129</v>
      </c>
      <c r="G97" s="1" t="s">
        <v>1500</v>
      </c>
      <c r="H97" s="1" t="s">
        <v>1500</v>
      </c>
      <c r="I97" s="1" t="s">
        <v>88</v>
      </c>
      <c r="J97" s="1" t="s">
        <v>607</v>
      </c>
    </row>
    <row r="98" spans="1:72" x14ac:dyDescent="0.2">
      <c r="A98" s="1" t="s">
        <v>1507</v>
      </c>
      <c r="B98" s="1" t="s">
        <v>1548</v>
      </c>
      <c r="C98" s="1" t="s">
        <v>1500</v>
      </c>
      <c r="D98" s="1" t="s">
        <v>1500</v>
      </c>
      <c r="E98" s="1" t="s">
        <v>1500</v>
      </c>
      <c r="F98" s="1" t="s">
        <v>1831</v>
      </c>
      <c r="G98" s="1" t="s">
        <v>1500</v>
      </c>
      <c r="H98" s="1" t="s">
        <v>1500</v>
      </c>
      <c r="I98" s="1" t="s">
        <v>76</v>
      </c>
      <c r="J98" s="1" t="s">
        <v>604</v>
      </c>
    </row>
    <row r="99" spans="1:72" x14ac:dyDescent="0.2">
      <c r="A99" s="1" t="s">
        <v>1507</v>
      </c>
      <c r="B99" s="1" t="s">
        <v>1151</v>
      </c>
      <c r="C99" s="1" t="s">
        <v>1500</v>
      </c>
      <c r="D99" s="1" t="s">
        <v>1500</v>
      </c>
      <c r="E99" s="1" t="s">
        <v>1500</v>
      </c>
      <c r="F99" s="1" t="s">
        <v>392</v>
      </c>
      <c r="G99" s="1" t="s">
        <v>1500</v>
      </c>
      <c r="H99" s="1" t="s">
        <v>1500</v>
      </c>
      <c r="I99" s="1" t="s">
        <v>1425</v>
      </c>
      <c r="J99" s="1" t="s">
        <v>1259</v>
      </c>
    </row>
    <row r="100" spans="1:72" x14ac:dyDescent="0.2">
      <c r="A100" s="1" t="s">
        <v>1507</v>
      </c>
      <c r="B100" s="1" t="s">
        <v>2024</v>
      </c>
      <c r="C100" s="1" t="s">
        <v>1500</v>
      </c>
      <c r="D100" s="1" t="s">
        <v>1500</v>
      </c>
      <c r="E100" s="1" t="s">
        <v>1500</v>
      </c>
      <c r="F100" s="1" t="s">
        <v>1572</v>
      </c>
      <c r="G100" s="1" t="s">
        <v>1500</v>
      </c>
      <c r="H100" s="1" t="s">
        <v>1500</v>
      </c>
      <c r="I100" s="1" t="s">
        <v>1404</v>
      </c>
      <c r="J100" s="1" t="s">
        <v>2652</v>
      </c>
    </row>
    <row r="101" spans="1:72" x14ac:dyDescent="0.2">
      <c r="A101" s="1" t="s">
        <v>1507</v>
      </c>
      <c r="B101" s="1" t="s">
        <v>108</v>
      </c>
      <c r="C101" s="1" t="s">
        <v>1500</v>
      </c>
      <c r="D101" s="1" t="s">
        <v>1500</v>
      </c>
      <c r="E101" s="1" t="s">
        <v>1500</v>
      </c>
      <c r="F101" s="1" t="s">
        <v>497</v>
      </c>
      <c r="G101" s="1" t="s">
        <v>1500</v>
      </c>
      <c r="H101" s="1" t="s">
        <v>1500</v>
      </c>
      <c r="I101" s="1" t="s">
        <v>2243</v>
      </c>
      <c r="J101" s="1" t="s">
        <v>583</v>
      </c>
    </row>
    <row r="102" spans="1:72" x14ac:dyDescent="0.2">
      <c r="A102" t="s">
        <v>1507</v>
      </c>
      <c r="B102" t="s">
        <v>56</v>
      </c>
      <c r="C102" t="s">
        <v>1500</v>
      </c>
      <c r="D102" t="s">
        <v>1500</v>
      </c>
      <c r="E102" t="s">
        <v>1500</v>
      </c>
      <c r="F102" t="s">
        <v>2234</v>
      </c>
      <c r="G102" t="s">
        <v>1500</v>
      </c>
      <c r="H102" t="s">
        <v>1500</v>
      </c>
      <c r="I102" t="s">
        <v>1543</v>
      </c>
      <c r="J102" t="s">
        <v>899</v>
      </c>
      <c r="K102" t="s">
        <v>1500</v>
      </c>
      <c r="L102" t="s">
        <v>1500</v>
      </c>
      <c r="M102" t="s">
        <v>1500</v>
      </c>
      <c r="N102" t="s">
        <v>1500</v>
      </c>
      <c r="O102" t="s">
        <v>1500</v>
      </c>
      <c r="P102" t="s">
        <v>1500</v>
      </c>
      <c r="Q102" t="s">
        <v>1500</v>
      </c>
      <c r="R102" t="s">
        <v>1500</v>
      </c>
      <c r="S102" t="s">
        <v>1500</v>
      </c>
      <c r="T102" t="s">
        <v>1500</v>
      </c>
      <c r="U102" t="s">
        <v>1500</v>
      </c>
      <c r="V102" t="s">
        <v>1500</v>
      </c>
      <c r="W102" t="s">
        <v>1500</v>
      </c>
      <c r="X102" t="s">
        <v>1500</v>
      </c>
      <c r="Y102" t="s">
        <v>1500</v>
      </c>
      <c r="Z102" t="s">
        <v>1500</v>
      </c>
      <c r="AA102" t="s">
        <v>1500</v>
      </c>
      <c r="AB102" t="s">
        <v>194</v>
      </c>
      <c r="AC102" t="s">
        <v>1500</v>
      </c>
      <c r="AD102" t="s">
        <v>1500</v>
      </c>
      <c r="AE102" t="s">
        <v>1500</v>
      </c>
      <c r="AF102" t="s">
        <v>1500</v>
      </c>
      <c r="AG102" t="s">
        <v>1500</v>
      </c>
      <c r="AH102" t="s">
        <v>1500</v>
      </c>
      <c r="AI102" t="s">
        <v>1500</v>
      </c>
      <c r="AJ102" t="s">
        <v>1500</v>
      </c>
      <c r="AK102" t="s">
        <v>1500</v>
      </c>
      <c r="AL102" t="s">
        <v>1500</v>
      </c>
      <c r="AM102" t="s">
        <v>1500</v>
      </c>
      <c r="AN102" t="s">
        <v>1500</v>
      </c>
      <c r="AO102" t="s">
        <v>2719</v>
      </c>
      <c r="AP102" t="s">
        <v>2723</v>
      </c>
      <c r="AQ102" t="s">
        <v>1500</v>
      </c>
      <c r="AR102" t="s">
        <v>1500</v>
      </c>
      <c r="AS102" t="s">
        <v>1500</v>
      </c>
      <c r="AT102" t="s">
        <v>1583</v>
      </c>
      <c r="AU102">
        <v>2014</v>
      </c>
      <c r="AV102">
        <v>106</v>
      </c>
      <c r="AW102">
        <v>3</v>
      </c>
      <c r="AX102" t="s">
        <v>1500</v>
      </c>
      <c r="AY102" t="s">
        <v>1500</v>
      </c>
      <c r="AZ102" t="s">
        <v>1500</v>
      </c>
      <c r="BA102" t="s">
        <v>1500</v>
      </c>
      <c r="BB102">
        <v>968</v>
      </c>
      <c r="BC102">
        <v>980</v>
      </c>
      <c r="BD102" t="s">
        <v>1500</v>
      </c>
      <c r="BE102" t="s">
        <v>668</v>
      </c>
      <c r="BF102" s="6" t="str">
        <f>HYPERLINK("http://dx.doi.org/10.2134/agronj13.0491","http://dx.doi.org/10.2134/agronj13.0491")</f>
        <v>http://dx.doi.org/10.2134/agronj13.0491</v>
      </c>
      <c r="BG102" t="s">
        <v>1500</v>
      </c>
      <c r="BH102" t="s">
        <v>1500</v>
      </c>
      <c r="BI102" t="s">
        <v>1500</v>
      </c>
      <c r="BJ102" t="s">
        <v>1500</v>
      </c>
      <c r="BK102" t="s">
        <v>1500</v>
      </c>
      <c r="BL102" t="s">
        <v>1500</v>
      </c>
      <c r="BM102" t="s">
        <v>1500</v>
      </c>
      <c r="BN102" t="s">
        <v>1500</v>
      </c>
      <c r="BO102" t="s">
        <v>1500</v>
      </c>
      <c r="BP102" t="s">
        <v>1500</v>
      </c>
      <c r="BQ102" t="s">
        <v>1500</v>
      </c>
      <c r="BR102" t="s">
        <v>1500</v>
      </c>
      <c r="BS102" t="s">
        <v>1009</v>
      </c>
      <c r="BT102" s="6" t="str">
        <f>HYPERLINK("https%3A%2F%2Fwww.webofscience.com%2Fwos%2Fwoscc%2Ffull-record%2FWOS:000336046300022","View Full Record in Web of Science")</f>
        <v>View Full Record in Web of Science</v>
      </c>
    </row>
    <row r="103" spans="1:72" x14ac:dyDescent="0.2">
      <c r="A103" t="s">
        <v>1507</v>
      </c>
      <c r="B103" t="s">
        <v>2343</v>
      </c>
      <c r="C103" t="s">
        <v>1500</v>
      </c>
      <c r="D103" t="s">
        <v>1500</v>
      </c>
      <c r="E103" t="s">
        <v>1500</v>
      </c>
      <c r="F103" t="s">
        <v>205</v>
      </c>
      <c r="G103" t="s">
        <v>1500</v>
      </c>
      <c r="H103" t="s">
        <v>1500</v>
      </c>
      <c r="I103" t="s">
        <v>1667</v>
      </c>
      <c r="J103" t="s">
        <v>1293</v>
      </c>
      <c r="K103" t="s">
        <v>1500</v>
      </c>
      <c r="L103" t="s">
        <v>1500</v>
      </c>
      <c r="M103" t="s">
        <v>1500</v>
      </c>
      <c r="N103" t="s">
        <v>1500</v>
      </c>
      <c r="O103" t="s">
        <v>1500</v>
      </c>
      <c r="P103" t="s">
        <v>1500</v>
      </c>
      <c r="Q103" t="s">
        <v>1500</v>
      </c>
      <c r="R103" t="s">
        <v>1500</v>
      </c>
      <c r="S103" t="s">
        <v>1500</v>
      </c>
      <c r="T103" t="s">
        <v>1500</v>
      </c>
      <c r="U103" t="s">
        <v>1500</v>
      </c>
      <c r="V103" t="s">
        <v>1500</v>
      </c>
      <c r="W103" t="s">
        <v>1500</v>
      </c>
      <c r="X103" t="s">
        <v>1500</v>
      </c>
      <c r="Y103" t="s">
        <v>1500</v>
      </c>
      <c r="Z103" t="s">
        <v>1500</v>
      </c>
      <c r="AA103" t="s">
        <v>2027</v>
      </c>
      <c r="AB103" t="s">
        <v>1717</v>
      </c>
      <c r="AC103" t="s">
        <v>1500</v>
      </c>
      <c r="AD103" t="s">
        <v>1500</v>
      </c>
      <c r="AE103" t="s">
        <v>1500</v>
      </c>
      <c r="AF103" t="s">
        <v>1500</v>
      </c>
      <c r="AG103" t="s">
        <v>1500</v>
      </c>
      <c r="AH103" t="s">
        <v>1500</v>
      </c>
      <c r="AI103" t="s">
        <v>1500</v>
      </c>
      <c r="AJ103" t="s">
        <v>1500</v>
      </c>
      <c r="AK103" t="s">
        <v>1500</v>
      </c>
      <c r="AL103" t="s">
        <v>1500</v>
      </c>
      <c r="AM103" t="s">
        <v>1500</v>
      </c>
      <c r="AN103" t="s">
        <v>1500</v>
      </c>
      <c r="AO103" t="s">
        <v>1500</v>
      </c>
      <c r="AP103" t="s">
        <v>2654</v>
      </c>
      <c r="AQ103" t="s">
        <v>1500</v>
      </c>
      <c r="AR103" t="s">
        <v>1500</v>
      </c>
      <c r="AS103" t="s">
        <v>1500</v>
      </c>
      <c r="AT103" t="s">
        <v>1623</v>
      </c>
      <c r="AU103">
        <v>2020</v>
      </c>
      <c r="AV103">
        <v>12</v>
      </c>
      <c r="AW103">
        <v>4</v>
      </c>
      <c r="AX103" t="s">
        <v>1500</v>
      </c>
      <c r="AY103" t="s">
        <v>1500</v>
      </c>
      <c r="AZ103" t="s">
        <v>1500</v>
      </c>
      <c r="BA103" t="s">
        <v>1500</v>
      </c>
      <c r="BB103" t="s">
        <v>1500</v>
      </c>
      <c r="BC103" t="s">
        <v>1500</v>
      </c>
      <c r="BD103">
        <v>1683</v>
      </c>
      <c r="BE103" t="s">
        <v>980</v>
      </c>
      <c r="BF103" s="6" t="str">
        <f>HYPERLINK("http://dx.doi.org/10.3390/su12041683","http://dx.doi.org/10.3390/su12041683")</f>
        <v>http://dx.doi.org/10.3390/su12041683</v>
      </c>
      <c r="BG103" t="s">
        <v>1500</v>
      </c>
      <c r="BH103" t="s">
        <v>1500</v>
      </c>
      <c r="BI103" t="s">
        <v>1500</v>
      </c>
      <c r="BJ103" t="s">
        <v>1500</v>
      </c>
      <c r="BK103" t="s">
        <v>1500</v>
      </c>
      <c r="BL103" t="s">
        <v>1500</v>
      </c>
      <c r="BM103" t="s">
        <v>1500</v>
      </c>
      <c r="BN103" t="s">
        <v>1500</v>
      </c>
      <c r="BO103" t="s">
        <v>1500</v>
      </c>
      <c r="BP103" t="s">
        <v>1500</v>
      </c>
      <c r="BQ103" t="s">
        <v>1500</v>
      </c>
      <c r="BR103" t="s">
        <v>1500</v>
      </c>
      <c r="BS103" t="s">
        <v>956</v>
      </c>
      <c r="BT103" s="6" t="str">
        <f>HYPERLINK("https%3A%2F%2Fwww.webofscience.com%2Fwos%2Fwoscc%2Ffull-record%2FWOS:000522460200401","View Full Record in Web of Science")</f>
        <v>View Full Record in Web of Science</v>
      </c>
    </row>
    <row r="104" spans="1:72" x14ac:dyDescent="0.2">
      <c r="A104" t="s">
        <v>1507</v>
      </c>
      <c r="B104" t="s">
        <v>2384</v>
      </c>
      <c r="C104" t="s">
        <v>1500</v>
      </c>
      <c r="D104" t="s">
        <v>1500</v>
      </c>
      <c r="E104" t="s">
        <v>1500</v>
      </c>
      <c r="F104" t="s">
        <v>579</v>
      </c>
      <c r="G104" t="s">
        <v>1500</v>
      </c>
      <c r="H104" t="s">
        <v>1500</v>
      </c>
      <c r="I104" t="s">
        <v>1688</v>
      </c>
      <c r="J104" t="s">
        <v>601</v>
      </c>
      <c r="K104" t="s">
        <v>1500</v>
      </c>
      <c r="L104" t="s">
        <v>1500</v>
      </c>
      <c r="M104" t="s">
        <v>1500</v>
      </c>
      <c r="N104" t="s">
        <v>1500</v>
      </c>
      <c r="O104" t="s">
        <v>1500</v>
      </c>
      <c r="P104" t="s">
        <v>1500</v>
      </c>
      <c r="Q104" t="s">
        <v>1500</v>
      </c>
      <c r="R104" t="s">
        <v>1500</v>
      </c>
      <c r="S104" t="s">
        <v>1500</v>
      </c>
      <c r="T104" t="s">
        <v>1500</v>
      </c>
      <c r="U104" t="s">
        <v>1500</v>
      </c>
      <c r="V104" t="s">
        <v>1500</v>
      </c>
      <c r="W104" t="s">
        <v>1500</v>
      </c>
      <c r="X104" t="s">
        <v>1500</v>
      </c>
      <c r="Y104" t="s">
        <v>1500</v>
      </c>
      <c r="Z104" t="s">
        <v>1500</v>
      </c>
      <c r="AA104" t="s">
        <v>1500</v>
      </c>
      <c r="AB104" t="s">
        <v>1500</v>
      </c>
      <c r="AC104" t="s">
        <v>1500</v>
      </c>
      <c r="AD104" t="s">
        <v>1500</v>
      </c>
      <c r="AE104" t="s">
        <v>1500</v>
      </c>
      <c r="AF104" t="s">
        <v>1500</v>
      </c>
      <c r="AG104" t="s">
        <v>1500</v>
      </c>
      <c r="AH104" t="s">
        <v>1500</v>
      </c>
      <c r="AI104" t="s">
        <v>1500</v>
      </c>
      <c r="AJ104" t="s">
        <v>1500</v>
      </c>
      <c r="AK104" t="s">
        <v>1500</v>
      </c>
      <c r="AL104" t="s">
        <v>1500</v>
      </c>
      <c r="AM104" t="s">
        <v>1500</v>
      </c>
      <c r="AN104" t="s">
        <v>1500</v>
      </c>
      <c r="AO104" t="s">
        <v>1524</v>
      </c>
      <c r="AP104" t="s">
        <v>2641</v>
      </c>
      <c r="AQ104" t="s">
        <v>1500</v>
      </c>
      <c r="AR104" t="s">
        <v>1500</v>
      </c>
      <c r="AS104" t="s">
        <v>1500</v>
      </c>
      <c r="AT104" t="s">
        <v>1506</v>
      </c>
      <c r="AU104">
        <v>2007</v>
      </c>
      <c r="AV104">
        <v>53</v>
      </c>
      <c r="AW104">
        <v>4</v>
      </c>
      <c r="AX104" t="s">
        <v>1500</v>
      </c>
      <c r="AY104" t="s">
        <v>1500</v>
      </c>
      <c r="AZ104" t="s">
        <v>1500</v>
      </c>
      <c r="BA104" t="s">
        <v>1500</v>
      </c>
      <c r="BB104">
        <v>353</v>
      </c>
      <c r="BC104">
        <v>361</v>
      </c>
      <c r="BD104" t="s">
        <v>1500</v>
      </c>
      <c r="BE104" t="s">
        <v>554</v>
      </c>
      <c r="BF104" s="6" t="str">
        <f>HYPERLINK("http://dx.doi.org/10.1111/j.1747-0765.2007.00153.x","http://dx.doi.org/10.1111/j.1747-0765.2007.00153.x")</f>
        <v>http://dx.doi.org/10.1111/j.1747-0765.2007.00153.x</v>
      </c>
      <c r="BG104" t="s">
        <v>1500</v>
      </c>
      <c r="BH104" t="s">
        <v>1500</v>
      </c>
      <c r="BI104" t="s">
        <v>1500</v>
      </c>
      <c r="BJ104" t="s">
        <v>1500</v>
      </c>
      <c r="BK104" t="s">
        <v>1500</v>
      </c>
      <c r="BL104" t="s">
        <v>1500</v>
      </c>
      <c r="BM104" t="s">
        <v>1500</v>
      </c>
      <c r="BN104" t="s">
        <v>1500</v>
      </c>
      <c r="BO104" t="s">
        <v>1500</v>
      </c>
      <c r="BP104" t="s">
        <v>1500</v>
      </c>
      <c r="BQ104" t="s">
        <v>1500</v>
      </c>
      <c r="BR104" t="s">
        <v>1500</v>
      </c>
      <c r="BS104" t="s">
        <v>1011</v>
      </c>
      <c r="BT104" s="6" t="str">
        <f>HYPERLINK("https%3A%2F%2Fwww.webofscience.com%2Fwos%2Fwoscc%2Ffull-record%2FWOS:000248802900003","View Full Record in Web of Science")</f>
        <v>View Full Record in Web of Science</v>
      </c>
    </row>
    <row r="105" spans="1:72" x14ac:dyDescent="0.2">
      <c r="A105" t="s">
        <v>1507</v>
      </c>
      <c r="B105" t="s">
        <v>106</v>
      </c>
      <c r="C105" t="s">
        <v>1500</v>
      </c>
      <c r="D105" t="s">
        <v>1500</v>
      </c>
      <c r="E105" t="s">
        <v>1500</v>
      </c>
      <c r="F105" t="s">
        <v>2231</v>
      </c>
      <c r="G105" t="s">
        <v>1500</v>
      </c>
      <c r="H105" t="s">
        <v>1500</v>
      </c>
      <c r="I105" t="s">
        <v>1389</v>
      </c>
      <c r="J105" t="s">
        <v>1293</v>
      </c>
      <c r="K105" t="s">
        <v>1500</v>
      </c>
      <c r="L105" t="s">
        <v>1500</v>
      </c>
      <c r="M105" t="s">
        <v>1500</v>
      </c>
      <c r="N105" t="s">
        <v>1500</v>
      </c>
      <c r="O105" t="s">
        <v>1500</v>
      </c>
      <c r="P105" t="s">
        <v>1500</v>
      </c>
      <c r="Q105" t="s">
        <v>1500</v>
      </c>
      <c r="R105" t="s">
        <v>1500</v>
      </c>
      <c r="S105" t="s">
        <v>1500</v>
      </c>
      <c r="T105" t="s">
        <v>1500</v>
      </c>
      <c r="U105" t="s">
        <v>1500</v>
      </c>
      <c r="V105" t="s">
        <v>1500</v>
      </c>
      <c r="W105" t="s">
        <v>1500</v>
      </c>
      <c r="X105" t="s">
        <v>1500</v>
      </c>
      <c r="Y105" t="s">
        <v>1500</v>
      </c>
      <c r="Z105" t="s">
        <v>1500</v>
      </c>
      <c r="AA105" t="s">
        <v>2230</v>
      </c>
      <c r="AB105" t="s">
        <v>2237</v>
      </c>
      <c r="AC105" t="s">
        <v>1500</v>
      </c>
      <c r="AD105" t="s">
        <v>1500</v>
      </c>
      <c r="AE105" t="s">
        <v>1500</v>
      </c>
      <c r="AF105" t="s">
        <v>1500</v>
      </c>
      <c r="AG105" t="s">
        <v>1500</v>
      </c>
      <c r="AH105" t="s">
        <v>1500</v>
      </c>
      <c r="AI105" t="s">
        <v>1500</v>
      </c>
      <c r="AJ105" t="s">
        <v>1500</v>
      </c>
      <c r="AK105" t="s">
        <v>1500</v>
      </c>
      <c r="AL105" t="s">
        <v>1500</v>
      </c>
      <c r="AM105" t="s">
        <v>1500</v>
      </c>
      <c r="AN105" t="s">
        <v>1500</v>
      </c>
      <c r="AO105" t="s">
        <v>1500</v>
      </c>
      <c r="AP105" t="s">
        <v>2654</v>
      </c>
      <c r="AQ105" t="s">
        <v>1500</v>
      </c>
      <c r="AR105" t="s">
        <v>1500</v>
      </c>
      <c r="AS105" t="s">
        <v>1500</v>
      </c>
      <c r="AT105" t="s">
        <v>1509</v>
      </c>
      <c r="AU105">
        <v>2021</v>
      </c>
      <c r="AV105">
        <v>13</v>
      </c>
      <c r="AW105">
        <v>6</v>
      </c>
      <c r="AX105" t="s">
        <v>1500</v>
      </c>
      <c r="AY105" t="s">
        <v>1500</v>
      </c>
      <c r="AZ105" t="s">
        <v>1500</v>
      </c>
      <c r="BA105" t="s">
        <v>1500</v>
      </c>
      <c r="BB105" t="s">
        <v>1500</v>
      </c>
      <c r="BC105" t="s">
        <v>1500</v>
      </c>
      <c r="BD105">
        <v>3103</v>
      </c>
      <c r="BE105" t="s">
        <v>965</v>
      </c>
      <c r="BF105" s="6" t="str">
        <f>HYPERLINK("http://dx.doi.org/10.3390/su13063103","http://dx.doi.org/10.3390/su13063103")</f>
        <v>http://dx.doi.org/10.3390/su13063103</v>
      </c>
      <c r="BG105" t="s">
        <v>1500</v>
      </c>
      <c r="BH105" t="s">
        <v>1500</v>
      </c>
      <c r="BI105" t="s">
        <v>1500</v>
      </c>
      <c r="BJ105" t="s">
        <v>1500</v>
      </c>
      <c r="BK105" t="s">
        <v>1500</v>
      </c>
      <c r="BL105" t="s">
        <v>1500</v>
      </c>
      <c r="BM105" t="s">
        <v>1500</v>
      </c>
      <c r="BN105" t="s">
        <v>1500</v>
      </c>
      <c r="BO105" t="s">
        <v>1500</v>
      </c>
      <c r="BP105" t="s">
        <v>1500</v>
      </c>
      <c r="BQ105" t="s">
        <v>1500</v>
      </c>
      <c r="BR105" t="s">
        <v>1500</v>
      </c>
      <c r="BS105" t="s">
        <v>904</v>
      </c>
      <c r="BT105" s="6" t="str">
        <f>HYPERLINK("https%3A%2F%2Fwww.webofscience.com%2Fwos%2Fwoscc%2Ffull-record%2FWOS:000646061900001","View Full Record in Web of Science")</f>
        <v>View Full Record in Web of Science</v>
      </c>
    </row>
    <row r="106" spans="1:72" x14ac:dyDescent="0.2">
      <c r="A106" t="s">
        <v>1507</v>
      </c>
      <c r="B106" t="s">
        <v>1551</v>
      </c>
      <c r="C106" t="s">
        <v>1500</v>
      </c>
      <c r="D106" t="s">
        <v>1500</v>
      </c>
      <c r="E106" t="s">
        <v>1500</v>
      </c>
      <c r="F106" t="s">
        <v>34</v>
      </c>
      <c r="G106" t="s">
        <v>1500</v>
      </c>
      <c r="H106" t="s">
        <v>1500</v>
      </c>
      <c r="I106" t="s">
        <v>1385</v>
      </c>
      <c r="J106" t="s">
        <v>639</v>
      </c>
      <c r="K106" t="s">
        <v>1500</v>
      </c>
      <c r="L106" t="s">
        <v>1500</v>
      </c>
      <c r="M106" t="s">
        <v>1500</v>
      </c>
      <c r="N106" t="s">
        <v>1500</v>
      </c>
      <c r="O106" t="s">
        <v>1500</v>
      </c>
      <c r="P106" t="s">
        <v>1500</v>
      </c>
      <c r="Q106" t="s">
        <v>1500</v>
      </c>
      <c r="R106" t="s">
        <v>1500</v>
      </c>
      <c r="S106" t="s">
        <v>1500</v>
      </c>
      <c r="T106" t="s">
        <v>1500</v>
      </c>
      <c r="U106" t="s">
        <v>1500</v>
      </c>
      <c r="V106" t="s">
        <v>1500</v>
      </c>
      <c r="W106" t="s">
        <v>1500</v>
      </c>
      <c r="X106" t="s">
        <v>1500</v>
      </c>
      <c r="Y106" t="s">
        <v>1500</v>
      </c>
      <c r="Z106" t="s">
        <v>1500</v>
      </c>
      <c r="AA106" t="s">
        <v>2034</v>
      </c>
      <c r="AB106" t="s">
        <v>1699</v>
      </c>
      <c r="AC106" t="s">
        <v>1500</v>
      </c>
      <c r="AD106" t="s">
        <v>1500</v>
      </c>
      <c r="AE106" t="s">
        <v>1500</v>
      </c>
      <c r="AF106" t="s">
        <v>1500</v>
      </c>
      <c r="AG106" t="s">
        <v>1500</v>
      </c>
      <c r="AH106" t="s">
        <v>1500</v>
      </c>
      <c r="AI106" t="s">
        <v>1500</v>
      </c>
      <c r="AJ106" t="s">
        <v>1500</v>
      </c>
      <c r="AK106" t="s">
        <v>1500</v>
      </c>
      <c r="AL106" t="s">
        <v>1500</v>
      </c>
      <c r="AM106" t="s">
        <v>1500</v>
      </c>
      <c r="AN106" t="s">
        <v>1500</v>
      </c>
      <c r="AO106" t="s">
        <v>2627</v>
      </c>
      <c r="AP106" t="s">
        <v>2634</v>
      </c>
      <c r="AQ106" t="s">
        <v>1500</v>
      </c>
      <c r="AR106" t="s">
        <v>1500</v>
      </c>
      <c r="AS106" t="s">
        <v>1500</v>
      </c>
      <c r="AT106" t="s">
        <v>1498</v>
      </c>
      <c r="AU106">
        <v>2020</v>
      </c>
      <c r="AV106">
        <v>155</v>
      </c>
      <c r="AW106" t="s">
        <v>1500</v>
      </c>
      <c r="AX106" t="s">
        <v>1500</v>
      </c>
      <c r="AY106" t="s">
        <v>1500</v>
      </c>
      <c r="AZ106" t="s">
        <v>1500</v>
      </c>
      <c r="BA106" t="s">
        <v>1500</v>
      </c>
      <c r="BB106" t="s">
        <v>1500</v>
      </c>
      <c r="BC106" t="s">
        <v>1500</v>
      </c>
      <c r="BD106">
        <v>103633</v>
      </c>
      <c r="BE106" t="s">
        <v>531</v>
      </c>
      <c r="BF106" s="6" t="str">
        <f>HYPERLINK("http://dx.doi.org/10.1016/j.apsoil.2020.103633","http://dx.doi.org/10.1016/j.apsoil.2020.103633")</f>
        <v>http://dx.doi.org/10.1016/j.apsoil.2020.103633</v>
      </c>
      <c r="BG106" t="s">
        <v>1500</v>
      </c>
      <c r="BH106" t="s">
        <v>1500</v>
      </c>
      <c r="BI106" t="s">
        <v>1500</v>
      </c>
      <c r="BJ106" t="s">
        <v>1500</v>
      </c>
      <c r="BK106" t="s">
        <v>1500</v>
      </c>
      <c r="BL106" t="s">
        <v>1500</v>
      </c>
      <c r="BM106" t="s">
        <v>1500</v>
      </c>
      <c r="BN106" t="s">
        <v>1500</v>
      </c>
      <c r="BO106" t="s">
        <v>1500</v>
      </c>
      <c r="BP106" t="s">
        <v>1500</v>
      </c>
      <c r="BQ106" t="s">
        <v>1500</v>
      </c>
      <c r="BR106" t="s">
        <v>1500</v>
      </c>
      <c r="BS106" t="s">
        <v>900</v>
      </c>
      <c r="BT106" s="6" t="str">
        <f>HYPERLINK("https%3A%2F%2Fwww.webofscience.com%2Fwos%2Fwoscc%2Ffull-record%2FWOS:000560743700007","View Full Record in Web of Science")</f>
        <v>View Full Record in Web of Science</v>
      </c>
    </row>
    <row r="107" spans="1:72" x14ac:dyDescent="0.2">
      <c r="A107" t="s">
        <v>1507</v>
      </c>
      <c r="B107" t="s">
        <v>284</v>
      </c>
      <c r="C107" t="s">
        <v>1500</v>
      </c>
      <c r="D107" t="s">
        <v>1500</v>
      </c>
      <c r="E107" t="s">
        <v>1500</v>
      </c>
      <c r="F107" t="s">
        <v>2138</v>
      </c>
      <c r="G107" t="s">
        <v>1500</v>
      </c>
      <c r="H107" t="s">
        <v>1500</v>
      </c>
      <c r="I107" t="s">
        <v>2511</v>
      </c>
      <c r="J107" t="s">
        <v>1317</v>
      </c>
      <c r="K107" t="s">
        <v>1500</v>
      </c>
      <c r="L107" t="s">
        <v>1500</v>
      </c>
      <c r="M107" t="s">
        <v>1500</v>
      </c>
      <c r="N107" t="s">
        <v>1500</v>
      </c>
      <c r="O107" t="s">
        <v>1500</v>
      </c>
      <c r="P107" t="s">
        <v>1500</v>
      </c>
      <c r="Q107" t="s">
        <v>1500</v>
      </c>
      <c r="R107" t="s">
        <v>1500</v>
      </c>
      <c r="S107" t="s">
        <v>1500</v>
      </c>
      <c r="T107" t="s">
        <v>1500</v>
      </c>
      <c r="U107" t="s">
        <v>1500</v>
      </c>
      <c r="V107" t="s">
        <v>1500</v>
      </c>
      <c r="W107" t="s">
        <v>1500</v>
      </c>
      <c r="X107" t="s">
        <v>1500</v>
      </c>
      <c r="Y107" t="s">
        <v>1500</v>
      </c>
      <c r="Z107" t="s">
        <v>1500</v>
      </c>
      <c r="AA107" t="s">
        <v>2776</v>
      </c>
      <c r="AB107" t="s">
        <v>406</v>
      </c>
      <c r="AC107" t="s">
        <v>1500</v>
      </c>
      <c r="AD107" t="s">
        <v>1500</v>
      </c>
      <c r="AE107" t="s">
        <v>1500</v>
      </c>
      <c r="AF107" t="s">
        <v>1500</v>
      </c>
      <c r="AG107" t="s">
        <v>1500</v>
      </c>
      <c r="AH107" t="s">
        <v>1500</v>
      </c>
      <c r="AI107" t="s">
        <v>1500</v>
      </c>
      <c r="AJ107" t="s">
        <v>1500</v>
      </c>
      <c r="AK107" t="s">
        <v>1500</v>
      </c>
      <c r="AL107" t="s">
        <v>1500</v>
      </c>
      <c r="AM107" t="s">
        <v>1500</v>
      </c>
      <c r="AN107" t="s">
        <v>1500</v>
      </c>
      <c r="AO107" t="s">
        <v>1500</v>
      </c>
      <c r="AP107" t="s">
        <v>1513</v>
      </c>
      <c r="AQ107" t="s">
        <v>1500</v>
      </c>
      <c r="AR107" t="s">
        <v>1500</v>
      </c>
      <c r="AS107" t="s">
        <v>1500</v>
      </c>
      <c r="AT107" t="s">
        <v>1497</v>
      </c>
      <c r="AU107">
        <v>2024</v>
      </c>
      <c r="AV107">
        <v>14</v>
      </c>
      <c r="AW107">
        <v>6</v>
      </c>
      <c r="AX107" t="s">
        <v>1500</v>
      </c>
      <c r="AY107" t="s">
        <v>1500</v>
      </c>
      <c r="AZ107" t="s">
        <v>1500</v>
      </c>
      <c r="BA107" t="s">
        <v>1500</v>
      </c>
      <c r="BB107" t="s">
        <v>1500</v>
      </c>
      <c r="BC107" t="s">
        <v>1500</v>
      </c>
      <c r="BD107">
        <v>1140</v>
      </c>
      <c r="BE107" t="s">
        <v>2351</v>
      </c>
      <c r="BF107" s="6" t="str">
        <f>HYPERLINK("http://dx.doi.org/10.3390/agronomy14061140","http://dx.doi.org/10.3390/agronomy14061140")</f>
        <v>http://dx.doi.org/10.3390/agronomy14061140</v>
      </c>
      <c r="BG107" t="s">
        <v>1500</v>
      </c>
      <c r="BH107" t="s">
        <v>1500</v>
      </c>
      <c r="BI107" t="s">
        <v>1500</v>
      </c>
      <c r="BJ107" t="s">
        <v>1500</v>
      </c>
      <c r="BK107" t="s">
        <v>1500</v>
      </c>
      <c r="BL107" t="s">
        <v>1500</v>
      </c>
      <c r="BM107" t="s">
        <v>1500</v>
      </c>
      <c r="BN107" t="s">
        <v>1500</v>
      </c>
      <c r="BO107" t="s">
        <v>1500</v>
      </c>
      <c r="BP107" t="s">
        <v>1500</v>
      </c>
      <c r="BQ107" t="s">
        <v>1500</v>
      </c>
      <c r="BR107" t="s">
        <v>1500</v>
      </c>
      <c r="BS107" t="s">
        <v>890</v>
      </c>
      <c r="BT107" s="6" t="str">
        <f>HYPERLINK("https%3A%2F%2Fwww.webofscience.com%2Fwos%2Fwoscc%2Ffull-record%2FWOS:001254961300001","View Full Record in Web of Science")</f>
        <v>View Full Record in Web of Science</v>
      </c>
    </row>
    <row r="108" spans="1:72" x14ac:dyDescent="0.2">
      <c r="A108" t="s">
        <v>1507</v>
      </c>
      <c r="B108" t="s">
        <v>1668</v>
      </c>
      <c r="C108" t="s">
        <v>1500</v>
      </c>
      <c r="D108" t="s">
        <v>1500</v>
      </c>
      <c r="E108" t="s">
        <v>1500</v>
      </c>
      <c r="F108" t="s">
        <v>362</v>
      </c>
      <c r="G108" t="s">
        <v>1500</v>
      </c>
      <c r="H108" t="s">
        <v>1500</v>
      </c>
      <c r="I108" t="s">
        <v>117</v>
      </c>
      <c r="J108" t="s">
        <v>670</v>
      </c>
      <c r="K108" t="s">
        <v>1500</v>
      </c>
      <c r="L108" t="s">
        <v>1500</v>
      </c>
      <c r="M108" t="s">
        <v>1500</v>
      </c>
      <c r="N108" t="s">
        <v>1500</v>
      </c>
      <c r="O108" t="s">
        <v>1500</v>
      </c>
      <c r="P108" t="s">
        <v>1500</v>
      </c>
      <c r="Q108" t="s">
        <v>1500</v>
      </c>
      <c r="R108" t="s">
        <v>1500</v>
      </c>
      <c r="S108" t="s">
        <v>1500</v>
      </c>
      <c r="T108" t="s">
        <v>1500</v>
      </c>
      <c r="U108" t="s">
        <v>1500</v>
      </c>
      <c r="V108" t="s">
        <v>1500</v>
      </c>
      <c r="W108" t="s">
        <v>1500</v>
      </c>
      <c r="X108" t="s">
        <v>1500</v>
      </c>
      <c r="Y108" t="s">
        <v>1500</v>
      </c>
      <c r="Z108" t="s">
        <v>1500</v>
      </c>
      <c r="AA108" t="s">
        <v>1477</v>
      </c>
      <c r="AB108" t="s">
        <v>625</v>
      </c>
      <c r="AC108" t="s">
        <v>1500</v>
      </c>
      <c r="AD108" t="s">
        <v>1500</v>
      </c>
      <c r="AE108" t="s">
        <v>1500</v>
      </c>
      <c r="AF108" t="s">
        <v>1500</v>
      </c>
      <c r="AG108" t="s">
        <v>1500</v>
      </c>
      <c r="AH108" t="s">
        <v>1500</v>
      </c>
      <c r="AI108" t="s">
        <v>1500</v>
      </c>
      <c r="AJ108" t="s">
        <v>1500</v>
      </c>
      <c r="AK108" t="s">
        <v>1500</v>
      </c>
      <c r="AL108" t="s">
        <v>1500</v>
      </c>
      <c r="AM108" t="s">
        <v>1500</v>
      </c>
      <c r="AN108" t="s">
        <v>1500</v>
      </c>
      <c r="AO108" t="s">
        <v>2112</v>
      </c>
      <c r="AP108" t="s">
        <v>2113</v>
      </c>
      <c r="AQ108" t="s">
        <v>1500</v>
      </c>
      <c r="AR108" t="s">
        <v>1500</v>
      </c>
      <c r="AS108" t="s">
        <v>1500</v>
      </c>
      <c r="AT108" t="s">
        <v>1495</v>
      </c>
      <c r="AU108">
        <v>2017</v>
      </c>
      <c r="AV108">
        <v>104</v>
      </c>
      <c r="AW108" t="s">
        <v>1500</v>
      </c>
      <c r="AX108" t="s">
        <v>1489</v>
      </c>
      <c r="AY108" t="s">
        <v>1500</v>
      </c>
      <c r="AZ108" t="s">
        <v>1500</v>
      </c>
      <c r="BA108" t="s">
        <v>1500</v>
      </c>
      <c r="BB108">
        <v>80</v>
      </c>
      <c r="BC108">
        <v>98</v>
      </c>
      <c r="BD108" t="s">
        <v>1500</v>
      </c>
      <c r="BE108" t="s">
        <v>530</v>
      </c>
      <c r="BF108" s="6" t="str">
        <f>HYPERLINK("http://dx.doi.org/10.1016/j.ecoleng.2017.03.014","http://dx.doi.org/10.1016/j.ecoleng.2017.03.014")</f>
        <v>http://dx.doi.org/10.1016/j.ecoleng.2017.03.014</v>
      </c>
      <c r="BG108" t="s">
        <v>1500</v>
      </c>
      <c r="BH108" t="s">
        <v>1500</v>
      </c>
      <c r="BI108" t="s">
        <v>1500</v>
      </c>
      <c r="BJ108" t="s">
        <v>1500</v>
      </c>
      <c r="BK108" t="s">
        <v>1500</v>
      </c>
      <c r="BL108" t="s">
        <v>1500</v>
      </c>
      <c r="BM108" t="s">
        <v>1500</v>
      </c>
      <c r="BN108" t="s">
        <v>1500</v>
      </c>
      <c r="BO108" t="s">
        <v>1500</v>
      </c>
      <c r="BP108" t="s">
        <v>1500</v>
      </c>
      <c r="BQ108" t="s">
        <v>1500</v>
      </c>
      <c r="BR108" t="s">
        <v>1500</v>
      </c>
      <c r="BS108" t="s">
        <v>898</v>
      </c>
      <c r="BT108" s="6" t="str">
        <f>HYPERLINK("https%3A%2F%2Fwww.webofscience.com%2Fwos%2Fwoscc%2Ffull-record%2FWOS:000402834600009","View Full Record in Web of Science")</f>
        <v>View Full Record in Web of Science</v>
      </c>
    </row>
    <row r="109" spans="1:72" x14ac:dyDescent="0.2">
      <c r="A109" t="s">
        <v>1507</v>
      </c>
      <c r="B109" t="s">
        <v>160</v>
      </c>
      <c r="C109" t="s">
        <v>1500</v>
      </c>
      <c r="D109" t="s">
        <v>1500</v>
      </c>
      <c r="E109" t="s">
        <v>1500</v>
      </c>
      <c r="F109" t="s">
        <v>2765</v>
      </c>
      <c r="G109" t="s">
        <v>1500</v>
      </c>
      <c r="H109" t="s">
        <v>1500</v>
      </c>
      <c r="I109" t="s">
        <v>2521</v>
      </c>
      <c r="J109" t="s">
        <v>593</v>
      </c>
      <c r="K109" t="s">
        <v>1500</v>
      </c>
      <c r="L109" t="s">
        <v>1500</v>
      </c>
      <c r="M109" t="s">
        <v>1500</v>
      </c>
      <c r="N109" t="s">
        <v>1500</v>
      </c>
      <c r="O109" t="s">
        <v>1500</v>
      </c>
      <c r="P109" t="s">
        <v>1500</v>
      </c>
      <c r="Q109" t="s">
        <v>1500</v>
      </c>
      <c r="R109" t="s">
        <v>1500</v>
      </c>
      <c r="S109" t="s">
        <v>1500</v>
      </c>
      <c r="T109" t="s">
        <v>1500</v>
      </c>
      <c r="U109" t="s">
        <v>1500</v>
      </c>
      <c r="V109" t="s">
        <v>1500</v>
      </c>
      <c r="W109" t="s">
        <v>1500</v>
      </c>
      <c r="X109" t="s">
        <v>1500</v>
      </c>
      <c r="Y109" t="s">
        <v>1500</v>
      </c>
      <c r="Z109" t="s">
        <v>1500</v>
      </c>
      <c r="AA109" t="s">
        <v>2373</v>
      </c>
      <c r="AB109" t="s">
        <v>1500</v>
      </c>
      <c r="AC109" t="s">
        <v>1500</v>
      </c>
      <c r="AD109" t="s">
        <v>1500</v>
      </c>
      <c r="AE109" t="s">
        <v>1500</v>
      </c>
      <c r="AF109" t="s">
        <v>1500</v>
      </c>
      <c r="AG109" t="s">
        <v>1500</v>
      </c>
      <c r="AH109" t="s">
        <v>1500</v>
      </c>
      <c r="AI109" t="s">
        <v>1500</v>
      </c>
      <c r="AJ109" t="s">
        <v>1500</v>
      </c>
      <c r="AK109" t="s">
        <v>1500</v>
      </c>
      <c r="AL109" t="s">
        <v>1500</v>
      </c>
      <c r="AM109" t="s">
        <v>1500</v>
      </c>
      <c r="AN109" t="s">
        <v>1500</v>
      </c>
      <c r="AO109" t="s">
        <v>2631</v>
      </c>
      <c r="AP109" t="s">
        <v>1500</v>
      </c>
      <c r="AQ109" t="s">
        <v>1500</v>
      </c>
      <c r="AR109" t="s">
        <v>1500</v>
      </c>
      <c r="AS109" t="s">
        <v>1500</v>
      </c>
      <c r="AT109" t="s">
        <v>1500</v>
      </c>
      <c r="AU109">
        <v>2017</v>
      </c>
      <c r="AV109">
        <v>16</v>
      </c>
      <c r="AW109">
        <v>5</v>
      </c>
      <c r="AX109" t="s">
        <v>1500</v>
      </c>
      <c r="AY109" t="s">
        <v>1500</v>
      </c>
      <c r="AZ109" t="s">
        <v>1500</v>
      </c>
      <c r="BA109" t="s">
        <v>1500</v>
      </c>
      <c r="BB109">
        <v>1064</v>
      </c>
      <c r="BC109">
        <v>1074</v>
      </c>
      <c r="BD109" t="s">
        <v>1500</v>
      </c>
      <c r="BE109" t="s">
        <v>343</v>
      </c>
      <c r="BF109" s="6" t="str">
        <f>HYPERLINK("http://dx.doi.org/10.1016/S2095-3119(16)61578-2","http://dx.doi.org/10.1016/S2095-3119(16)61578-2")</f>
        <v>http://dx.doi.org/10.1016/S2095-3119(16)61578-2</v>
      </c>
      <c r="BG109" t="s">
        <v>1500</v>
      </c>
      <c r="BH109" t="s">
        <v>1500</v>
      </c>
      <c r="BI109" t="s">
        <v>1500</v>
      </c>
      <c r="BJ109" t="s">
        <v>1500</v>
      </c>
      <c r="BK109" t="s">
        <v>1500</v>
      </c>
      <c r="BL109" t="s">
        <v>1500</v>
      </c>
      <c r="BM109" t="s">
        <v>1500</v>
      </c>
      <c r="BN109" t="s">
        <v>1500</v>
      </c>
      <c r="BO109" t="s">
        <v>1500</v>
      </c>
      <c r="BP109" t="s">
        <v>1500</v>
      </c>
      <c r="BQ109" t="s">
        <v>1500</v>
      </c>
      <c r="BR109" t="s">
        <v>1500</v>
      </c>
      <c r="BS109" t="s">
        <v>891</v>
      </c>
      <c r="BT109" s="6" t="str">
        <f>HYPERLINK("https%3A%2F%2Fwww.webofscience.com%2Fwos%2Fwoscc%2Ffull-record%2FWOS:000401053700010","View Full Record in Web of Science")</f>
        <v>View Full Record in Web of Science</v>
      </c>
    </row>
    <row r="110" spans="1:72" x14ac:dyDescent="0.2">
      <c r="A110" t="s">
        <v>1507</v>
      </c>
      <c r="B110" t="s">
        <v>2162</v>
      </c>
      <c r="C110" t="s">
        <v>1500</v>
      </c>
      <c r="D110" t="s">
        <v>1500</v>
      </c>
      <c r="E110" t="s">
        <v>1500</v>
      </c>
      <c r="F110" t="s">
        <v>1774</v>
      </c>
      <c r="G110" t="s">
        <v>1500</v>
      </c>
      <c r="H110" t="s">
        <v>1500</v>
      </c>
      <c r="I110" t="s">
        <v>60</v>
      </c>
      <c r="J110" t="s">
        <v>219</v>
      </c>
      <c r="K110" t="s">
        <v>1500</v>
      </c>
      <c r="L110" t="s">
        <v>1500</v>
      </c>
      <c r="M110" t="s">
        <v>1500</v>
      </c>
      <c r="N110" t="s">
        <v>1500</v>
      </c>
      <c r="O110" t="s">
        <v>1500</v>
      </c>
      <c r="P110" t="s">
        <v>1500</v>
      </c>
      <c r="Q110" t="s">
        <v>1500</v>
      </c>
      <c r="R110" t="s">
        <v>1500</v>
      </c>
      <c r="S110" t="s">
        <v>1500</v>
      </c>
      <c r="T110" t="s">
        <v>1500</v>
      </c>
      <c r="U110" t="s">
        <v>1500</v>
      </c>
      <c r="V110" t="s">
        <v>1500</v>
      </c>
      <c r="W110" t="s">
        <v>1500</v>
      </c>
      <c r="X110" t="s">
        <v>1500</v>
      </c>
      <c r="Y110" t="s">
        <v>1500</v>
      </c>
      <c r="Z110" t="s">
        <v>1500</v>
      </c>
      <c r="AA110" t="s">
        <v>415</v>
      </c>
      <c r="AB110" t="s">
        <v>1161</v>
      </c>
      <c r="AC110" t="s">
        <v>1500</v>
      </c>
      <c r="AD110" t="s">
        <v>1500</v>
      </c>
      <c r="AE110" t="s">
        <v>1500</v>
      </c>
      <c r="AF110" t="s">
        <v>1500</v>
      </c>
      <c r="AG110" t="s">
        <v>1500</v>
      </c>
      <c r="AH110" t="s">
        <v>1500</v>
      </c>
      <c r="AI110" t="s">
        <v>1500</v>
      </c>
      <c r="AJ110" t="s">
        <v>1500</v>
      </c>
      <c r="AK110" t="s">
        <v>1500</v>
      </c>
      <c r="AL110" t="s">
        <v>1500</v>
      </c>
      <c r="AM110" t="s">
        <v>1500</v>
      </c>
      <c r="AN110" t="s">
        <v>1500</v>
      </c>
      <c r="AO110" t="s">
        <v>1914</v>
      </c>
      <c r="AP110" t="s">
        <v>1909</v>
      </c>
      <c r="AQ110" t="s">
        <v>1500</v>
      </c>
      <c r="AR110" t="s">
        <v>1500</v>
      </c>
      <c r="AS110" t="s">
        <v>1500</v>
      </c>
      <c r="AT110" t="s">
        <v>1638</v>
      </c>
      <c r="AU110">
        <v>2022</v>
      </c>
      <c r="AV110">
        <v>324</v>
      </c>
      <c r="AW110" t="s">
        <v>1500</v>
      </c>
      <c r="AX110" t="s">
        <v>1500</v>
      </c>
      <c r="AY110" t="s">
        <v>1500</v>
      </c>
      <c r="AZ110" t="s">
        <v>1500</v>
      </c>
      <c r="BA110" t="s">
        <v>1500</v>
      </c>
      <c r="BB110" t="s">
        <v>1500</v>
      </c>
      <c r="BC110" t="s">
        <v>1500</v>
      </c>
      <c r="BD110">
        <v>107737</v>
      </c>
      <c r="BE110" t="s">
        <v>2342</v>
      </c>
      <c r="BF110" s="6" t="str">
        <f>HYPERLINK("http://dx.doi.org/10.1016/j.agee.2021.107737","http://dx.doi.org/10.1016/j.agee.2021.107737")</f>
        <v>http://dx.doi.org/10.1016/j.agee.2021.107737</v>
      </c>
      <c r="BG110" t="s">
        <v>1500</v>
      </c>
      <c r="BH110" t="s">
        <v>2669</v>
      </c>
      <c r="BI110" t="s">
        <v>1500</v>
      </c>
      <c r="BJ110" t="s">
        <v>1500</v>
      </c>
      <c r="BK110" t="s">
        <v>1500</v>
      </c>
      <c r="BL110" t="s">
        <v>1500</v>
      </c>
      <c r="BM110" t="s">
        <v>1500</v>
      </c>
      <c r="BN110" t="s">
        <v>1500</v>
      </c>
      <c r="BO110" t="s">
        <v>1500</v>
      </c>
      <c r="BP110" t="s">
        <v>1500</v>
      </c>
      <c r="BQ110" t="s">
        <v>1500</v>
      </c>
      <c r="BR110" t="s">
        <v>1500</v>
      </c>
      <c r="BS110" t="s">
        <v>905</v>
      </c>
      <c r="BT110" s="6" t="str">
        <f>HYPERLINK("https%3A%2F%2Fwww.webofscience.com%2Fwos%2Fwoscc%2Ffull-record%2FWOS:000719323800001","View Full Record in Web of Science")</f>
        <v>View Full Record in Web of Science</v>
      </c>
    </row>
    <row r="111" spans="1:72" x14ac:dyDescent="0.2">
      <c r="A111" t="s">
        <v>1507</v>
      </c>
      <c r="B111" t="s">
        <v>1696</v>
      </c>
      <c r="C111" t="s">
        <v>1500</v>
      </c>
      <c r="D111" t="s">
        <v>1500</v>
      </c>
      <c r="E111" t="s">
        <v>1500</v>
      </c>
      <c r="F111" t="s">
        <v>1945</v>
      </c>
      <c r="G111" t="s">
        <v>1500</v>
      </c>
      <c r="H111" t="s">
        <v>1500</v>
      </c>
      <c r="I111" t="s">
        <v>79</v>
      </c>
      <c r="J111" t="s">
        <v>911</v>
      </c>
      <c r="K111" t="s">
        <v>1500</v>
      </c>
      <c r="L111" t="s">
        <v>1500</v>
      </c>
      <c r="M111" t="s">
        <v>1500</v>
      </c>
      <c r="N111" t="s">
        <v>1500</v>
      </c>
      <c r="O111" t="s">
        <v>1500</v>
      </c>
      <c r="P111" t="s">
        <v>1500</v>
      </c>
      <c r="Q111" t="s">
        <v>1500</v>
      </c>
      <c r="R111" t="s">
        <v>1500</v>
      </c>
      <c r="S111" t="s">
        <v>1500</v>
      </c>
      <c r="T111" t="s">
        <v>1500</v>
      </c>
      <c r="U111" t="s">
        <v>1500</v>
      </c>
      <c r="V111" t="s">
        <v>1500</v>
      </c>
      <c r="W111" t="s">
        <v>1500</v>
      </c>
      <c r="X111" t="s">
        <v>1500</v>
      </c>
      <c r="Y111" t="s">
        <v>1500</v>
      </c>
      <c r="Z111" t="s">
        <v>1500</v>
      </c>
      <c r="AA111" t="s">
        <v>2030</v>
      </c>
      <c r="AB111" t="s">
        <v>2768</v>
      </c>
      <c r="AC111" t="s">
        <v>1500</v>
      </c>
      <c r="AD111" t="s">
        <v>1500</v>
      </c>
      <c r="AE111" t="s">
        <v>1500</v>
      </c>
      <c r="AF111" t="s">
        <v>1500</v>
      </c>
      <c r="AG111" t="s">
        <v>1500</v>
      </c>
      <c r="AH111" t="s">
        <v>1500</v>
      </c>
      <c r="AI111" t="s">
        <v>1500</v>
      </c>
      <c r="AJ111" t="s">
        <v>1500</v>
      </c>
      <c r="AK111" t="s">
        <v>1500</v>
      </c>
      <c r="AL111" t="s">
        <v>1500</v>
      </c>
      <c r="AM111" t="s">
        <v>1500</v>
      </c>
      <c r="AN111" t="s">
        <v>1500</v>
      </c>
      <c r="AO111" t="s">
        <v>1500</v>
      </c>
      <c r="AP111" t="s">
        <v>2648</v>
      </c>
      <c r="AQ111" t="s">
        <v>1500</v>
      </c>
      <c r="AR111" t="s">
        <v>1500</v>
      </c>
      <c r="AS111" t="s">
        <v>1500</v>
      </c>
      <c r="AT111" t="s">
        <v>1494</v>
      </c>
      <c r="AU111">
        <v>2022</v>
      </c>
      <c r="AV111">
        <v>12</v>
      </c>
      <c r="AW111">
        <v>12</v>
      </c>
      <c r="AX111" t="s">
        <v>1500</v>
      </c>
      <c r="AY111" t="s">
        <v>1500</v>
      </c>
      <c r="AZ111" t="s">
        <v>1500</v>
      </c>
      <c r="BA111" t="s">
        <v>1500</v>
      </c>
      <c r="BB111" t="s">
        <v>1500</v>
      </c>
      <c r="BC111" t="s">
        <v>1500</v>
      </c>
      <c r="BD111">
        <v>2134</v>
      </c>
      <c r="BE111" t="s">
        <v>2377</v>
      </c>
      <c r="BF111" s="6" t="str">
        <f>HYPERLINK("http://dx.doi.org/10.3390/agriculture12122134","http://dx.doi.org/10.3390/agriculture12122134")</f>
        <v>http://dx.doi.org/10.3390/agriculture12122134</v>
      </c>
      <c r="BG111" t="s">
        <v>1500</v>
      </c>
      <c r="BH111" t="s">
        <v>1500</v>
      </c>
      <c r="BI111" t="s">
        <v>1500</v>
      </c>
      <c r="BJ111" t="s">
        <v>1500</v>
      </c>
      <c r="BK111" t="s">
        <v>1500</v>
      </c>
      <c r="BL111" t="s">
        <v>1500</v>
      </c>
      <c r="BM111" t="s">
        <v>1500</v>
      </c>
      <c r="BN111" t="s">
        <v>1500</v>
      </c>
      <c r="BO111" t="s">
        <v>1500</v>
      </c>
      <c r="BP111" t="s">
        <v>1500</v>
      </c>
      <c r="BQ111" t="s">
        <v>1500</v>
      </c>
      <c r="BR111" t="s">
        <v>1500</v>
      </c>
      <c r="BS111" t="s">
        <v>903</v>
      </c>
      <c r="BT111" s="6" t="str">
        <f>HYPERLINK("https%3A%2F%2Fwww.webofscience.com%2Fwos%2Fwoscc%2Ffull-record%2FWOS:000900221100001","View Full Record in Web of Science")</f>
        <v>View Full Record in Web of Science</v>
      </c>
    </row>
    <row r="112" spans="1:72" x14ac:dyDescent="0.2">
      <c r="A112" t="s">
        <v>1507</v>
      </c>
      <c r="B112" t="s">
        <v>1257</v>
      </c>
      <c r="C112" t="s">
        <v>1500</v>
      </c>
      <c r="D112" t="s">
        <v>1500</v>
      </c>
      <c r="E112" t="s">
        <v>1500</v>
      </c>
      <c r="F112" t="s">
        <v>1732</v>
      </c>
      <c r="G112" t="s">
        <v>1500</v>
      </c>
      <c r="H112" t="s">
        <v>1500</v>
      </c>
      <c r="I112" t="s">
        <v>1381</v>
      </c>
      <c r="J112" t="s">
        <v>1317</v>
      </c>
      <c r="K112" t="s">
        <v>1500</v>
      </c>
      <c r="L112" t="s">
        <v>1500</v>
      </c>
      <c r="M112" t="s">
        <v>1500</v>
      </c>
      <c r="N112" t="s">
        <v>1500</v>
      </c>
      <c r="O112" t="s">
        <v>1500</v>
      </c>
      <c r="P112" t="s">
        <v>1500</v>
      </c>
      <c r="Q112" t="s">
        <v>1500</v>
      </c>
      <c r="R112" t="s">
        <v>1500</v>
      </c>
      <c r="S112" t="s">
        <v>1500</v>
      </c>
      <c r="T112" t="s">
        <v>1500</v>
      </c>
      <c r="U112" t="s">
        <v>1500</v>
      </c>
      <c r="V112" t="s">
        <v>1500</v>
      </c>
      <c r="W112" t="s">
        <v>1500</v>
      </c>
      <c r="X112" t="s">
        <v>1500</v>
      </c>
      <c r="Y112" t="s">
        <v>1500</v>
      </c>
      <c r="Z112" t="s">
        <v>1500</v>
      </c>
      <c r="AA112" t="s">
        <v>1500</v>
      </c>
      <c r="AB112" t="s">
        <v>1500</v>
      </c>
      <c r="AC112" t="s">
        <v>1500</v>
      </c>
      <c r="AD112" t="s">
        <v>1500</v>
      </c>
      <c r="AE112" t="s">
        <v>1500</v>
      </c>
      <c r="AF112" t="s">
        <v>1500</v>
      </c>
      <c r="AG112" t="s">
        <v>1500</v>
      </c>
      <c r="AH112" t="s">
        <v>1500</v>
      </c>
      <c r="AI112" t="s">
        <v>1500</v>
      </c>
      <c r="AJ112" t="s">
        <v>1500</v>
      </c>
      <c r="AK112" t="s">
        <v>1500</v>
      </c>
      <c r="AL112" t="s">
        <v>1500</v>
      </c>
      <c r="AM112" t="s">
        <v>1500</v>
      </c>
      <c r="AN112" t="s">
        <v>1500</v>
      </c>
      <c r="AO112" t="s">
        <v>1500</v>
      </c>
      <c r="AP112" t="s">
        <v>1513</v>
      </c>
      <c r="AQ112" t="s">
        <v>1500</v>
      </c>
      <c r="AR112" t="s">
        <v>1500</v>
      </c>
      <c r="AS112" t="s">
        <v>1500</v>
      </c>
      <c r="AT112" t="s">
        <v>1509</v>
      </c>
      <c r="AU112">
        <v>2024</v>
      </c>
      <c r="AV112">
        <v>14</v>
      </c>
      <c r="AW112">
        <v>3</v>
      </c>
      <c r="AX112" t="s">
        <v>1500</v>
      </c>
      <c r="AY112" t="s">
        <v>1500</v>
      </c>
      <c r="AZ112" t="s">
        <v>1500</v>
      </c>
      <c r="BA112" t="s">
        <v>1500</v>
      </c>
      <c r="BB112" t="s">
        <v>1500</v>
      </c>
      <c r="BC112" t="s">
        <v>1500</v>
      </c>
      <c r="BD112">
        <v>544</v>
      </c>
      <c r="BE112" t="s">
        <v>2336</v>
      </c>
      <c r="BF112" s="6" t="str">
        <f>HYPERLINK("http://dx.doi.org/10.3390/agronomy14030544","http://dx.doi.org/10.3390/agronomy14030544")</f>
        <v>http://dx.doi.org/10.3390/agronomy14030544</v>
      </c>
      <c r="BG112" t="s">
        <v>1500</v>
      </c>
      <c r="BH112" t="s">
        <v>1500</v>
      </c>
      <c r="BI112" t="s">
        <v>1500</v>
      </c>
      <c r="BJ112" t="s">
        <v>1500</v>
      </c>
      <c r="BK112" t="s">
        <v>1500</v>
      </c>
      <c r="BL112" t="s">
        <v>1500</v>
      </c>
      <c r="BM112" t="s">
        <v>1500</v>
      </c>
      <c r="BN112" t="s">
        <v>1500</v>
      </c>
      <c r="BO112" t="s">
        <v>1500</v>
      </c>
      <c r="BP112" t="s">
        <v>1500</v>
      </c>
      <c r="BQ112" t="s">
        <v>1500</v>
      </c>
      <c r="BR112" t="s">
        <v>1500</v>
      </c>
      <c r="BS112" t="s">
        <v>918</v>
      </c>
      <c r="BT112" s="6" t="str">
        <f>HYPERLINK("https%3A%2F%2Fwww.webofscience.com%2Fwos%2Fwoscc%2Ffull-record%2FWOS:001191959500001","View Full Record in Web of Science")</f>
        <v>View Full Record in Web of Science</v>
      </c>
    </row>
    <row r="113" spans="1:72" x14ac:dyDescent="0.2">
      <c r="A113" t="s">
        <v>1507</v>
      </c>
      <c r="B113" t="s">
        <v>1306</v>
      </c>
      <c r="C113" t="s">
        <v>1500</v>
      </c>
      <c r="D113" t="s">
        <v>1500</v>
      </c>
      <c r="E113" t="s">
        <v>1500</v>
      </c>
      <c r="F113" t="s">
        <v>637</v>
      </c>
      <c r="G113" t="s">
        <v>1500</v>
      </c>
      <c r="H113" t="s">
        <v>1500</v>
      </c>
      <c r="I113" t="s">
        <v>120</v>
      </c>
      <c r="J113" t="s">
        <v>2039</v>
      </c>
      <c r="K113" t="s">
        <v>1500</v>
      </c>
      <c r="L113" t="s">
        <v>1500</v>
      </c>
      <c r="M113" t="s">
        <v>1500</v>
      </c>
      <c r="N113" t="s">
        <v>1500</v>
      </c>
      <c r="O113" t="s">
        <v>1500</v>
      </c>
      <c r="P113" t="s">
        <v>1500</v>
      </c>
      <c r="Q113" t="s">
        <v>1500</v>
      </c>
      <c r="R113" t="s">
        <v>1500</v>
      </c>
      <c r="S113" t="s">
        <v>1500</v>
      </c>
      <c r="T113" t="s">
        <v>1500</v>
      </c>
      <c r="U113" t="s">
        <v>1500</v>
      </c>
      <c r="V113" t="s">
        <v>1500</v>
      </c>
      <c r="W113" t="s">
        <v>1500</v>
      </c>
      <c r="X113" t="s">
        <v>1500</v>
      </c>
      <c r="Y113" t="s">
        <v>1500</v>
      </c>
      <c r="Z113" t="s">
        <v>1500</v>
      </c>
      <c r="AA113" t="s">
        <v>659</v>
      </c>
      <c r="AB113" t="s">
        <v>608</v>
      </c>
      <c r="AC113" t="s">
        <v>1500</v>
      </c>
      <c r="AD113" t="s">
        <v>1500</v>
      </c>
      <c r="AE113" t="s">
        <v>1500</v>
      </c>
      <c r="AF113" t="s">
        <v>1500</v>
      </c>
      <c r="AG113" t="s">
        <v>1500</v>
      </c>
      <c r="AH113" t="s">
        <v>1500</v>
      </c>
      <c r="AI113" t="s">
        <v>1500</v>
      </c>
      <c r="AJ113" t="s">
        <v>1500</v>
      </c>
      <c r="AK113" t="s">
        <v>1500</v>
      </c>
      <c r="AL113" t="s">
        <v>1500</v>
      </c>
      <c r="AM113" t="s">
        <v>1500</v>
      </c>
      <c r="AN113" t="s">
        <v>1500</v>
      </c>
      <c r="AO113" t="s">
        <v>2724</v>
      </c>
      <c r="AP113" t="s">
        <v>2721</v>
      </c>
      <c r="AQ113" t="s">
        <v>1500</v>
      </c>
      <c r="AR113" t="s">
        <v>1500</v>
      </c>
      <c r="AS113" t="s">
        <v>1500</v>
      </c>
      <c r="AT113" t="s">
        <v>1509</v>
      </c>
      <c r="AU113">
        <v>2022</v>
      </c>
      <c r="AV113">
        <v>22</v>
      </c>
      <c r="AW113">
        <v>1</v>
      </c>
      <c r="AX113" t="s">
        <v>1500</v>
      </c>
      <c r="AY113" t="s">
        <v>1500</v>
      </c>
      <c r="AZ113" t="s">
        <v>1500</v>
      </c>
      <c r="BA113" t="s">
        <v>1500</v>
      </c>
      <c r="BB113">
        <v>837</v>
      </c>
      <c r="BC113">
        <v>847</v>
      </c>
      <c r="BD113" t="s">
        <v>1500</v>
      </c>
      <c r="BE113" t="s">
        <v>2331</v>
      </c>
      <c r="BF113" s="6" t="str">
        <f>HYPERLINK("http://dx.doi.org/10.1007/s42729-021-00695-7","http://dx.doi.org/10.1007/s42729-021-00695-7")</f>
        <v>http://dx.doi.org/10.1007/s42729-021-00695-7</v>
      </c>
      <c r="BG113" t="s">
        <v>1500</v>
      </c>
      <c r="BH113" t="s">
        <v>2714</v>
      </c>
      <c r="BI113" t="s">
        <v>1500</v>
      </c>
      <c r="BJ113" t="s">
        <v>1500</v>
      </c>
      <c r="BK113" t="s">
        <v>1500</v>
      </c>
      <c r="BL113" t="s">
        <v>1500</v>
      </c>
      <c r="BM113" t="s">
        <v>1500</v>
      </c>
      <c r="BN113" t="s">
        <v>1500</v>
      </c>
      <c r="BO113" t="s">
        <v>1500</v>
      </c>
      <c r="BP113" t="s">
        <v>1500</v>
      </c>
      <c r="BQ113" t="s">
        <v>1500</v>
      </c>
      <c r="BR113" t="s">
        <v>1500</v>
      </c>
      <c r="BS113" t="s">
        <v>901</v>
      </c>
      <c r="BT113" s="6" t="str">
        <f>HYPERLINK("https%3A%2F%2Fwww.webofscience.com%2Fwos%2Fwoscc%2Ffull-record%2FWOS:000721637100002","View Full Record in Web of Science")</f>
        <v>View Full Record in Web of Science</v>
      </c>
    </row>
    <row r="114" spans="1:72" x14ac:dyDescent="0.2">
      <c r="A114" t="s">
        <v>1507</v>
      </c>
      <c r="B114" t="s">
        <v>1117</v>
      </c>
      <c r="C114" t="s">
        <v>1500</v>
      </c>
      <c r="D114" t="s">
        <v>1500</v>
      </c>
      <c r="E114" t="s">
        <v>1500</v>
      </c>
      <c r="F114" t="s">
        <v>1525</v>
      </c>
      <c r="G114" t="s">
        <v>1500</v>
      </c>
      <c r="H114" t="s">
        <v>1500</v>
      </c>
      <c r="I114" t="s">
        <v>393</v>
      </c>
      <c r="J114" t="s">
        <v>314</v>
      </c>
      <c r="K114" t="s">
        <v>1500</v>
      </c>
      <c r="L114" t="s">
        <v>1500</v>
      </c>
      <c r="M114" t="s">
        <v>1500</v>
      </c>
      <c r="N114" t="s">
        <v>1500</v>
      </c>
      <c r="O114" t="s">
        <v>1500</v>
      </c>
      <c r="P114" t="s">
        <v>1500</v>
      </c>
      <c r="Q114" t="s">
        <v>1500</v>
      </c>
      <c r="R114" t="s">
        <v>1500</v>
      </c>
      <c r="S114" t="s">
        <v>1500</v>
      </c>
      <c r="T114" t="s">
        <v>1500</v>
      </c>
      <c r="U114" t="s">
        <v>1500</v>
      </c>
      <c r="V114" t="s">
        <v>1500</v>
      </c>
      <c r="W114" t="s">
        <v>1500</v>
      </c>
      <c r="X114" t="s">
        <v>1500</v>
      </c>
      <c r="Y114" t="s">
        <v>1500</v>
      </c>
      <c r="Z114" t="s">
        <v>1500</v>
      </c>
      <c r="AA114" t="s">
        <v>1500</v>
      </c>
      <c r="AB114" t="s">
        <v>1500</v>
      </c>
      <c r="AC114" t="s">
        <v>1500</v>
      </c>
      <c r="AD114" t="s">
        <v>1500</v>
      </c>
      <c r="AE114" t="s">
        <v>1500</v>
      </c>
      <c r="AF114" t="s">
        <v>1500</v>
      </c>
      <c r="AG114" t="s">
        <v>1500</v>
      </c>
      <c r="AH114" t="s">
        <v>1500</v>
      </c>
      <c r="AI114" t="s">
        <v>1500</v>
      </c>
      <c r="AJ114" t="s">
        <v>1500</v>
      </c>
      <c r="AK114" t="s">
        <v>1500</v>
      </c>
      <c r="AL114" t="s">
        <v>1500</v>
      </c>
      <c r="AM114" t="s">
        <v>1500</v>
      </c>
      <c r="AN114" t="s">
        <v>1500</v>
      </c>
      <c r="AO114" t="s">
        <v>2728</v>
      </c>
      <c r="AP114" t="s">
        <v>1500</v>
      </c>
      <c r="AQ114" t="s">
        <v>1500</v>
      </c>
      <c r="AR114" t="s">
        <v>1500</v>
      </c>
      <c r="AS114" t="s">
        <v>1500</v>
      </c>
      <c r="AT114" t="s">
        <v>1591</v>
      </c>
      <c r="AU114">
        <v>2024</v>
      </c>
      <c r="AV114">
        <v>15</v>
      </c>
      <c r="AW114" t="s">
        <v>1500</v>
      </c>
      <c r="AX114" t="s">
        <v>1500</v>
      </c>
      <c r="AY114" t="s">
        <v>1500</v>
      </c>
      <c r="AZ114" t="s">
        <v>1500</v>
      </c>
      <c r="BA114" t="s">
        <v>1500</v>
      </c>
      <c r="BB114" t="s">
        <v>1500</v>
      </c>
      <c r="BC114" t="s">
        <v>1500</v>
      </c>
      <c r="BD114">
        <v>1432460</v>
      </c>
      <c r="BE114" t="s">
        <v>2345</v>
      </c>
      <c r="BF114" s="6" t="str">
        <f>HYPERLINK("http://dx.doi.org/10.3389/fpls.2024.1432460","http://dx.doi.org/10.3389/fpls.2024.1432460")</f>
        <v>http://dx.doi.org/10.3389/fpls.2024.1432460</v>
      </c>
      <c r="BG114" t="s">
        <v>1500</v>
      </c>
      <c r="BH114" t="s">
        <v>1500</v>
      </c>
      <c r="BI114" t="s">
        <v>1500</v>
      </c>
      <c r="BJ114" t="s">
        <v>1500</v>
      </c>
      <c r="BK114" t="s">
        <v>1500</v>
      </c>
      <c r="BL114" t="s">
        <v>1500</v>
      </c>
      <c r="BM114" t="s">
        <v>1500</v>
      </c>
      <c r="BN114">
        <v>39301158</v>
      </c>
      <c r="BO114" t="s">
        <v>1500</v>
      </c>
      <c r="BP114" t="s">
        <v>1500</v>
      </c>
      <c r="BQ114" t="s">
        <v>1500</v>
      </c>
      <c r="BR114" t="s">
        <v>1500</v>
      </c>
      <c r="BS114" t="s">
        <v>902</v>
      </c>
      <c r="BT114" s="6" t="str">
        <f>HYPERLINK("https%3A%2F%2Fwww.webofscience.com%2Fwos%2Fwoscc%2Ffull-record%2FWOS:001322121700001","View Full Record in Web of Science")</f>
        <v>View Full Record in Web of Science</v>
      </c>
    </row>
    <row r="115" spans="1:72" x14ac:dyDescent="0.2">
      <c r="A115" t="s">
        <v>1507</v>
      </c>
      <c r="B115" t="s">
        <v>2764</v>
      </c>
      <c r="C115" t="s">
        <v>1500</v>
      </c>
      <c r="D115" t="s">
        <v>1500</v>
      </c>
      <c r="E115" t="s">
        <v>1500</v>
      </c>
      <c r="F115" t="s">
        <v>1458</v>
      </c>
      <c r="G115" t="s">
        <v>1500</v>
      </c>
      <c r="H115" t="s">
        <v>1500</v>
      </c>
      <c r="I115" t="s">
        <v>268</v>
      </c>
      <c r="J115" t="s">
        <v>219</v>
      </c>
      <c r="K115" t="s">
        <v>1500</v>
      </c>
      <c r="L115" t="s">
        <v>1500</v>
      </c>
      <c r="M115" t="s">
        <v>1500</v>
      </c>
      <c r="N115" t="s">
        <v>1500</v>
      </c>
      <c r="O115" t="s">
        <v>1500</v>
      </c>
      <c r="P115" t="s">
        <v>1500</v>
      </c>
      <c r="Q115" t="s">
        <v>1500</v>
      </c>
      <c r="R115" t="s">
        <v>1500</v>
      </c>
      <c r="S115" t="s">
        <v>1500</v>
      </c>
      <c r="T115" t="s">
        <v>1500</v>
      </c>
      <c r="U115" t="s">
        <v>1500</v>
      </c>
      <c r="V115" t="s">
        <v>1500</v>
      </c>
      <c r="W115" t="s">
        <v>1500</v>
      </c>
      <c r="X115" t="s">
        <v>1500</v>
      </c>
      <c r="Y115" t="s">
        <v>1500</v>
      </c>
      <c r="Z115" t="s">
        <v>1500</v>
      </c>
      <c r="AA115" t="s">
        <v>669</v>
      </c>
      <c r="AB115" t="s">
        <v>1561</v>
      </c>
      <c r="AC115" t="s">
        <v>1500</v>
      </c>
      <c r="AD115" t="s">
        <v>1500</v>
      </c>
      <c r="AE115" t="s">
        <v>1500</v>
      </c>
      <c r="AF115" t="s">
        <v>1500</v>
      </c>
      <c r="AG115" t="s">
        <v>1500</v>
      </c>
      <c r="AH115" t="s">
        <v>1500</v>
      </c>
      <c r="AI115" t="s">
        <v>1500</v>
      </c>
      <c r="AJ115" t="s">
        <v>1500</v>
      </c>
      <c r="AK115" t="s">
        <v>1500</v>
      </c>
      <c r="AL115" t="s">
        <v>1500</v>
      </c>
      <c r="AM115" t="s">
        <v>1500</v>
      </c>
      <c r="AN115" t="s">
        <v>1500</v>
      </c>
      <c r="AO115" t="s">
        <v>1914</v>
      </c>
      <c r="AP115" t="s">
        <v>1909</v>
      </c>
      <c r="AQ115" t="s">
        <v>1500</v>
      </c>
      <c r="AR115" t="s">
        <v>1500</v>
      </c>
      <c r="AS115" t="s">
        <v>1500</v>
      </c>
      <c r="AT115" t="s">
        <v>1643</v>
      </c>
      <c r="AU115">
        <v>2013</v>
      </c>
      <c r="AV115">
        <v>177</v>
      </c>
      <c r="AW115" t="s">
        <v>1500</v>
      </c>
      <c r="AX115" t="s">
        <v>1500</v>
      </c>
      <c r="AY115" t="s">
        <v>1500</v>
      </c>
      <c r="AZ115" t="s">
        <v>1500</v>
      </c>
      <c r="BA115" t="s">
        <v>1500</v>
      </c>
      <c r="BB115">
        <v>10</v>
      </c>
      <c r="BC115">
        <v>20</v>
      </c>
      <c r="BD115" t="s">
        <v>1500</v>
      </c>
      <c r="BE115" t="s">
        <v>2352</v>
      </c>
      <c r="BF115" s="6" t="str">
        <f>HYPERLINK("http://dx.doi.org/10.1016/j.agee.2013.05.011","http://dx.doi.org/10.1016/j.agee.2013.05.011")</f>
        <v>http://dx.doi.org/10.1016/j.agee.2013.05.011</v>
      </c>
      <c r="BG115" t="s">
        <v>1500</v>
      </c>
      <c r="BH115" t="s">
        <v>1500</v>
      </c>
      <c r="BI115" t="s">
        <v>1500</v>
      </c>
      <c r="BJ115" t="s">
        <v>1500</v>
      </c>
      <c r="BK115" t="s">
        <v>1500</v>
      </c>
      <c r="BL115" t="s">
        <v>1500</v>
      </c>
      <c r="BM115" t="s">
        <v>1500</v>
      </c>
      <c r="BN115" t="s">
        <v>1500</v>
      </c>
      <c r="BO115" t="s">
        <v>1500</v>
      </c>
      <c r="BP115" t="s">
        <v>1500</v>
      </c>
      <c r="BQ115" t="s">
        <v>1500</v>
      </c>
      <c r="BR115" t="s">
        <v>1500</v>
      </c>
      <c r="BS115" t="s">
        <v>920</v>
      </c>
      <c r="BT115" s="6" t="str">
        <f>HYPERLINK("https%3A%2F%2Fwww.webofscience.com%2Fwos%2Fwoscc%2Ffull-record%2FWOS:000325122700002","View Full Record in Web of Science")</f>
        <v>View Full Record in Web of Science</v>
      </c>
    </row>
    <row r="116" spans="1:72" x14ac:dyDescent="0.2">
      <c r="A116" t="s">
        <v>1507</v>
      </c>
      <c r="B116" t="s">
        <v>2005</v>
      </c>
      <c r="C116" t="s">
        <v>1500</v>
      </c>
      <c r="D116" t="s">
        <v>1500</v>
      </c>
      <c r="E116" t="s">
        <v>1500</v>
      </c>
      <c r="F116" t="s">
        <v>1547</v>
      </c>
      <c r="G116" t="s">
        <v>1500</v>
      </c>
      <c r="H116" t="s">
        <v>1500</v>
      </c>
      <c r="I116" t="s">
        <v>1416</v>
      </c>
      <c r="J116" t="s">
        <v>2050</v>
      </c>
      <c r="K116" t="s">
        <v>1500</v>
      </c>
      <c r="L116" t="s">
        <v>1500</v>
      </c>
      <c r="M116" t="s">
        <v>1500</v>
      </c>
      <c r="N116" t="s">
        <v>1500</v>
      </c>
      <c r="O116" t="s">
        <v>1500</v>
      </c>
      <c r="P116" t="s">
        <v>1500</v>
      </c>
      <c r="Q116" t="s">
        <v>1500</v>
      </c>
      <c r="R116" t="s">
        <v>1500</v>
      </c>
      <c r="S116" t="s">
        <v>1500</v>
      </c>
      <c r="T116" t="s">
        <v>1500</v>
      </c>
      <c r="U116" t="s">
        <v>1500</v>
      </c>
      <c r="V116" t="s">
        <v>1500</v>
      </c>
      <c r="W116" t="s">
        <v>1500</v>
      </c>
      <c r="X116" t="s">
        <v>1500</v>
      </c>
      <c r="Y116" t="s">
        <v>1500</v>
      </c>
      <c r="Z116" t="s">
        <v>1500</v>
      </c>
      <c r="AA116" t="s">
        <v>666</v>
      </c>
      <c r="AB116" t="s">
        <v>2358</v>
      </c>
      <c r="AC116" t="s">
        <v>1500</v>
      </c>
      <c r="AD116" t="s">
        <v>1500</v>
      </c>
      <c r="AE116" t="s">
        <v>1500</v>
      </c>
      <c r="AF116" t="s">
        <v>1500</v>
      </c>
      <c r="AG116" t="s">
        <v>1500</v>
      </c>
      <c r="AH116" t="s">
        <v>1500</v>
      </c>
      <c r="AI116" t="s">
        <v>1500</v>
      </c>
      <c r="AJ116" t="s">
        <v>1500</v>
      </c>
      <c r="AK116" t="s">
        <v>1500</v>
      </c>
      <c r="AL116" t="s">
        <v>1500</v>
      </c>
      <c r="AM116" t="s">
        <v>1500</v>
      </c>
      <c r="AN116" t="s">
        <v>1500</v>
      </c>
      <c r="AO116" t="s">
        <v>2698</v>
      </c>
      <c r="AP116" t="s">
        <v>2704</v>
      </c>
      <c r="AQ116" t="s">
        <v>1500</v>
      </c>
      <c r="AR116" t="s">
        <v>1500</v>
      </c>
      <c r="AS116" t="s">
        <v>1500</v>
      </c>
      <c r="AT116" t="s">
        <v>1494</v>
      </c>
      <c r="AU116">
        <v>2022</v>
      </c>
      <c r="AV116">
        <v>16</v>
      </c>
      <c r="AW116">
        <v>4</v>
      </c>
      <c r="AX116" t="s">
        <v>1500</v>
      </c>
      <c r="AY116" t="s">
        <v>1500</v>
      </c>
      <c r="AZ116" t="s">
        <v>1500</v>
      </c>
      <c r="BA116" t="s">
        <v>1500</v>
      </c>
      <c r="BB116">
        <v>669</v>
      </c>
      <c r="BC116">
        <v>679</v>
      </c>
      <c r="BD116" t="s">
        <v>1500</v>
      </c>
      <c r="BE116" t="s">
        <v>2363</v>
      </c>
      <c r="BF116" s="6" t="str">
        <f>HYPERLINK("http://dx.doi.org/10.1007/s42106-022-00212-5","http://dx.doi.org/10.1007/s42106-022-00212-5")</f>
        <v>http://dx.doi.org/10.1007/s42106-022-00212-5</v>
      </c>
      <c r="BG116" t="s">
        <v>1500</v>
      </c>
      <c r="BH116" t="s">
        <v>2677</v>
      </c>
      <c r="BI116" t="s">
        <v>1500</v>
      </c>
      <c r="BJ116" t="s">
        <v>1500</v>
      </c>
      <c r="BK116" t="s">
        <v>1500</v>
      </c>
      <c r="BL116" t="s">
        <v>1500</v>
      </c>
      <c r="BM116" t="s">
        <v>1500</v>
      </c>
      <c r="BN116" t="s">
        <v>1500</v>
      </c>
      <c r="BO116" t="s">
        <v>1500</v>
      </c>
      <c r="BP116" t="s">
        <v>1500</v>
      </c>
      <c r="BQ116" t="s">
        <v>1500</v>
      </c>
      <c r="BR116" t="s">
        <v>1500</v>
      </c>
      <c r="BS116" t="s">
        <v>913</v>
      </c>
      <c r="BT116" s="6" t="str">
        <f>HYPERLINK("https%3A%2F%2Fwww.webofscience.com%2Fwos%2Fwoscc%2Ffull-record%2FWOS:000850408100001","View Full Record in Web of Science")</f>
        <v>View Full Record in Web of Science</v>
      </c>
    </row>
    <row r="117" spans="1:72" x14ac:dyDescent="0.2">
      <c r="A117" t="s">
        <v>1507</v>
      </c>
      <c r="B117" t="s">
        <v>247</v>
      </c>
      <c r="C117" t="s">
        <v>1500</v>
      </c>
      <c r="D117" t="s">
        <v>1500</v>
      </c>
      <c r="E117" t="s">
        <v>1500</v>
      </c>
      <c r="F117" t="s">
        <v>2252</v>
      </c>
      <c r="G117" t="s">
        <v>1500</v>
      </c>
      <c r="H117" t="s">
        <v>1500</v>
      </c>
      <c r="I117" t="s">
        <v>307</v>
      </c>
      <c r="J117" t="s">
        <v>611</v>
      </c>
      <c r="K117" t="s">
        <v>1500</v>
      </c>
      <c r="L117" t="s">
        <v>1500</v>
      </c>
      <c r="M117" t="s">
        <v>1500</v>
      </c>
      <c r="N117" t="s">
        <v>1500</v>
      </c>
      <c r="O117" t="s">
        <v>1500</v>
      </c>
      <c r="P117" t="s">
        <v>1500</v>
      </c>
      <c r="Q117" t="s">
        <v>1500</v>
      </c>
      <c r="R117" t="s">
        <v>1500</v>
      </c>
      <c r="S117" t="s">
        <v>1500</v>
      </c>
      <c r="T117" t="s">
        <v>1500</v>
      </c>
      <c r="U117" t="s">
        <v>1500</v>
      </c>
      <c r="V117" t="s">
        <v>1500</v>
      </c>
      <c r="W117" t="s">
        <v>1500</v>
      </c>
      <c r="X117" t="s">
        <v>1500</v>
      </c>
      <c r="Y117" t="s">
        <v>1500</v>
      </c>
      <c r="Z117" t="s">
        <v>1500</v>
      </c>
      <c r="AA117" t="s">
        <v>2533</v>
      </c>
      <c r="AB117" t="s">
        <v>2537</v>
      </c>
      <c r="AC117" t="s">
        <v>1500</v>
      </c>
      <c r="AD117" t="s">
        <v>1500</v>
      </c>
      <c r="AE117" t="s">
        <v>1500</v>
      </c>
      <c r="AF117" t="s">
        <v>1500</v>
      </c>
      <c r="AG117" t="s">
        <v>1500</v>
      </c>
      <c r="AH117" t="s">
        <v>1500</v>
      </c>
      <c r="AI117" t="s">
        <v>1500</v>
      </c>
      <c r="AJ117" t="s">
        <v>1500</v>
      </c>
      <c r="AK117" t="s">
        <v>1500</v>
      </c>
      <c r="AL117" t="s">
        <v>1500</v>
      </c>
      <c r="AM117" t="s">
        <v>1500</v>
      </c>
      <c r="AN117" t="s">
        <v>1500</v>
      </c>
      <c r="AO117" t="s">
        <v>2703</v>
      </c>
      <c r="AP117" t="s">
        <v>2718</v>
      </c>
      <c r="AQ117" t="s">
        <v>1500</v>
      </c>
      <c r="AR117" t="s">
        <v>1500</v>
      </c>
      <c r="AS117" t="s">
        <v>1500</v>
      </c>
      <c r="AT117" t="s">
        <v>1633</v>
      </c>
      <c r="AU117">
        <v>2022</v>
      </c>
      <c r="AV117">
        <v>346</v>
      </c>
      <c r="AW117" t="s">
        <v>1500</v>
      </c>
      <c r="AX117" t="s">
        <v>1500</v>
      </c>
      <c r="AY117" t="s">
        <v>1500</v>
      </c>
      <c r="AZ117" t="s">
        <v>1500</v>
      </c>
      <c r="BA117" t="s">
        <v>1500</v>
      </c>
      <c r="BB117" t="s">
        <v>1500</v>
      </c>
      <c r="BC117" t="s">
        <v>1500</v>
      </c>
      <c r="BD117">
        <v>131197</v>
      </c>
      <c r="BE117" t="s">
        <v>341</v>
      </c>
      <c r="BF117" s="6" t="str">
        <f>HYPERLINK("http://dx.doi.org/10.1016/j.jclepro.2022.131197","http://dx.doi.org/10.1016/j.jclepro.2022.131197")</f>
        <v>http://dx.doi.org/10.1016/j.jclepro.2022.131197</v>
      </c>
      <c r="BG117" t="s">
        <v>1500</v>
      </c>
      <c r="BH117" t="s">
        <v>2686</v>
      </c>
      <c r="BI117" t="s">
        <v>1500</v>
      </c>
      <c r="BJ117" t="s">
        <v>1500</v>
      </c>
      <c r="BK117" t="s">
        <v>1500</v>
      </c>
      <c r="BL117" t="s">
        <v>1500</v>
      </c>
      <c r="BM117" t="s">
        <v>1500</v>
      </c>
      <c r="BN117" t="s">
        <v>1500</v>
      </c>
      <c r="BO117" t="s">
        <v>1500</v>
      </c>
      <c r="BP117" t="s">
        <v>1500</v>
      </c>
      <c r="BQ117" t="s">
        <v>1500</v>
      </c>
      <c r="BR117" t="s">
        <v>1500</v>
      </c>
      <c r="BS117" t="s">
        <v>888</v>
      </c>
      <c r="BT117" s="6" t="str">
        <f>HYPERLINK("https%3A%2F%2Fwww.webofscience.com%2Fwos%2Fwoscc%2Ffull-record%2FWOS:000789635200004","View Full Record in Web of Science")</f>
        <v>View Full Record in Web of Science</v>
      </c>
    </row>
    <row r="118" spans="1:72" x14ac:dyDescent="0.2">
      <c r="A118" t="s">
        <v>1507</v>
      </c>
      <c r="B118" t="s">
        <v>572</v>
      </c>
      <c r="C118" t="s">
        <v>1500</v>
      </c>
      <c r="D118" t="s">
        <v>1500</v>
      </c>
      <c r="E118" t="s">
        <v>1500</v>
      </c>
      <c r="F118" t="s">
        <v>2029</v>
      </c>
      <c r="G118" t="s">
        <v>1500</v>
      </c>
      <c r="H118" t="s">
        <v>1500</v>
      </c>
      <c r="I118" t="s">
        <v>1670</v>
      </c>
      <c r="J118" t="s">
        <v>583</v>
      </c>
      <c r="K118" t="s">
        <v>1500</v>
      </c>
      <c r="L118" t="s">
        <v>1500</v>
      </c>
      <c r="M118" t="s">
        <v>1500</v>
      </c>
      <c r="N118" t="s">
        <v>1500</v>
      </c>
      <c r="O118" t="s">
        <v>1500</v>
      </c>
      <c r="P118" t="s">
        <v>1500</v>
      </c>
      <c r="Q118" t="s">
        <v>1500</v>
      </c>
      <c r="R118" t="s">
        <v>1500</v>
      </c>
      <c r="S118" t="s">
        <v>1500</v>
      </c>
      <c r="T118" t="s">
        <v>1500</v>
      </c>
      <c r="U118" t="s">
        <v>1500</v>
      </c>
      <c r="V118" t="s">
        <v>1500</v>
      </c>
      <c r="W118" t="s">
        <v>1500</v>
      </c>
      <c r="X118" t="s">
        <v>1500</v>
      </c>
      <c r="Y118" t="s">
        <v>1500</v>
      </c>
      <c r="Z118" t="s">
        <v>1500</v>
      </c>
      <c r="AA118" t="s">
        <v>340</v>
      </c>
      <c r="AB118" t="s">
        <v>193</v>
      </c>
      <c r="AC118" t="s">
        <v>1500</v>
      </c>
      <c r="AD118" t="s">
        <v>1500</v>
      </c>
      <c r="AE118" t="s">
        <v>1500</v>
      </c>
      <c r="AF118" t="s">
        <v>1500</v>
      </c>
      <c r="AG118" t="s">
        <v>1500</v>
      </c>
      <c r="AH118" t="s">
        <v>1500</v>
      </c>
      <c r="AI118" t="s">
        <v>1500</v>
      </c>
      <c r="AJ118" t="s">
        <v>1500</v>
      </c>
      <c r="AK118" t="s">
        <v>1500</v>
      </c>
      <c r="AL118" t="s">
        <v>1500</v>
      </c>
      <c r="AM118" t="s">
        <v>1500</v>
      </c>
      <c r="AN118" t="s">
        <v>1500</v>
      </c>
      <c r="AO118" t="s">
        <v>1523</v>
      </c>
      <c r="AP118" t="s">
        <v>1480</v>
      </c>
      <c r="AQ118" t="s">
        <v>1500</v>
      </c>
      <c r="AR118" t="s">
        <v>1500</v>
      </c>
      <c r="AS118" t="s">
        <v>1500</v>
      </c>
      <c r="AT118" t="s">
        <v>1626</v>
      </c>
      <c r="AU118">
        <v>2016</v>
      </c>
      <c r="AV118">
        <v>571</v>
      </c>
      <c r="AW118" t="s">
        <v>1500</v>
      </c>
      <c r="AX118" t="s">
        <v>1500</v>
      </c>
      <c r="AY118" t="s">
        <v>1500</v>
      </c>
      <c r="AZ118" t="s">
        <v>1500</v>
      </c>
      <c r="BA118" t="s">
        <v>1500</v>
      </c>
      <c r="BB118">
        <v>134</v>
      </c>
      <c r="BC118">
        <v>141</v>
      </c>
      <c r="BD118" t="s">
        <v>1500</v>
      </c>
      <c r="BE118" t="s">
        <v>342</v>
      </c>
      <c r="BF118" s="6" t="str">
        <f>HYPERLINK("http://dx.doi.org/10.1016/j.scitotenv.2016.07.138","http://dx.doi.org/10.1016/j.scitotenv.2016.07.138")</f>
        <v>http://dx.doi.org/10.1016/j.scitotenv.2016.07.138</v>
      </c>
      <c r="BG118" t="s">
        <v>1500</v>
      </c>
      <c r="BH118" t="s">
        <v>1500</v>
      </c>
      <c r="BI118" t="s">
        <v>1500</v>
      </c>
      <c r="BJ118" t="s">
        <v>1500</v>
      </c>
      <c r="BK118" t="s">
        <v>1500</v>
      </c>
      <c r="BL118" t="s">
        <v>1500</v>
      </c>
      <c r="BM118" t="s">
        <v>1500</v>
      </c>
      <c r="BN118">
        <v>27470672</v>
      </c>
      <c r="BO118" t="s">
        <v>1500</v>
      </c>
      <c r="BP118" t="s">
        <v>1500</v>
      </c>
      <c r="BQ118" t="s">
        <v>1500</v>
      </c>
      <c r="BR118" t="s">
        <v>1500</v>
      </c>
      <c r="BS118" t="s">
        <v>906</v>
      </c>
      <c r="BT118" s="6" t="str">
        <f>HYPERLINK("https%3A%2F%2Fwww.webofscience.com%2Fwos%2Fwoscc%2Ffull-record%2FWOS:000383930400016","View Full Record in Web of Science")</f>
        <v>View Full Record in Web of Science</v>
      </c>
    </row>
    <row r="119" spans="1:72" x14ac:dyDescent="0.2">
      <c r="A119" t="s">
        <v>1507</v>
      </c>
      <c r="B119" t="s">
        <v>2259</v>
      </c>
      <c r="C119" t="s">
        <v>1500</v>
      </c>
      <c r="D119" t="s">
        <v>1500</v>
      </c>
      <c r="E119" t="s">
        <v>1500</v>
      </c>
      <c r="F119" t="s">
        <v>2235</v>
      </c>
      <c r="G119" t="s">
        <v>1500</v>
      </c>
      <c r="H119" t="s">
        <v>1500</v>
      </c>
      <c r="I119" t="s">
        <v>33</v>
      </c>
      <c r="J119" t="s">
        <v>1520</v>
      </c>
      <c r="K119" t="s">
        <v>1500</v>
      </c>
      <c r="L119" t="s">
        <v>1500</v>
      </c>
      <c r="M119" t="s">
        <v>1500</v>
      </c>
      <c r="N119" t="s">
        <v>1500</v>
      </c>
      <c r="O119" t="s">
        <v>1500</v>
      </c>
      <c r="P119" t="s">
        <v>1500</v>
      </c>
      <c r="Q119" t="s">
        <v>1500</v>
      </c>
      <c r="R119" t="s">
        <v>1500</v>
      </c>
      <c r="S119" t="s">
        <v>1500</v>
      </c>
      <c r="T119" t="s">
        <v>1500</v>
      </c>
      <c r="U119" t="s">
        <v>1500</v>
      </c>
      <c r="V119" t="s">
        <v>1500</v>
      </c>
      <c r="W119" t="s">
        <v>1500</v>
      </c>
      <c r="X119" t="s">
        <v>1500</v>
      </c>
      <c r="Y119" t="s">
        <v>1500</v>
      </c>
      <c r="Z119" t="s">
        <v>1500</v>
      </c>
      <c r="AA119" t="s">
        <v>2229</v>
      </c>
      <c r="AB119" t="s">
        <v>2540</v>
      </c>
      <c r="AC119" t="s">
        <v>1500</v>
      </c>
      <c r="AD119" t="s">
        <v>1500</v>
      </c>
      <c r="AE119" t="s">
        <v>1500</v>
      </c>
      <c r="AF119" t="s">
        <v>1500</v>
      </c>
      <c r="AG119" t="s">
        <v>1500</v>
      </c>
      <c r="AH119" t="s">
        <v>1500</v>
      </c>
      <c r="AI119" t="s">
        <v>1500</v>
      </c>
      <c r="AJ119" t="s">
        <v>1500</v>
      </c>
      <c r="AK119" t="s">
        <v>1500</v>
      </c>
      <c r="AL119" t="s">
        <v>1500</v>
      </c>
      <c r="AM119" t="s">
        <v>1500</v>
      </c>
      <c r="AN119" t="s">
        <v>1500</v>
      </c>
      <c r="AO119" t="s">
        <v>2633</v>
      </c>
      <c r="AP119" t="s">
        <v>1521</v>
      </c>
      <c r="AQ119" t="s">
        <v>1500</v>
      </c>
      <c r="AR119" t="s">
        <v>1500</v>
      </c>
      <c r="AS119" t="s">
        <v>1500</v>
      </c>
      <c r="AT119" t="s">
        <v>1539</v>
      </c>
      <c r="AU119">
        <v>2019</v>
      </c>
      <c r="AV119">
        <v>341</v>
      </c>
      <c r="AW119" t="s">
        <v>1500</v>
      </c>
      <c r="AX119" t="s">
        <v>1500</v>
      </c>
      <c r="AY119" t="s">
        <v>1500</v>
      </c>
      <c r="AZ119" t="s">
        <v>1500</v>
      </c>
      <c r="BA119" t="s">
        <v>1500</v>
      </c>
      <c r="BB119">
        <v>206</v>
      </c>
      <c r="BC119">
        <v>215</v>
      </c>
      <c r="BD119" t="s">
        <v>1500</v>
      </c>
      <c r="BE119" t="s">
        <v>344</v>
      </c>
      <c r="BF119" s="6" t="str">
        <f>HYPERLINK("http://dx.doi.org/10.1016/j.geoderma.2019.01.047","http://dx.doi.org/10.1016/j.geoderma.2019.01.047")</f>
        <v>http://dx.doi.org/10.1016/j.geoderma.2019.01.047</v>
      </c>
      <c r="BG119" t="s">
        <v>1500</v>
      </c>
      <c r="BH119" t="s">
        <v>1500</v>
      </c>
      <c r="BI119" t="s">
        <v>1500</v>
      </c>
      <c r="BJ119" t="s">
        <v>1500</v>
      </c>
      <c r="BK119" t="s">
        <v>1500</v>
      </c>
      <c r="BL119" t="s">
        <v>1500</v>
      </c>
      <c r="BM119" t="s">
        <v>1500</v>
      </c>
      <c r="BN119" t="s">
        <v>1500</v>
      </c>
      <c r="BO119" t="s">
        <v>1500</v>
      </c>
      <c r="BP119" t="s">
        <v>1500</v>
      </c>
      <c r="BQ119" t="s">
        <v>1500</v>
      </c>
      <c r="BR119" t="s">
        <v>1500</v>
      </c>
      <c r="BS119" t="s">
        <v>861</v>
      </c>
      <c r="BT119" s="6" t="str">
        <f>HYPERLINK("https%3A%2F%2Fwww.webofscience.com%2Fwos%2Fwoscc%2Ffull-record%2FWOS:000459520100020","View Full Record in Web of Science")</f>
        <v>View Full Record in Web of Science</v>
      </c>
    </row>
    <row r="120" spans="1:72" x14ac:dyDescent="0.2">
      <c r="A120" t="s">
        <v>1507</v>
      </c>
      <c r="B120" t="s">
        <v>1698</v>
      </c>
      <c r="C120" t="s">
        <v>1500</v>
      </c>
      <c r="D120" t="s">
        <v>1500</v>
      </c>
      <c r="E120" t="s">
        <v>1500</v>
      </c>
      <c r="F120" t="s">
        <v>387</v>
      </c>
      <c r="G120" t="s">
        <v>1500</v>
      </c>
      <c r="H120" t="s">
        <v>1500</v>
      </c>
      <c r="I120" t="s">
        <v>419</v>
      </c>
      <c r="J120" t="s">
        <v>1259</v>
      </c>
      <c r="K120" t="s">
        <v>1500</v>
      </c>
      <c r="L120" t="s">
        <v>1500</v>
      </c>
      <c r="M120" t="s">
        <v>1500</v>
      </c>
      <c r="N120" t="s">
        <v>1500</v>
      </c>
      <c r="O120" t="s">
        <v>1500</v>
      </c>
      <c r="P120" t="s">
        <v>1500</v>
      </c>
      <c r="Q120" t="s">
        <v>1500</v>
      </c>
      <c r="R120" t="s">
        <v>1500</v>
      </c>
      <c r="S120" t="s">
        <v>1500</v>
      </c>
      <c r="T120" t="s">
        <v>1500</v>
      </c>
      <c r="U120" t="s">
        <v>1500</v>
      </c>
      <c r="V120" t="s">
        <v>1500</v>
      </c>
      <c r="W120" t="s">
        <v>1500</v>
      </c>
      <c r="X120" t="s">
        <v>1500</v>
      </c>
      <c r="Y120" t="s">
        <v>1500</v>
      </c>
      <c r="Z120" t="s">
        <v>1500</v>
      </c>
      <c r="AA120" t="s">
        <v>2026</v>
      </c>
      <c r="AB120" t="s">
        <v>512</v>
      </c>
      <c r="AC120" t="s">
        <v>1500</v>
      </c>
      <c r="AD120" t="s">
        <v>1500</v>
      </c>
      <c r="AE120" t="s">
        <v>1500</v>
      </c>
      <c r="AF120" t="s">
        <v>1500</v>
      </c>
      <c r="AG120" t="s">
        <v>1500</v>
      </c>
      <c r="AH120" t="s">
        <v>1500</v>
      </c>
      <c r="AI120" t="s">
        <v>1500</v>
      </c>
      <c r="AJ120" t="s">
        <v>1500</v>
      </c>
      <c r="AK120" t="s">
        <v>1500</v>
      </c>
      <c r="AL120" t="s">
        <v>1500</v>
      </c>
      <c r="AM120" t="s">
        <v>1500</v>
      </c>
      <c r="AN120" t="s">
        <v>1500</v>
      </c>
      <c r="AO120" t="s">
        <v>2659</v>
      </c>
      <c r="AP120" t="s">
        <v>2673</v>
      </c>
      <c r="AQ120" t="s">
        <v>1500</v>
      </c>
      <c r="AR120" t="s">
        <v>1500</v>
      </c>
      <c r="AS120" t="s">
        <v>1500</v>
      </c>
      <c r="AT120" t="s">
        <v>1509</v>
      </c>
      <c r="AU120">
        <v>2021</v>
      </c>
      <c r="AV120">
        <v>28</v>
      </c>
      <c r="AW120">
        <v>12</v>
      </c>
      <c r="AX120" t="s">
        <v>1500</v>
      </c>
      <c r="AY120" t="s">
        <v>1500</v>
      </c>
      <c r="AZ120" t="s">
        <v>1500</v>
      </c>
      <c r="BA120" t="s">
        <v>1500</v>
      </c>
      <c r="BB120">
        <v>15021</v>
      </c>
      <c r="BC120">
        <v>15031</v>
      </c>
      <c r="BD120" t="s">
        <v>1500</v>
      </c>
      <c r="BE120" t="s">
        <v>2340</v>
      </c>
      <c r="BF120" s="6" t="str">
        <f>HYPERLINK("http://dx.doi.org/10.1007/s11356-020-11641-y","http://dx.doi.org/10.1007/s11356-020-11641-y")</f>
        <v>http://dx.doi.org/10.1007/s11356-020-11641-y</v>
      </c>
      <c r="BG120" t="s">
        <v>1500</v>
      </c>
      <c r="BH120" t="s">
        <v>2739</v>
      </c>
      <c r="BI120" t="s">
        <v>1500</v>
      </c>
      <c r="BJ120" t="s">
        <v>1500</v>
      </c>
      <c r="BK120" t="s">
        <v>1500</v>
      </c>
      <c r="BL120" t="s">
        <v>1500</v>
      </c>
      <c r="BM120" t="s">
        <v>1500</v>
      </c>
      <c r="BN120">
        <v>33221993</v>
      </c>
      <c r="BO120" t="s">
        <v>1500</v>
      </c>
      <c r="BP120" t="s">
        <v>1500</v>
      </c>
      <c r="BQ120" t="s">
        <v>1500</v>
      </c>
      <c r="BR120" t="s">
        <v>1500</v>
      </c>
      <c r="BS120" t="s">
        <v>867</v>
      </c>
      <c r="BT120" s="6" t="str">
        <f>HYPERLINK("https%3A%2F%2Fwww.webofscience.com%2Fwos%2Fwoscc%2Ffull-record%2FWOS:000591540100002","View Full Record in Web of Science")</f>
        <v>View Full Record in Web of Science</v>
      </c>
    </row>
    <row r="121" spans="1:72" x14ac:dyDescent="0.2">
      <c r="A121" t="s">
        <v>1507</v>
      </c>
      <c r="B121" t="s">
        <v>1256</v>
      </c>
      <c r="C121" t="s">
        <v>1500</v>
      </c>
      <c r="D121" t="s">
        <v>1500</v>
      </c>
      <c r="E121" t="s">
        <v>1500</v>
      </c>
      <c r="F121" t="s">
        <v>2182</v>
      </c>
      <c r="G121" t="s">
        <v>1500</v>
      </c>
      <c r="H121" t="s">
        <v>1500</v>
      </c>
      <c r="I121" t="s">
        <v>128</v>
      </c>
      <c r="J121" t="s">
        <v>628</v>
      </c>
      <c r="K121" t="s">
        <v>1500</v>
      </c>
      <c r="L121" t="s">
        <v>1500</v>
      </c>
      <c r="M121" t="s">
        <v>1500</v>
      </c>
      <c r="N121" t="s">
        <v>1500</v>
      </c>
      <c r="O121" t="s">
        <v>1500</v>
      </c>
      <c r="P121" t="s">
        <v>1500</v>
      </c>
      <c r="Q121" t="s">
        <v>1500</v>
      </c>
      <c r="R121" t="s">
        <v>1500</v>
      </c>
      <c r="S121" t="s">
        <v>1500</v>
      </c>
      <c r="T121" t="s">
        <v>1500</v>
      </c>
      <c r="U121" t="s">
        <v>1500</v>
      </c>
      <c r="V121" t="s">
        <v>1500</v>
      </c>
      <c r="W121" t="s">
        <v>1500</v>
      </c>
      <c r="X121" t="s">
        <v>1500</v>
      </c>
      <c r="Y121" t="s">
        <v>1500</v>
      </c>
      <c r="Z121" t="s">
        <v>1500</v>
      </c>
      <c r="AA121" t="s">
        <v>1990</v>
      </c>
      <c r="AB121" t="s">
        <v>602</v>
      </c>
      <c r="AC121" t="s">
        <v>1500</v>
      </c>
      <c r="AD121" t="s">
        <v>1500</v>
      </c>
      <c r="AE121" t="s">
        <v>1500</v>
      </c>
      <c r="AF121" t="s">
        <v>1500</v>
      </c>
      <c r="AG121" t="s">
        <v>1500</v>
      </c>
      <c r="AH121" t="s">
        <v>1500</v>
      </c>
      <c r="AI121" t="s">
        <v>1500</v>
      </c>
      <c r="AJ121" t="s">
        <v>1500</v>
      </c>
      <c r="AK121" t="s">
        <v>1500</v>
      </c>
      <c r="AL121" t="s">
        <v>1500</v>
      </c>
      <c r="AM121" t="s">
        <v>1500</v>
      </c>
      <c r="AN121" t="s">
        <v>1500</v>
      </c>
      <c r="AO121" t="s">
        <v>2750</v>
      </c>
      <c r="AP121" t="s">
        <v>2743</v>
      </c>
      <c r="AQ121" t="s">
        <v>1500</v>
      </c>
      <c r="AR121" t="s">
        <v>1500</v>
      </c>
      <c r="AS121" t="s">
        <v>1500</v>
      </c>
      <c r="AT121" t="s">
        <v>1595</v>
      </c>
      <c r="AU121">
        <v>2020</v>
      </c>
      <c r="AV121">
        <v>253</v>
      </c>
      <c r="AW121" t="s">
        <v>1500</v>
      </c>
      <c r="AX121" t="s">
        <v>1500</v>
      </c>
      <c r="AY121" t="s">
        <v>1500</v>
      </c>
      <c r="AZ121" t="s">
        <v>1500</v>
      </c>
      <c r="BA121" t="s">
        <v>1500</v>
      </c>
      <c r="BB121" t="s">
        <v>1500</v>
      </c>
      <c r="BC121" t="s">
        <v>1500</v>
      </c>
      <c r="BD121">
        <v>107814</v>
      </c>
      <c r="BE121" t="s">
        <v>311</v>
      </c>
      <c r="BF121" s="6" t="str">
        <f>HYPERLINK("http://dx.doi.org/10.1016/j.fcr.2020.107814","http://dx.doi.org/10.1016/j.fcr.2020.107814")</f>
        <v>http://dx.doi.org/10.1016/j.fcr.2020.107814</v>
      </c>
      <c r="BG121" t="s">
        <v>1500</v>
      </c>
      <c r="BH121" t="s">
        <v>1500</v>
      </c>
      <c r="BI121" t="s">
        <v>1500</v>
      </c>
      <c r="BJ121" t="s">
        <v>1500</v>
      </c>
      <c r="BK121" t="s">
        <v>1500</v>
      </c>
      <c r="BL121" t="s">
        <v>1500</v>
      </c>
      <c r="BM121" t="s">
        <v>1500</v>
      </c>
      <c r="BN121" t="s">
        <v>1500</v>
      </c>
      <c r="BO121" t="s">
        <v>1500</v>
      </c>
      <c r="BP121" t="s">
        <v>1500</v>
      </c>
      <c r="BQ121" t="s">
        <v>1500</v>
      </c>
      <c r="BR121" t="s">
        <v>1500</v>
      </c>
      <c r="BS121" t="s">
        <v>894</v>
      </c>
      <c r="BT121" s="6" t="str">
        <f>HYPERLINK("https%3A%2F%2Fwww.webofscience.com%2Fwos%2Fwoscc%2Ffull-record%2FWOS:000534595200006","View Full Record in Web of Science")</f>
        <v>View Full Record in Web of Science</v>
      </c>
    </row>
    <row r="122" spans="1:72" x14ac:dyDescent="0.2">
      <c r="A122" t="s">
        <v>1507</v>
      </c>
      <c r="B122" t="s">
        <v>1938</v>
      </c>
      <c r="C122" t="s">
        <v>1500</v>
      </c>
      <c r="D122" t="s">
        <v>1500</v>
      </c>
      <c r="E122" t="s">
        <v>1500</v>
      </c>
      <c r="F122" t="s">
        <v>1387</v>
      </c>
      <c r="G122" t="s">
        <v>1500</v>
      </c>
      <c r="H122" t="s">
        <v>1500</v>
      </c>
      <c r="I122" t="s">
        <v>1270</v>
      </c>
      <c r="J122" t="s">
        <v>509</v>
      </c>
      <c r="K122" t="s">
        <v>1500</v>
      </c>
      <c r="L122" t="s">
        <v>1500</v>
      </c>
      <c r="M122" t="s">
        <v>1500</v>
      </c>
      <c r="N122" t="s">
        <v>1500</v>
      </c>
      <c r="O122" t="s">
        <v>1500</v>
      </c>
      <c r="P122" t="s">
        <v>1500</v>
      </c>
      <c r="Q122" t="s">
        <v>1500</v>
      </c>
      <c r="R122" t="s">
        <v>1500</v>
      </c>
      <c r="S122" t="s">
        <v>1500</v>
      </c>
      <c r="T122" t="s">
        <v>1500</v>
      </c>
      <c r="U122" t="s">
        <v>1500</v>
      </c>
      <c r="V122" t="s">
        <v>1500</v>
      </c>
      <c r="W122" t="s">
        <v>1500</v>
      </c>
      <c r="X122" t="s">
        <v>1500</v>
      </c>
      <c r="Y122" t="s">
        <v>1500</v>
      </c>
      <c r="Z122" t="s">
        <v>1500</v>
      </c>
      <c r="AA122" t="s">
        <v>713</v>
      </c>
      <c r="AB122" t="s">
        <v>715</v>
      </c>
      <c r="AC122" t="s">
        <v>1500</v>
      </c>
      <c r="AD122" t="s">
        <v>1500</v>
      </c>
      <c r="AE122" t="s">
        <v>1500</v>
      </c>
      <c r="AF122" t="s">
        <v>1500</v>
      </c>
      <c r="AG122" t="s">
        <v>1500</v>
      </c>
      <c r="AH122" t="s">
        <v>1500</v>
      </c>
      <c r="AI122" t="s">
        <v>1500</v>
      </c>
      <c r="AJ122" t="s">
        <v>1500</v>
      </c>
      <c r="AK122" t="s">
        <v>1500</v>
      </c>
      <c r="AL122" t="s">
        <v>1500</v>
      </c>
      <c r="AM122" t="s">
        <v>1500</v>
      </c>
      <c r="AN122" t="s">
        <v>1500</v>
      </c>
      <c r="AO122" t="s">
        <v>2747</v>
      </c>
      <c r="AP122" t="s">
        <v>2745</v>
      </c>
      <c r="AQ122" t="s">
        <v>1500</v>
      </c>
      <c r="AR122" t="s">
        <v>1500</v>
      </c>
      <c r="AS122" t="s">
        <v>1500</v>
      </c>
      <c r="AT122" t="s">
        <v>1629</v>
      </c>
      <c r="AU122">
        <v>2022</v>
      </c>
      <c r="AV122">
        <v>86</v>
      </c>
      <c r="AW122">
        <v>6</v>
      </c>
      <c r="AX122" t="s">
        <v>1500</v>
      </c>
      <c r="AY122" t="s">
        <v>1500</v>
      </c>
      <c r="AZ122" t="s">
        <v>1500</v>
      </c>
      <c r="BA122" t="s">
        <v>1500</v>
      </c>
      <c r="BB122">
        <v>1308</v>
      </c>
      <c r="BC122">
        <v>1324</v>
      </c>
      <c r="BD122" t="s">
        <v>1500</v>
      </c>
      <c r="BE122" t="s">
        <v>653</v>
      </c>
      <c r="BF122" s="6" t="str">
        <f>HYPERLINK("http://dx.doi.org/10.2166/wst.2022.271","http://dx.doi.org/10.2166/wst.2022.271")</f>
        <v>http://dx.doi.org/10.2166/wst.2022.271</v>
      </c>
      <c r="BG122" t="s">
        <v>1500</v>
      </c>
      <c r="BH122" t="s">
        <v>1500</v>
      </c>
      <c r="BI122" t="s">
        <v>1500</v>
      </c>
      <c r="BJ122" t="s">
        <v>1500</v>
      </c>
      <c r="BK122" t="s">
        <v>1500</v>
      </c>
      <c r="BL122" t="s">
        <v>1500</v>
      </c>
      <c r="BM122" t="s">
        <v>1500</v>
      </c>
      <c r="BN122">
        <v>36178808</v>
      </c>
      <c r="BO122" t="s">
        <v>1500</v>
      </c>
      <c r="BP122" t="s">
        <v>1500</v>
      </c>
      <c r="BQ122" t="s">
        <v>1500</v>
      </c>
      <c r="BR122" t="s">
        <v>1500</v>
      </c>
      <c r="BS122" t="s">
        <v>912</v>
      </c>
      <c r="BT122" s="6" t="str">
        <f>HYPERLINK("https%3A%2F%2Fwww.webofscience.com%2Fwos%2Fwoscc%2Ffull-record%2FWOS:000862031200002","View Full Record in Web of Science")</f>
        <v>View Full Record in Web of Science</v>
      </c>
    </row>
    <row r="123" spans="1:72" x14ac:dyDescent="0.2">
      <c r="A123" t="s">
        <v>1507</v>
      </c>
      <c r="B123" t="s">
        <v>600</v>
      </c>
      <c r="C123" t="s">
        <v>1500</v>
      </c>
      <c r="D123" t="s">
        <v>1500</v>
      </c>
      <c r="E123" t="s">
        <v>1500</v>
      </c>
      <c r="F123" t="s">
        <v>1846</v>
      </c>
      <c r="G123" t="s">
        <v>1500</v>
      </c>
      <c r="H123" t="s">
        <v>1500</v>
      </c>
      <c r="I123" t="s">
        <v>1376</v>
      </c>
      <c r="J123" t="s">
        <v>1317</v>
      </c>
      <c r="K123" t="s">
        <v>1500</v>
      </c>
      <c r="L123" t="s">
        <v>1500</v>
      </c>
      <c r="M123" t="s">
        <v>1500</v>
      </c>
      <c r="N123" t="s">
        <v>1500</v>
      </c>
      <c r="O123" t="s">
        <v>1500</v>
      </c>
      <c r="P123" t="s">
        <v>1500</v>
      </c>
      <c r="Q123" t="s">
        <v>1500</v>
      </c>
      <c r="R123" t="s">
        <v>1500</v>
      </c>
      <c r="S123" t="s">
        <v>1500</v>
      </c>
      <c r="T123" t="s">
        <v>1500</v>
      </c>
      <c r="U123" t="s">
        <v>1500</v>
      </c>
      <c r="V123" t="s">
        <v>1500</v>
      </c>
      <c r="W123" t="s">
        <v>1500</v>
      </c>
      <c r="X123" t="s">
        <v>1500</v>
      </c>
      <c r="Y123" t="s">
        <v>1500</v>
      </c>
      <c r="Z123" t="s">
        <v>1500</v>
      </c>
      <c r="AA123" t="s">
        <v>2304</v>
      </c>
      <c r="AB123" t="s">
        <v>589</v>
      </c>
      <c r="AC123" t="s">
        <v>1500</v>
      </c>
      <c r="AD123" t="s">
        <v>1500</v>
      </c>
      <c r="AE123" t="s">
        <v>1500</v>
      </c>
      <c r="AF123" t="s">
        <v>1500</v>
      </c>
      <c r="AG123" t="s">
        <v>1500</v>
      </c>
      <c r="AH123" t="s">
        <v>1500</v>
      </c>
      <c r="AI123" t="s">
        <v>1500</v>
      </c>
      <c r="AJ123" t="s">
        <v>1500</v>
      </c>
      <c r="AK123" t="s">
        <v>1500</v>
      </c>
      <c r="AL123" t="s">
        <v>1500</v>
      </c>
      <c r="AM123" t="s">
        <v>1500</v>
      </c>
      <c r="AN123" t="s">
        <v>1500</v>
      </c>
      <c r="AO123" t="s">
        <v>1500</v>
      </c>
      <c r="AP123" t="s">
        <v>1513</v>
      </c>
      <c r="AQ123" t="s">
        <v>1500</v>
      </c>
      <c r="AR123" t="s">
        <v>1500</v>
      </c>
      <c r="AS123" t="s">
        <v>1500</v>
      </c>
      <c r="AT123" t="s">
        <v>1490</v>
      </c>
      <c r="AU123">
        <v>2020</v>
      </c>
      <c r="AV123">
        <v>10</v>
      </c>
      <c r="AW123">
        <v>5</v>
      </c>
      <c r="AX123" t="s">
        <v>1500</v>
      </c>
      <c r="AY123" t="s">
        <v>1500</v>
      </c>
      <c r="AZ123" t="s">
        <v>1500</v>
      </c>
      <c r="BA123" t="s">
        <v>1500</v>
      </c>
      <c r="BB123" t="s">
        <v>1500</v>
      </c>
      <c r="BC123" t="s">
        <v>1500</v>
      </c>
      <c r="BD123">
        <v>717</v>
      </c>
      <c r="BE123" t="s">
        <v>2317</v>
      </c>
      <c r="BF123" s="6" t="str">
        <f>HYPERLINK("http://dx.doi.org/10.3390/agronomy10050717","http://dx.doi.org/10.3390/agronomy10050717")</f>
        <v>http://dx.doi.org/10.3390/agronomy10050717</v>
      </c>
      <c r="BG123" t="s">
        <v>1500</v>
      </c>
      <c r="BH123" t="s">
        <v>1500</v>
      </c>
      <c r="BI123" t="s">
        <v>1500</v>
      </c>
      <c r="BJ123" t="s">
        <v>1500</v>
      </c>
      <c r="BK123" t="s">
        <v>1500</v>
      </c>
      <c r="BL123" t="s">
        <v>1500</v>
      </c>
      <c r="BM123" t="s">
        <v>1500</v>
      </c>
      <c r="BN123" t="s">
        <v>1500</v>
      </c>
      <c r="BO123" t="s">
        <v>1500</v>
      </c>
      <c r="BP123" t="s">
        <v>1500</v>
      </c>
      <c r="BQ123" t="s">
        <v>1500</v>
      </c>
      <c r="BR123" t="s">
        <v>1500</v>
      </c>
      <c r="BS123" t="s">
        <v>937</v>
      </c>
      <c r="BT123" s="6" t="str">
        <f>HYPERLINK("https%3A%2F%2Fwww.webofscience.com%2Fwos%2Fwoscc%2Ffull-record%2FWOS:000541750900084","View Full Record in Web of Science")</f>
        <v>View Full Record in Web of Science</v>
      </c>
    </row>
    <row r="124" spans="1:72" x14ac:dyDescent="0.2">
      <c r="A124" t="s">
        <v>1507</v>
      </c>
      <c r="B124" t="s">
        <v>2190</v>
      </c>
      <c r="C124" t="s">
        <v>1500</v>
      </c>
      <c r="D124" t="s">
        <v>1500</v>
      </c>
      <c r="E124" t="s">
        <v>1500</v>
      </c>
      <c r="F124" t="s">
        <v>1762</v>
      </c>
      <c r="G124" t="s">
        <v>1500</v>
      </c>
      <c r="H124" t="s">
        <v>1500</v>
      </c>
      <c r="I124" t="s">
        <v>1189</v>
      </c>
      <c r="J124" t="s">
        <v>1259</v>
      </c>
      <c r="K124" t="s">
        <v>1500</v>
      </c>
      <c r="L124" t="s">
        <v>1500</v>
      </c>
      <c r="M124" t="s">
        <v>1500</v>
      </c>
      <c r="N124" t="s">
        <v>1500</v>
      </c>
      <c r="O124" t="s">
        <v>1500</v>
      </c>
      <c r="P124" t="s">
        <v>1500</v>
      </c>
      <c r="Q124" t="s">
        <v>1500</v>
      </c>
      <c r="R124" t="s">
        <v>1500</v>
      </c>
      <c r="S124" t="s">
        <v>1500</v>
      </c>
      <c r="T124" t="s">
        <v>1500</v>
      </c>
      <c r="U124" t="s">
        <v>1500</v>
      </c>
      <c r="V124" t="s">
        <v>1500</v>
      </c>
      <c r="W124" t="s">
        <v>1500</v>
      </c>
      <c r="X124" t="s">
        <v>1500</v>
      </c>
      <c r="Y124" t="s">
        <v>1500</v>
      </c>
      <c r="Z124" t="s">
        <v>1500</v>
      </c>
      <c r="AA124" t="s">
        <v>1396</v>
      </c>
      <c r="AB124" t="s">
        <v>2184</v>
      </c>
      <c r="AC124" t="s">
        <v>1500</v>
      </c>
      <c r="AD124" t="s">
        <v>1500</v>
      </c>
      <c r="AE124" t="s">
        <v>1500</v>
      </c>
      <c r="AF124" t="s">
        <v>1500</v>
      </c>
      <c r="AG124" t="s">
        <v>1500</v>
      </c>
      <c r="AH124" t="s">
        <v>1500</v>
      </c>
      <c r="AI124" t="s">
        <v>1500</v>
      </c>
      <c r="AJ124" t="s">
        <v>1500</v>
      </c>
      <c r="AK124" t="s">
        <v>1500</v>
      </c>
      <c r="AL124" t="s">
        <v>1500</v>
      </c>
      <c r="AM124" t="s">
        <v>1500</v>
      </c>
      <c r="AN124" t="s">
        <v>1500</v>
      </c>
      <c r="AO124" t="s">
        <v>2659</v>
      </c>
      <c r="AP124" t="s">
        <v>2673</v>
      </c>
      <c r="AQ124" t="s">
        <v>1500</v>
      </c>
      <c r="AR124" t="s">
        <v>1500</v>
      </c>
      <c r="AS124" t="s">
        <v>1500</v>
      </c>
      <c r="AT124" t="s">
        <v>1509</v>
      </c>
      <c r="AU124">
        <v>2020</v>
      </c>
      <c r="AV124">
        <v>27</v>
      </c>
      <c r="AW124">
        <v>8</v>
      </c>
      <c r="AX124" t="s">
        <v>1500</v>
      </c>
      <c r="AY124" t="s">
        <v>1500</v>
      </c>
      <c r="AZ124" t="s">
        <v>1500</v>
      </c>
      <c r="BA124" t="s">
        <v>1500</v>
      </c>
      <c r="BB124">
        <v>8016</v>
      </c>
      <c r="BC124">
        <v>8027</v>
      </c>
      <c r="BD124" t="s">
        <v>1500</v>
      </c>
      <c r="BE124" t="s">
        <v>322</v>
      </c>
      <c r="BF124" s="6" t="str">
        <f>HYPERLINK("http://dx.doi.org/10.1007/s11356-019-07464-1","http://dx.doi.org/10.1007/s11356-019-07464-1")</f>
        <v>http://dx.doi.org/10.1007/s11356-019-07464-1</v>
      </c>
      <c r="BG124" t="s">
        <v>1500</v>
      </c>
      <c r="BH124" t="s">
        <v>2678</v>
      </c>
      <c r="BI124" t="s">
        <v>1500</v>
      </c>
      <c r="BJ124" t="s">
        <v>1500</v>
      </c>
      <c r="BK124" t="s">
        <v>1500</v>
      </c>
      <c r="BL124" t="s">
        <v>1500</v>
      </c>
      <c r="BM124" t="s">
        <v>1500</v>
      </c>
      <c r="BN124">
        <v>31889290</v>
      </c>
      <c r="BO124" t="s">
        <v>1500</v>
      </c>
      <c r="BP124" t="s">
        <v>1500</v>
      </c>
      <c r="BQ124" t="s">
        <v>1500</v>
      </c>
      <c r="BR124" t="s">
        <v>1500</v>
      </c>
      <c r="BS124" t="s">
        <v>923</v>
      </c>
      <c r="BT124" s="6" t="str">
        <f>HYPERLINK("https%3A%2F%2Fwww.webofscience.com%2Fwos%2Fwoscc%2Ffull-record%2FWOS:000504900700003","View Full Record in Web of Science")</f>
        <v>View Full Record in Web of Science</v>
      </c>
    </row>
    <row r="125" spans="1:72" x14ac:dyDescent="0.2">
      <c r="A125" t="s">
        <v>1507</v>
      </c>
      <c r="B125" t="s">
        <v>1875</v>
      </c>
      <c r="C125" t="s">
        <v>1500</v>
      </c>
      <c r="D125" t="s">
        <v>1500</v>
      </c>
      <c r="E125" t="s">
        <v>1500</v>
      </c>
      <c r="F125" t="s">
        <v>1939</v>
      </c>
      <c r="G125" t="s">
        <v>1500</v>
      </c>
      <c r="H125" t="s">
        <v>1500</v>
      </c>
      <c r="I125" t="s">
        <v>23</v>
      </c>
      <c r="J125" t="s">
        <v>1921</v>
      </c>
      <c r="K125" t="s">
        <v>1500</v>
      </c>
      <c r="L125" t="s">
        <v>1500</v>
      </c>
      <c r="M125" t="s">
        <v>1500</v>
      </c>
      <c r="N125" t="s">
        <v>1500</v>
      </c>
      <c r="O125" t="s">
        <v>1500</v>
      </c>
      <c r="P125" t="s">
        <v>1500</v>
      </c>
      <c r="Q125" t="s">
        <v>1500</v>
      </c>
      <c r="R125" t="s">
        <v>1500</v>
      </c>
      <c r="S125" t="s">
        <v>1500</v>
      </c>
      <c r="T125" t="s">
        <v>1500</v>
      </c>
      <c r="U125" t="s">
        <v>1500</v>
      </c>
      <c r="V125" t="s">
        <v>1500</v>
      </c>
      <c r="W125" t="s">
        <v>1500</v>
      </c>
      <c r="X125" t="s">
        <v>1500</v>
      </c>
      <c r="Y125" t="s">
        <v>1500</v>
      </c>
      <c r="Z125" t="s">
        <v>1500</v>
      </c>
      <c r="AA125" t="s">
        <v>1500</v>
      </c>
      <c r="AB125" t="s">
        <v>1500</v>
      </c>
      <c r="AC125" t="s">
        <v>1500</v>
      </c>
      <c r="AD125" t="s">
        <v>1500</v>
      </c>
      <c r="AE125" t="s">
        <v>1500</v>
      </c>
      <c r="AF125" t="s">
        <v>1500</v>
      </c>
      <c r="AG125" t="s">
        <v>1500</v>
      </c>
      <c r="AH125" t="s">
        <v>1500</v>
      </c>
      <c r="AI125" t="s">
        <v>1500</v>
      </c>
      <c r="AJ125" t="s">
        <v>1500</v>
      </c>
      <c r="AK125" t="s">
        <v>1500</v>
      </c>
      <c r="AL125" t="s">
        <v>1500</v>
      </c>
      <c r="AM125" t="s">
        <v>1500</v>
      </c>
      <c r="AN125" t="s">
        <v>1500</v>
      </c>
      <c r="AO125" t="s">
        <v>1500</v>
      </c>
      <c r="AP125" t="s">
        <v>1919</v>
      </c>
      <c r="AQ125" t="s">
        <v>1500</v>
      </c>
      <c r="AR125" t="s">
        <v>1500</v>
      </c>
      <c r="AS125" t="s">
        <v>1500</v>
      </c>
      <c r="AT125" t="s">
        <v>1488</v>
      </c>
      <c r="AU125">
        <v>2024</v>
      </c>
      <c r="AV125">
        <v>15</v>
      </c>
      <c r="AW125">
        <v>2</v>
      </c>
      <c r="AX125" t="s">
        <v>1500</v>
      </c>
      <c r="AY125" t="s">
        <v>1500</v>
      </c>
      <c r="AZ125" t="s">
        <v>1500</v>
      </c>
      <c r="BA125" t="s">
        <v>1500</v>
      </c>
      <c r="BB125" t="s">
        <v>1500</v>
      </c>
      <c r="BC125" t="s">
        <v>1500</v>
      </c>
      <c r="BD125">
        <v>143</v>
      </c>
      <c r="BE125" t="s">
        <v>676</v>
      </c>
      <c r="BF125" s="6" t="str">
        <f>HYPERLINK("http://dx.doi.org/10.3390/atmos15020143","http://dx.doi.org/10.3390/atmos15020143")</f>
        <v>http://dx.doi.org/10.3390/atmos15020143</v>
      </c>
      <c r="BG125" t="s">
        <v>1500</v>
      </c>
      <c r="BH125" t="s">
        <v>1500</v>
      </c>
      <c r="BI125" t="s">
        <v>1500</v>
      </c>
      <c r="BJ125" t="s">
        <v>1500</v>
      </c>
      <c r="BK125" t="s">
        <v>1500</v>
      </c>
      <c r="BL125" t="s">
        <v>1500</v>
      </c>
      <c r="BM125" t="s">
        <v>1500</v>
      </c>
      <c r="BN125" t="s">
        <v>1500</v>
      </c>
      <c r="BO125" t="s">
        <v>1500</v>
      </c>
      <c r="BP125" t="s">
        <v>1500</v>
      </c>
      <c r="BQ125" t="s">
        <v>1500</v>
      </c>
      <c r="BR125" t="s">
        <v>1500</v>
      </c>
      <c r="BS125" t="s">
        <v>916</v>
      </c>
      <c r="BT125" s="6" t="str">
        <f>HYPERLINK("https%3A%2F%2Fwww.webofscience.com%2Fwos%2Fwoscc%2Ffull-record%2FWOS:001172051500001","View Full Record in Web of Science")</f>
        <v>View Full Record in Web of Science</v>
      </c>
    </row>
    <row r="126" spans="1:72" x14ac:dyDescent="0.2">
      <c r="A126" t="s">
        <v>1507</v>
      </c>
      <c r="B126" t="s">
        <v>2025</v>
      </c>
      <c r="C126" t="s">
        <v>1500</v>
      </c>
      <c r="D126" t="s">
        <v>1500</v>
      </c>
      <c r="E126" t="s">
        <v>1500</v>
      </c>
      <c r="F126" t="s">
        <v>1549</v>
      </c>
      <c r="G126" t="s">
        <v>1500</v>
      </c>
      <c r="H126" t="s">
        <v>1500</v>
      </c>
      <c r="I126" t="s">
        <v>2541</v>
      </c>
      <c r="J126" t="s">
        <v>219</v>
      </c>
      <c r="K126" t="s">
        <v>1500</v>
      </c>
      <c r="L126" t="s">
        <v>1500</v>
      </c>
      <c r="M126" t="s">
        <v>1500</v>
      </c>
      <c r="N126" t="s">
        <v>1500</v>
      </c>
      <c r="O126" t="s">
        <v>1500</v>
      </c>
      <c r="P126" t="s">
        <v>1500</v>
      </c>
      <c r="Q126" t="s">
        <v>1500</v>
      </c>
      <c r="R126" t="s">
        <v>1500</v>
      </c>
      <c r="S126" t="s">
        <v>1500</v>
      </c>
      <c r="T126" t="s">
        <v>1500</v>
      </c>
      <c r="U126" t="s">
        <v>1500</v>
      </c>
      <c r="V126" t="s">
        <v>1500</v>
      </c>
      <c r="W126" t="s">
        <v>1500</v>
      </c>
      <c r="X126" t="s">
        <v>1500</v>
      </c>
      <c r="Y126" t="s">
        <v>1500</v>
      </c>
      <c r="Z126" t="s">
        <v>1500</v>
      </c>
      <c r="AA126" t="s">
        <v>1866</v>
      </c>
      <c r="AB126" t="s">
        <v>1550</v>
      </c>
      <c r="AC126" t="s">
        <v>1500</v>
      </c>
      <c r="AD126" t="s">
        <v>1500</v>
      </c>
      <c r="AE126" t="s">
        <v>1500</v>
      </c>
      <c r="AF126" t="s">
        <v>1500</v>
      </c>
      <c r="AG126" t="s">
        <v>1500</v>
      </c>
      <c r="AH126" t="s">
        <v>1500</v>
      </c>
      <c r="AI126" t="s">
        <v>1500</v>
      </c>
      <c r="AJ126" t="s">
        <v>1500</v>
      </c>
      <c r="AK126" t="s">
        <v>1500</v>
      </c>
      <c r="AL126" t="s">
        <v>1500</v>
      </c>
      <c r="AM126" t="s">
        <v>1500</v>
      </c>
      <c r="AN126" t="s">
        <v>1500</v>
      </c>
      <c r="AO126" t="s">
        <v>1914</v>
      </c>
      <c r="AP126" t="s">
        <v>1909</v>
      </c>
      <c r="AQ126" t="s">
        <v>1500</v>
      </c>
      <c r="AR126" t="s">
        <v>1500</v>
      </c>
      <c r="AS126" t="s">
        <v>1500</v>
      </c>
      <c r="AT126" t="s">
        <v>1490</v>
      </c>
      <c r="AU126">
        <v>2011</v>
      </c>
      <c r="AV126">
        <v>141</v>
      </c>
      <c r="AW126" t="s">
        <v>1492</v>
      </c>
      <c r="AX126" t="s">
        <v>1500</v>
      </c>
      <c r="AY126" t="s">
        <v>1500</v>
      </c>
      <c r="AZ126" t="s">
        <v>1500</v>
      </c>
      <c r="BA126" t="s">
        <v>1500</v>
      </c>
      <c r="BB126">
        <v>437</v>
      </c>
      <c r="BC126">
        <v>446</v>
      </c>
      <c r="BD126" t="s">
        <v>1500</v>
      </c>
      <c r="BE126" t="s">
        <v>2335</v>
      </c>
      <c r="BF126" s="6" t="str">
        <f>HYPERLINK("http://dx.doi.org/10.1016/j.agee.2011.04.009","http://dx.doi.org/10.1016/j.agee.2011.04.009")</f>
        <v>http://dx.doi.org/10.1016/j.agee.2011.04.009</v>
      </c>
      <c r="BG126" t="s">
        <v>1500</v>
      </c>
      <c r="BH126" t="s">
        <v>1500</v>
      </c>
      <c r="BI126" t="s">
        <v>1500</v>
      </c>
      <c r="BJ126" t="s">
        <v>1500</v>
      </c>
      <c r="BK126" t="s">
        <v>1500</v>
      </c>
      <c r="BL126" t="s">
        <v>1500</v>
      </c>
      <c r="BM126" t="s">
        <v>1500</v>
      </c>
      <c r="BN126" t="s">
        <v>1500</v>
      </c>
      <c r="BO126" t="s">
        <v>1500</v>
      </c>
      <c r="BP126" t="s">
        <v>1500</v>
      </c>
      <c r="BQ126" t="s">
        <v>1500</v>
      </c>
      <c r="BR126" t="s">
        <v>1500</v>
      </c>
      <c r="BS126" t="s">
        <v>917</v>
      </c>
      <c r="BT126" s="6" t="str">
        <f>HYPERLINK("https%3A%2F%2Fwww.webofscience.com%2Fwos%2Fwoscc%2Ffull-record%2FWOS:000292534800020","View Full Record in Web of Science")</f>
        <v>View Full Record in Web of Science</v>
      </c>
    </row>
    <row r="127" spans="1:72" x14ac:dyDescent="0.2">
      <c r="A127" t="s">
        <v>1507</v>
      </c>
      <c r="B127" t="s">
        <v>1267</v>
      </c>
      <c r="C127" t="s">
        <v>1500</v>
      </c>
      <c r="D127" t="s">
        <v>1500</v>
      </c>
      <c r="E127" t="s">
        <v>1500</v>
      </c>
      <c r="F127" t="s">
        <v>2160</v>
      </c>
      <c r="G127" t="s">
        <v>1500</v>
      </c>
      <c r="H127" t="s">
        <v>1500</v>
      </c>
      <c r="I127" t="s">
        <v>1760</v>
      </c>
      <c r="J127" t="s">
        <v>611</v>
      </c>
      <c r="K127" t="s">
        <v>1500</v>
      </c>
      <c r="L127" t="s">
        <v>1500</v>
      </c>
      <c r="M127" t="s">
        <v>1500</v>
      </c>
      <c r="N127" t="s">
        <v>1500</v>
      </c>
      <c r="O127" t="s">
        <v>1500</v>
      </c>
      <c r="P127" t="s">
        <v>1500</v>
      </c>
      <c r="Q127" t="s">
        <v>1500</v>
      </c>
      <c r="R127" t="s">
        <v>1500</v>
      </c>
      <c r="S127" t="s">
        <v>1500</v>
      </c>
      <c r="T127" t="s">
        <v>1500</v>
      </c>
      <c r="U127" t="s">
        <v>1500</v>
      </c>
      <c r="V127" t="s">
        <v>1500</v>
      </c>
      <c r="W127" t="s">
        <v>1500</v>
      </c>
      <c r="X127" t="s">
        <v>1500</v>
      </c>
      <c r="Y127" t="s">
        <v>1500</v>
      </c>
      <c r="Z127" t="s">
        <v>1500</v>
      </c>
      <c r="AA127" t="s">
        <v>660</v>
      </c>
      <c r="AB127" t="s">
        <v>1500</v>
      </c>
      <c r="AC127" t="s">
        <v>1500</v>
      </c>
      <c r="AD127" t="s">
        <v>1500</v>
      </c>
      <c r="AE127" t="s">
        <v>1500</v>
      </c>
      <c r="AF127" t="s">
        <v>1500</v>
      </c>
      <c r="AG127" t="s">
        <v>1500</v>
      </c>
      <c r="AH127" t="s">
        <v>1500</v>
      </c>
      <c r="AI127" t="s">
        <v>1500</v>
      </c>
      <c r="AJ127" t="s">
        <v>1500</v>
      </c>
      <c r="AK127" t="s">
        <v>1500</v>
      </c>
      <c r="AL127" t="s">
        <v>1500</v>
      </c>
      <c r="AM127" t="s">
        <v>1500</v>
      </c>
      <c r="AN127" t="s">
        <v>1500</v>
      </c>
      <c r="AO127" t="s">
        <v>2703</v>
      </c>
      <c r="AP127" t="s">
        <v>2718</v>
      </c>
      <c r="AQ127" t="s">
        <v>1500</v>
      </c>
      <c r="AR127" t="s">
        <v>1500</v>
      </c>
      <c r="AS127" t="s">
        <v>1500</v>
      </c>
      <c r="AT127" t="s">
        <v>1533</v>
      </c>
      <c r="AU127">
        <v>2020</v>
      </c>
      <c r="AV127">
        <v>258</v>
      </c>
      <c r="AW127" t="s">
        <v>1500</v>
      </c>
      <c r="AX127" t="s">
        <v>1500</v>
      </c>
      <c r="AY127" t="s">
        <v>1500</v>
      </c>
      <c r="AZ127" t="s">
        <v>1500</v>
      </c>
      <c r="BA127" t="s">
        <v>1500</v>
      </c>
      <c r="BB127" t="s">
        <v>1500</v>
      </c>
      <c r="BC127" t="s">
        <v>1500</v>
      </c>
      <c r="BD127">
        <v>120643</v>
      </c>
      <c r="BE127" t="s">
        <v>337</v>
      </c>
      <c r="BF127" s="6" t="str">
        <f>HYPERLINK("http://dx.doi.org/10.1016/j.jclepro.2020.120643","http://dx.doi.org/10.1016/j.jclepro.2020.120643")</f>
        <v>http://dx.doi.org/10.1016/j.jclepro.2020.120643</v>
      </c>
      <c r="BG127" t="s">
        <v>1500</v>
      </c>
      <c r="BH127" t="s">
        <v>1500</v>
      </c>
      <c r="BI127" t="s">
        <v>1500</v>
      </c>
      <c r="BJ127" t="s">
        <v>1500</v>
      </c>
      <c r="BK127" t="s">
        <v>1500</v>
      </c>
      <c r="BL127" t="s">
        <v>1500</v>
      </c>
      <c r="BM127" t="s">
        <v>1500</v>
      </c>
      <c r="BN127" t="s">
        <v>1500</v>
      </c>
      <c r="BO127" t="s">
        <v>1500</v>
      </c>
      <c r="BP127" t="s">
        <v>1500</v>
      </c>
      <c r="BQ127" t="s">
        <v>1500</v>
      </c>
      <c r="BR127" t="s">
        <v>1500</v>
      </c>
      <c r="BS127" t="s">
        <v>914</v>
      </c>
      <c r="BT127" s="6" t="str">
        <f>HYPERLINK("https%3A%2F%2Fwww.webofscience.com%2Fwos%2Fwoscc%2Ffull-record%2FWOS:000525323600056","View Full Record in Web of Science")</f>
        <v>View Full Record in Web of Science</v>
      </c>
    </row>
    <row r="128" spans="1:72" x14ac:dyDescent="0.2">
      <c r="A128" t="s">
        <v>1507</v>
      </c>
      <c r="B128" t="s">
        <v>2024</v>
      </c>
      <c r="C128" t="s">
        <v>1500</v>
      </c>
      <c r="D128" t="s">
        <v>1500</v>
      </c>
      <c r="E128" t="s">
        <v>1500</v>
      </c>
      <c r="F128" t="s">
        <v>1572</v>
      </c>
      <c r="G128" t="s">
        <v>1500</v>
      </c>
      <c r="H128" t="s">
        <v>1500</v>
      </c>
      <c r="I128" t="s">
        <v>103</v>
      </c>
      <c r="J128" t="s">
        <v>217</v>
      </c>
      <c r="K128" t="s">
        <v>1500</v>
      </c>
      <c r="L128" t="s">
        <v>1500</v>
      </c>
      <c r="M128" t="s">
        <v>1500</v>
      </c>
      <c r="N128" t="s">
        <v>1500</v>
      </c>
      <c r="O128" t="s">
        <v>1500</v>
      </c>
      <c r="P128" t="s">
        <v>1500</v>
      </c>
      <c r="Q128" t="s">
        <v>1500</v>
      </c>
      <c r="R128" t="s">
        <v>1500</v>
      </c>
      <c r="S128" t="s">
        <v>1500</v>
      </c>
      <c r="T128" t="s">
        <v>1500</v>
      </c>
      <c r="U128" t="s">
        <v>1500</v>
      </c>
      <c r="V128" t="s">
        <v>1500</v>
      </c>
      <c r="W128" t="s">
        <v>1500</v>
      </c>
      <c r="X128" t="s">
        <v>1500</v>
      </c>
      <c r="Y128" t="s">
        <v>1500</v>
      </c>
      <c r="Z128" t="s">
        <v>1500</v>
      </c>
      <c r="AA128" t="s">
        <v>2348</v>
      </c>
      <c r="AB128" t="s">
        <v>1500</v>
      </c>
      <c r="AC128" t="s">
        <v>1500</v>
      </c>
      <c r="AD128" t="s">
        <v>1500</v>
      </c>
      <c r="AE128" t="s">
        <v>1500</v>
      </c>
      <c r="AF128" t="s">
        <v>1500</v>
      </c>
      <c r="AG128" t="s">
        <v>1500</v>
      </c>
      <c r="AH128" t="s">
        <v>1500</v>
      </c>
      <c r="AI128" t="s">
        <v>1500</v>
      </c>
      <c r="AJ128" t="s">
        <v>1500</v>
      </c>
      <c r="AK128" t="s">
        <v>1500</v>
      </c>
      <c r="AL128" t="s">
        <v>1500</v>
      </c>
      <c r="AM128" t="s">
        <v>1500</v>
      </c>
      <c r="AN128" t="s">
        <v>1500</v>
      </c>
      <c r="AO128" t="s">
        <v>2699</v>
      </c>
      <c r="AP128" t="s">
        <v>2697</v>
      </c>
      <c r="AQ128" t="s">
        <v>1500</v>
      </c>
      <c r="AR128" t="s">
        <v>1500</v>
      </c>
      <c r="AS128" t="s">
        <v>1500</v>
      </c>
      <c r="AT128" t="s">
        <v>1497</v>
      </c>
      <c r="AU128">
        <v>2017</v>
      </c>
      <c r="AV128">
        <v>63</v>
      </c>
      <c r="AW128">
        <v>7</v>
      </c>
      <c r="AX128" t="s">
        <v>1500</v>
      </c>
      <c r="AY128" t="s">
        <v>1500</v>
      </c>
      <c r="AZ128" t="s">
        <v>1500</v>
      </c>
      <c r="BA128" t="s">
        <v>1500</v>
      </c>
      <c r="BB128">
        <v>1009</v>
      </c>
      <c r="BC128">
        <v>1022</v>
      </c>
      <c r="BD128" t="s">
        <v>1500</v>
      </c>
      <c r="BE128" t="s">
        <v>345</v>
      </c>
      <c r="BF128" s="6" t="str">
        <f>HYPERLINK("http://dx.doi.org/10.1080/03650340.2016.1255327","http://dx.doi.org/10.1080/03650340.2016.1255327")</f>
        <v>http://dx.doi.org/10.1080/03650340.2016.1255327</v>
      </c>
      <c r="BG128" t="s">
        <v>1500</v>
      </c>
      <c r="BH128" t="s">
        <v>1500</v>
      </c>
      <c r="BI128" t="s">
        <v>1500</v>
      </c>
      <c r="BJ128" t="s">
        <v>1500</v>
      </c>
      <c r="BK128" t="s">
        <v>1500</v>
      </c>
      <c r="BL128" t="s">
        <v>1500</v>
      </c>
      <c r="BM128" t="s">
        <v>1500</v>
      </c>
      <c r="BN128" t="s">
        <v>1500</v>
      </c>
      <c r="BO128" t="s">
        <v>1500</v>
      </c>
      <c r="BP128" t="s">
        <v>1500</v>
      </c>
      <c r="BQ128" t="s">
        <v>1500</v>
      </c>
      <c r="BR128" t="s">
        <v>1500</v>
      </c>
      <c r="BS128" t="s">
        <v>919</v>
      </c>
      <c r="BT128" s="6" t="str">
        <f>HYPERLINK("https%3A%2F%2Fwww.webofscience.com%2Fwos%2Fwoscc%2Ffull-record%2FWOS:000399797600011","View Full Record in Web of Science")</f>
        <v>View Full Record in Web of Science</v>
      </c>
    </row>
    <row r="129" spans="1:72" x14ac:dyDescent="0.2">
      <c r="A129" t="s">
        <v>1507</v>
      </c>
      <c r="B129" t="s">
        <v>1564</v>
      </c>
      <c r="C129" t="s">
        <v>1500</v>
      </c>
      <c r="D129" t="s">
        <v>1500</v>
      </c>
      <c r="E129" t="s">
        <v>1500</v>
      </c>
      <c r="F129" t="s">
        <v>1756</v>
      </c>
      <c r="G129" t="s">
        <v>1500</v>
      </c>
      <c r="H129" t="s">
        <v>1500</v>
      </c>
      <c r="I129" t="s">
        <v>1828</v>
      </c>
      <c r="J129" t="s">
        <v>1242</v>
      </c>
      <c r="K129" t="s">
        <v>1500</v>
      </c>
      <c r="L129" t="s">
        <v>1500</v>
      </c>
      <c r="M129" t="s">
        <v>1500</v>
      </c>
      <c r="N129" t="s">
        <v>1500</v>
      </c>
      <c r="O129" t="s">
        <v>1500</v>
      </c>
      <c r="P129" t="s">
        <v>1500</v>
      </c>
      <c r="Q129" t="s">
        <v>1500</v>
      </c>
      <c r="R129" t="s">
        <v>1500</v>
      </c>
      <c r="S129" t="s">
        <v>1500</v>
      </c>
      <c r="T129" t="s">
        <v>1500</v>
      </c>
      <c r="U129" t="s">
        <v>1500</v>
      </c>
      <c r="V129" t="s">
        <v>1500</v>
      </c>
      <c r="W129" t="s">
        <v>1500</v>
      </c>
      <c r="X129" t="s">
        <v>1500</v>
      </c>
      <c r="Y129" t="s">
        <v>1500</v>
      </c>
      <c r="Z129" t="s">
        <v>1500</v>
      </c>
      <c r="AA129" t="s">
        <v>2330</v>
      </c>
      <c r="AB129" t="s">
        <v>473</v>
      </c>
      <c r="AC129" t="s">
        <v>1500</v>
      </c>
      <c r="AD129" t="s">
        <v>1500</v>
      </c>
      <c r="AE129" t="s">
        <v>1500</v>
      </c>
      <c r="AF129" t="s">
        <v>1500</v>
      </c>
      <c r="AG129" t="s">
        <v>1500</v>
      </c>
      <c r="AH129" t="s">
        <v>1500</v>
      </c>
      <c r="AI129" t="s">
        <v>1500</v>
      </c>
      <c r="AJ129" t="s">
        <v>1500</v>
      </c>
      <c r="AK129" t="s">
        <v>1500</v>
      </c>
      <c r="AL129" t="s">
        <v>1500</v>
      </c>
      <c r="AM129" t="s">
        <v>1500</v>
      </c>
      <c r="AN129" t="s">
        <v>1500</v>
      </c>
      <c r="AO129" t="s">
        <v>1920</v>
      </c>
      <c r="AP129" t="s">
        <v>1924</v>
      </c>
      <c r="AQ129" t="s">
        <v>1500</v>
      </c>
      <c r="AR129" t="s">
        <v>1500</v>
      </c>
      <c r="AS129" t="s">
        <v>1500</v>
      </c>
      <c r="AT129" t="s">
        <v>1608</v>
      </c>
      <c r="AU129">
        <v>2015</v>
      </c>
      <c r="AV129">
        <v>12</v>
      </c>
      <c r="AW129" t="s">
        <v>1500</v>
      </c>
      <c r="AX129" t="s">
        <v>1500</v>
      </c>
      <c r="AY129">
        <v>1</v>
      </c>
      <c r="AZ129" t="s">
        <v>1508</v>
      </c>
      <c r="BA129" t="s">
        <v>1500</v>
      </c>
      <c r="BB129">
        <v>47</v>
      </c>
      <c r="BC129">
        <v>66</v>
      </c>
      <c r="BD129" t="s">
        <v>1500</v>
      </c>
      <c r="BE129" t="s">
        <v>475</v>
      </c>
      <c r="BF129" s="6" t="str">
        <f>HYPERLINK("http://dx.doi.org/10.1080/1943815X.2015.1118388","http://dx.doi.org/10.1080/1943815X.2015.1118388")</f>
        <v>http://dx.doi.org/10.1080/1943815X.2015.1118388</v>
      </c>
      <c r="BG129" t="s">
        <v>1500</v>
      </c>
      <c r="BH129" t="s">
        <v>1500</v>
      </c>
      <c r="BI129" t="s">
        <v>1500</v>
      </c>
      <c r="BJ129" t="s">
        <v>1500</v>
      </c>
      <c r="BK129" t="s">
        <v>1500</v>
      </c>
      <c r="BL129" t="s">
        <v>1500</v>
      </c>
      <c r="BM129" t="s">
        <v>1500</v>
      </c>
      <c r="BN129" t="s">
        <v>1500</v>
      </c>
      <c r="BO129" t="s">
        <v>1500</v>
      </c>
      <c r="BP129" t="s">
        <v>1500</v>
      </c>
      <c r="BQ129" t="s">
        <v>1500</v>
      </c>
      <c r="BR129" t="s">
        <v>1500</v>
      </c>
      <c r="BS129" t="s">
        <v>850</v>
      </c>
      <c r="BT129" s="6" t="str">
        <f>HYPERLINK("https%3A%2F%2Fwww.webofscience.com%2Fwos%2Fwoscc%2Ffull-record%2FWOS:000371690600005","View Full Record in Web of Science")</f>
        <v>View Full Record in Web of Science</v>
      </c>
    </row>
    <row r="130" spans="1:72" x14ac:dyDescent="0.2">
      <c r="A130" t="s">
        <v>1507</v>
      </c>
      <c r="B130" t="s">
        <v>858</v>
      </c>
      <c r="C130" t="s">
        <v>1500</v>
      </c>
      <c r="D130" t="s">
        <v>1500</v>
      </c>
      <c r="E130" t="s">
        <v>1500</v>
      </c>
      <c r="F130" t="s">
        <v>667</v>
      </c>
      <c r="G130" t="s">
        <v>1500</v>
      </c>
      <c r="H130" t="s">
        <v>1500</v>
      </c>
      <c r="I130" t="s">
        <v>1384</v>
      </c>
      <c r="J130" t="s">
        <v>2332</v>
      </c>
      <c r="K130" t="s">
        <v>1500</v>
      </c>
      <c r="L130" t="s">
        <v>1500</v>
      </c>
      <c r="M130" t="s">
        <v>1500</v>
      </c>
      <c r="N130" t="s">
        <v>1500</v>
      </c>
      <c r="O130" t="s">
        <v>1500</v>
      </c>
      <c r="P130" t="s">
        <v>1500</v>
      </c>
      <c r="Q130" t="s">
        <v>1500</v>
      </c>
      <c r="R130" t="s">
        <v>1500</v>
      </c>
      <c r="S130" t="s">
        <v>1500</v>
      </c>
      <c r="T130" t="s">
        <v>1500</v>
      </c>
      <c r="U130" t="s">
        <v>1500</v>
      </c>
      <c r="V130" t="s">
        <v>1500</v>
      </c>
      <c r="W130" t="s">
        <v>1500</v>
      </c>
      <c r="X130" t="s">
        <v>1500</v>
      </c>
      <c r="Y130" t="s">
        <v>1500</v>
      </c>
      <c r="Z130" t="s">
        <v>1500</v>
      </c>
      <c r="AA130" t="s">
        <v>1500</v>
      </c>
      <c r="AB130" t="s">
        <v>1500</v>
      </c>
      <c r="AC130" t="s">
        <v>1500</v>
      </c>
      <c r="AD130" t="s">
        <v>1500</v>
      </c>
      <c r="AE130" t="s">
        <v>1500</v>
      </c>
      <c r="AF130" t="s">
        <v>1500</v>
      </c>
      <c r="AG130" t="s">
        <v>1500</v>
      </c>
      <c r="AH130" t="s">
        <v>1500</v>
      </c>
      <c r="AI130" t="s">
        <v>1500</v>
      </c>
      <c r="AJ130" t="s">
        <v>1500</v>
      </c>
      <c r="AK130" t="s">
        <v>1500</v>
      </c>
      <c r="AL130" t="s">
        <v>1500</v>
      </c>
      <c r="AM130" t="s">
        <v>1500</v>
      </c>
      <c r="AN130" t="s">
        <v>1500</v>
      </c>
      <c r="AO130" t="s">
        <v>1923</v>
      </c>
      <c r="AP130" t="s">
        <v>1922</v>
      </c>
      <c r="AQ130" t="s">
        <v>1500</v>
      </c>
      <c r="AR130" t="s">
        <v>1500</v>
      </c>
      <c r="AS130" t="s">
        <v>1500</v>
      </c>
      <c r="AT130" t="s">
        <v>1501</v>
      </c>
      <c r="AU130">
        <v>2018</v>
      </c>
      <c r="AV130">
        <v>15</v>
      </c>
      <c r="AW130">
        <v>9</v>
      </c>
      <c r="AX130" t="s">
        <v>1500</v>
      </c>
      <c r="AY130" t="s">
        <v>1500</v>
      </c>
      <c r="AZ130" t="s">
        <v>1500</v>
      </c>
      <c r="BA130" t="s">
        <v>1500</v>
      </c>
      <c r="BB130">
        <v>1972</v>
      </c>
      <c r="BC130">
        <v>1986</v>
      </c>
      <c r="BD130" t="s">
        <v>1500</v>
      </c>
      <c r="BE130" t="s">
        <v>2339</v>
      </c>
      <c r="BF130" s="6" t="str">
        <f>HYPERLINK("http://dx.doi.org/10.1007/s11629-017-4810-4","http://dx.doi.org/10.1007/s11629-017-4810-4")</f>
        <v>http://dx.doi.org/10.1007/s11629-017-4810-4</v>
      </c>
      <c r="BG130" t="s">
        <v>1500</v>
      </c>
      <c r="BH130" t="s">
        <v>1500</v>
      </c>
      <c r="BI130" t="s">
        <v>1500</v>
      </c>
      <c r="BJ130" t="s">
        <v>1500</v>
      </c>
      <c r="BK130" t="s">
        <v>1500</v>
      </c>
      <c r="BL130" t="s">
        <v>1500</v>
      </c>
      <c r="BM130" t="s">
        <v>1500</v>
      </c>
      <c r="BN130" t="s">
        <v>1500</v>
      </c>
      <c r="BO130" t="s">
        <v>1500</v>
      </c>
      <c r="BP130" t="s">
        <v>1500</v>
      </c>
      <c r="BQ130" t="s">
        <v>1500</v>
      </c>
      <c r="BR130" t="s">
        <v>1500</v>
      </c>
      <c r="BS130" t="s">
        <v>838</v>
      </c>
      <c r="BT130" s="6" t="str">
        <f>HYPERLINK("https%3A%2F%2Fwww.webofscience.com%2Fwos%2Fwoscc%2Ffull-record%2FWOS:000443996500010","View Full Record in Web of Science")</f>
        <v>View Full Record in Web of Science</v>
      </c>
    </row>
    <row r="131" spans="1:72" x14ac:dyDescent="0.2">
      <c r="A131" t="s">
        <v>1507</v>
      </c>
      <c r="B131" t="s">
        <v>1141</v>
      </c>
      <c r="C131" t="s">
        <v>1500</v>
      </c>
      <c r="D131" t="s">
        <v>1500</v>
      </c>
      <c r="E131" t="s">
        <v>1500</v>
      </c>
      <c r="F131" t="s">
        <v>437</v>
      </c>
      <c r="G131" t="s">
        <v>1500</v>
      </c>
      <c r="H131" t="s">
        <v>1500</v>
      </c>
      <c r="I131" t="s">
        <v>2525</v>
      </c>
      <c r="J131" t="s">
        <v>593</v>
      </c>
      <c r="K131" t="s">
        <v>1500</v>
      </c>
      <c r="L131" t="s">
        <v>1500</v>
      </c>
      <c r="M131" t="s">
        <v>1500</v>
      </c>
      <c r="N131" t="s">
        <v>1500</v>
      </c>
      <c r="O131" t="s">
        <v>1500</v>
      </c>
      <c r="P131" t="s">
        <v>1500</v>
      </c>
      <c r="Q131" t="s">
        <v>1500</v>
      </c>
      <c r="R131" t="s">
        <v>1500</v>
      </c>
      <c r="S131" t="s">
        <v>1500</v>
      </c>
      <c r="T131" t="s">
        <v>1500</v>
      </c>
      <c r="U131" t="s">
        <v>1500</v>
      </c>
      <c r="V131" t="s">
        <v>1500</v>
      </c>
      <c r="W131" t="s">
        <v>1500</v>
      </c>
      <c r="X131" t="s">
        <v>1500</v>
      </c>
      <c r="Y131" t="s">
        <v>1500</v>
      </c>
      <c r="Z131" t="s">
        <v>1500</v>
      </c>
      <c r="AA131" t="s">
        <v>1500</v>
      </c>
      <c r="AB131" t="s">
        <v>1500</v>
      </c>
      <c r="AC131" t="s">
        <v>1500</v>
      </c>
      <c r="AD131" t="s">
        <v>1500</v>
      </c>
      <c r="AE131" t="s">
        <v>1500</v>
      </c>
      <c r="AF131" t="s">
        <v>1500</v>
      </c>
      <c r="AG131" t="s">
        <v>1500</v>
      </c>
      <c r="AH131" t="s">
        <v>1500</v>
      </c>
      <c r="AI131" t="s">
        <v>1500</v>
      </c>
      <c r="AJ131" t="s">
        <v>1500</v>
      </c>
      <c r="AK131" t="s">
        <v>1500</v>
      </c>
      <c r="AL131" t="s">
        <v>1500</v>
      </c>
      <c r="AM131" t="s">
        <v>1500</v>
      </c>
      <c r="AN131" t="s">
        <v>1500</v>
      </c>
      <c r="AO131" t="s">
        <v>2631</v>
      </c>
      <c r="AP131" t="s">
        <v>1500</v>
      </c>
      <c r="AQ131" t="s">
        <v>1500</v>
      </c>
      <c r="AR131" t="s">
        <v>1500</v>
      </c>
      <c r="AS131" t="s">
        <v>1500</v>
      </c>
      <c r="AT131" t="s">
        <v>1500</v>
      </c>
      <c r="AU131">
        <v>2012</v>
      </c>
      <c r="AV131">
        <v>11</v>
      </c>
      <c r="AW131">
        <v>9</v>
      </c>
      <c r="AX131" t="s">
        <v>1500</v>
      </c>
      <c r="AY131" t="s">
        <v>1500</v>
      </c>
      <c r="AZ131" t="s">
        <v>1500</v>
      </c>
      <c r="BA131" t="s">
        <v>1500</v>
      </c>
      <c r="BB131">
        <v>1537</v>
      </c>
      <c r="BC131">
        <v>1544</v>
      </c>
      <c r="BD131" t="s">
        <v>1500</v>
      </c>
      <c r="BE131" t="s">
        <v>1500</v>
      </c>
      <c r="BF131" t="s">
        <v>1500</v>
      </c>
      <c r="BG131" t="s">
        <v>1500</v>
      </c>
      <c r="BH131" t="s">
        <v>1500</v>
      </c>
      <c r="BI131" t="s">
        <v>1500</v>
      </c>
      <c r="BJ131" t="s">
        <v>1500</v>
      </c>
      <c r="BK131" t="s">
        <v>1500</v>
      </c>
      <c r="BL131" t="s">
        <v>1500</v>
      </c>
      <c r="BM131" t="s">
        <v>1500</v>
      </c>
      <c r="BN131" t="s">
        <v>1500</v>
      </c>
      <c r="BO131" t="s">
        <v>1500</v>
      </c>
      <c r="BP131" t="s">
        <v>1500</v>
      </c>
      <c r="BQ131" t="s">
        <v>1500</v>
      </c>
      <c r="BR131" t="s">
        <v>1500</v>
      </c>
      <c r="BS131" t="s">
        <v>854</v>
      </c>
      <c r="BT131" s="6" t="str">
        <f>HYPERLINK("https%3A%2F%2Fwww.webofscience.com%2Fwos%2Fwoscc%2Ffull-record%2FWOS:000308856400019","View Full Record in Web of Science")</f>
        <v>View Full Record in Web of Science</v>
      </c>
    </row>
    <row r="132" spans="1:72" x14ac:dyDescent="0.2">
      <c r="A132" t="s">
        <v>1507</v>
      </c>
      <c r="B132" t="s">
        <v>2041</v>
      </c>
      <c r="C132" t="s">
        <v>1500</v>
      </c>
      <c r="D132" t="s">
        <v>1500</v>
      </c>
      <c r="E132" t="s">
        <v>1500</v>
      </c>
      <c r="F132" t="s">
        <v>251</v>
      </c>
      <c r="G132" t="s">
        <v>1500</v>
      </c>
      <c r="H132" t="s">
        <v>1500</v>
      </c>
      <c r="I132" t="s">
        <v>1655</v>
      </c>
      <c r="J132" t="s">
        <v>219</v>
      </c>
      <c r="K132" t="s">
        <v>1500</v>
      </c>
      <c r="L132" t="s">
        <v>1500</v>
      </c>
      <c r="M132" t="s">
        <v>1500</v>
      </c>
      <c r="N132" t="s">
        <v>1500</v>
      </c>
      <c r="O132" t="s">
        <v>1500</v>
      </c>
      <c r="P132" t="s">
        <v>1500</v>
      </c>
      <c r="Q132" t="s">
        <v>1500</v>
      </c>
      <c r="R132" t="s">
        <v>1500</v>
      </c>
      <c r="S132" t="s">
        <v>1500</v>
      </c>
      <c r="T132" t="s">
        <v>1500</v>
      </c>
      <c r="U132" t="s">
        <v>1500</v>
      </c>
      <c r="V132" t="s">
        <v>1500</v>
      </c>
      <c r="W132" t="s">
        <v>1500</v>
      </c>
      <c r="X132" t="s">
        <v>1500</v>
      </c>
      <c r="Y132" t="s">
        <v>1500</v>
      </c>
      <c r="Z132" t="s">
        <v>1500</v>
      </c>
      <c r="AA132" t="s">
        <v>2326</v>
      </c>
      <c r="AB132" t="s">
        <v>581</v>
      </c>
      <c r="AC132" t="s">
        <v>1500</v>
      </c>
      <c r="AD132" t="s">
        <v>1500</v>
      </c>
      <c r="AE132" t="s">
        <v>1500</v>
      </c>
      <c r="AF132" t="s">
        <v>1500</v>
      </c>
      <c r="AG132" t="s">
        <v>1500</v>
      </c>
      <c r="AH132" t="s">
        <v>1500</v>
      </c>
      <c r="AI132" t="s">
        <v>1500</v>
      </c>
      <c r="AJ132" t="s">
        <v>1500</v>
      </c>
      <c r="AK132" t="s">
        <v>1500</v>
      </c>
      <c r="AL132" t="s">
        <v>1500</v>
      </c>
      <c r="AM132" t="s">
        <v>1500</v>
      </c>
      <c r="AN132" t="s">
        <v>1500</v>
      </c>
      <c r="AO132" t="s">
        <v>1914</v>
      </c>
      <c r="AP132" t="s">
        <v>1909</v>
      </c>
      <c r="AQ132" t="s">
        <v>1500</v>
      </c>
      <c r="AR132" t="s">
        <v>1500</v>
      </c>
      <c r="AS132" t="s">
        <v>1500</v>
      </c>
      <c r="AT132" t="s">
        <v>1647</v>
      </c>
      <c r="AU132">
        <v>2024</v>
      </c>
      <c r="AV132">
        <v>362</v>
      </c>
      <c r="AW132" t="s">
        <v>1500</v>
      </c>
      <c r="AX132" t="s">
        <v>1500</v>
      </c>
      <c r="AY132" t="s">
        <v>1500</v>
      </c>
      <c r="AZ132" t="s">
        <v>1500</v>
      </c>
      <c r="BA132" t="s">
        <v>1500</v>
      </c>
      <c r="BB132" t="s">
        <v>1500</v>
      </c>
      <c r="BC132" t="s">
        <v>1500</v>
      </c>
      <c r="BD132">
        <v>108845</v>
      </c>
      <c r="BE132" t="s">
        <v>2365</v>
      </c>
      <c r="BF132" s="6" t="str">
        <f>HYPERLINK("http://dx.doi.org/10.1016/j.agee.2023.108845","http://dx.doi.org/10.1016/j.agee.2023.108845")</f>
        <v>http://dx.doi.org/10.1016/j.agee.2023.108845</v>
      </c>
      <c r="BG132" t="s">
        <v>1500</v>
      </c>
      <c r="BH132" t="s">
        <v>2637</v>
      </c>
      <c r="BI132" t="s">
        <v>1500</v>
      </c>
      <c r="BJ132" t="s">
        <v>1500</v>
      </c>
      <c r="BK132" t="s">
        <v>1500</v>
      </c>
      <c r="BL132" t="s">
        <v>1500</v>
      </c>
      <c r="BM132" t="s">
        <v>1500</v>
      </c>
      <c r="BN132" t="s">
        <v>1500</v>
      </c>
      <c r="BO132" t="s">
        <v>1500</v>
      </c>
      <c r="BP132" t="s">
        <v>1500</v>
      </c>
      <c r="BQ132" t="s">
        <v>1500</v>
      </c>
      <c r="BR132" t="s">
        <v>1500</v>
      </c>
      <c r="BS132" t="s">
        <v>851</v>
      </c>
      <c r="BT132" s="6" t="str">
        <f>HYPERLINK("https%3A%2F%2Fwww.webofscience.com%2Fwos%2Fwoscc%2Ffull-record%2FWOS:001136122700001","View Full Record in Web of Science")</f>
        <v>View Full Record in Web of Science</v>
      </c>
    </row>
    <row r="133" spans="1:72" x14ac:dyDescent="0.2">
      <c r="A133" t="s">
        <v>1507</v>
      </c>
      <c r="B133" t="s">
        <v>2513</v>
      </c>
      <c r="C133" t="s">
        <v>1500</v>
      </c>
      <c r="D133" t="s">
        <v>1500</v>
      </c>
      <c r="E133" t="s">
        <v>1500</v>
      </c>
      <c r="F133" t="s">
        <v>2236</v>
      </c>
      <c r="G133" t="s">
        <v>1500</v>
      </c>
      <c r="H133" t="s">
        <v>1500</v>
      </c>
      <c r="I133" t="s">
        <v>1466</v>
      </c>
      <c r="J133" t="s">
        <v>1303</v>
      </c>
      <c r="K133" t="s">
        <v>1500</v>
      </c>
      <c r="L133" t="s">
        <v>1500</v>
      </c>
      <c r="M133" t="s">
        <v>1500</v>
      </c>
      <c r="N133" t="s">
        <v>1500</v>
      </c>
      <c r="O133" t="s">
        <v>1500</v>
      </c>
      <c r="P133" t="s">
        <v>1500</v>
      </c>
      <c r="Q133" t="s">
        <v>1500</v>
      </c>
      <c r="R133" t="s">
        <v>1500</v>
      </c>
      <c r="S133" t="s">
        <v>1500</v>
      </c>
      <c r="T133" t="s">
        <v>1500</v>
      </c>
      <c r="U133" t="s">
        <v>1500</v>
      </c>
      <c r="V133" t="s">
        <v>1500</v>
      </c>
      <c r="W133" t="s">
        <v>1500</v>
      </c>
      <c r="X133" t="s">
        <v>1500</v>
      </c>
      <c r="Y133" t="s">
        <v>1500</v>
      </c>
      <c r="Z133" t="s">
        <v>1500</v>
      </c>
      <c r="AA133" t="s">
        <v>500</v>
      </c>
      <c r="AB133" t="s">
        <v>501</v>
      </c>
      <c r="AC133" t="s">
        <v>1500</v>
      </c>
      <c r="AD133" t="s">
        <v>1500</v>
      </c>
      <c r="AE133" t="s">
        <v>1500</v>
      </c>
      <c r="AF133" t="s">
        <v>1500</v>
      </c>
      <c r="AG133" t="s">
        <v>1500</v>
      </c>
      <c r="AH133" t="s">
        <v>1500</v>
      </c>
      <c r="AI133" t="s">
        <v>1500</v>
      </c>
      <c r="AJ133" t="s">
        <v>1500</v>
      </c>
      <c r="AK133" t="s">
        <v>1500</v>
      </c>
      <c r="AL133" t="s">
        <v>1500</v>
      </c>
      <c r="AM133" t="s">
        <v>1500</v>
      </c>
      <c r="AN133" t="s">
        <v>1500</v>
      </c>
      <c r="AO133" t="s">
        <v>2638</v>
      </c>
      <c r="AP133" t="s">
        <v>2629</v>
      </c>
      <c r="AQ133" t="s">
        <v>1500</v>
      </c>
      <c r="AR133" t="s">
        <v>1500</v>
      </c>
      <c r="AS133" t="s">
        <v>1500</v>
      </c>
      <c r="AT133" t="s">
        <v>1509</v>
      </c>
      <c r="AU133">
        <v>2021</v>
      </c>
      <c r="AV133">
        <v>460</v>
      </c>
      <c r="AW133" t="s">
        <v>1499</v>
      </c>
      <c r="AX133" t="s">
        <v>1500</v>
      </c>
      <c r="AY133" t="s">
        <v>1500</v>
      </c>
      <c r="AZ133" t="s">
        <v>1500</v>
      </c>
      <c r="BA133" t="s">
        <v>1500</v>
      </c>
      <c r="BB133">
        <v>211</v>
      </c>
      <c r="BC133">
        <v>227</v>
      </c>
      <c r="BD133" t="s">
        <v>1500</v>
      </c>
      <c r="BE133" t="s">
        <v>2333</v>
      </c>
      <c r="BF133" s="6" t="str">
        <f>HYPERLINK("http://dx.doi.org/10.1007/s11104-020-04809-5","http://dx.doi.org/10.1007/s11104-020-04809-5")</f>
        <v>http://dx.doi.org/10.1007/s11104-020-04809-5</v>
      </c>
      <c r="BG133" t="s">
        <v>1500</v>
      </c>
      <c r="BH133" t="s">
        <v>2632</v>
      </c>
      <c r="BI133" t="s">
        <v>1500</v>
      </c>
      <c r="BJ133" t="s">
        <v>1500</v>
      </c>
      <c r="BK133" t="s">
        <v>1500</v>
      </c>
      <c r="BL133" t="s">
        <v>1500</v>
      </c>
      <c r="BM133" t="s">
        <v>1500</v>
      </c>
      <c r="BN133" t="s">
        <v>1500</v>
      </c>
      <c r="BO133" t="s">
        <v>1500</v>
      </c>
      <c r="BP133" t="s">
        <v>1500</v>
      </c>
      <c r="BQ133" t="s">
        <v>1500</v>
      </c>
      <c r="BR133" t="s">
        <v>1500</v>
      </c>
      <c r="BS133" t="s">
        <v>832</v>
      </c>
      <c r="BT133" s="6" t="str">
        <f>HYPERLINK("https%3A%2F%2Fwww.webofscience.com%2Fwos%2Fwoscc%2Ffull-record%2FWOS:000606388700002","View Full Record in Web of Science")</f>
        <v>View Full Record in Web of Science</v>
      </c>
    </row>
    <row r="134" spans="1:72" x14ac:dyDescent="0.2">
      <c r="A134" t="s">
        <v>1507</v>
      </c>
      <c r="B134" t="s">
        <v>1854</v>
      </c>
      <c r="C134" t="s">
        <v>1500</v>
      </c>
      <c r="D134" t="s">
        <v>1500</v>
      </c>
      <c r="E134" t="s">
        <v>1500</v>
      </c>
      <c r="F134" t="s">
        <v>1965</v>
      </c>
      <c r="G134" t="s">
        <v>1500</v>
      </c>
      <c r="H134" t="s">
        <v>1500</v>
      </c>
      <c r="I134" t="s">
        <v>1461</v>
      </c>
      <c r="J134" t="s">
        <v>1727</v>
      </c>
      <c r="K134" t="s">
        <v>1500</v>
      </c>
      <c r="L134" t="s">
        <v>1500</v>
      </c>
      <c r="M134" t="s">
        <v>1500</v>
      </c>
      <c r="N134" t="s">
        <v>1500</v>
      </c>
      <c r="O134" t="s">
        <v>1500</v>
      </c>
      <c r="P134" t="s">
        <v>1500</v>
      </c>
      <c r="Q134" t="s">
        <v>1500</v>
      </c>
      <c r="R134" t="s">
        <v>1500</v>
      </c>
      <c r="S134" t="s">
        <v>1500</v>
      </c>
      <c r="T134" t="s">
        <v>1500</v>
      </c>
      <c r="U134" t="s">
        <v>1500</v>
      </c>
      <c r="V134" t="s">
        <v>1500</v>
      </c>
      <c r="W134" t="s">
        <v>1500</v>
      </c>
      <c r="X134" t="s">
        <v>1500</v>
      </c>
      <c r="Y134" t="s">
        <v>1500</v>
      </c>
      <c r="Z134" t="s">
        <v>1500</v>
      </c>
      <c r="AA134" t="s">
        <v>417</v>
      </c>
      <c r="AB134" t="s">
        <v>1705</v>
      </c>
      <c r="AC134" t="s">
        <v>1500</v>
      </c>
      <c r="AD134" t="s">
        <v>1500</v>
      </c>
      <c r="AE134" t="s">
        <v>1500</v>
      </c>
      <c r="AF134" t="s">
        <v>1500</v>
      </c>
      <c r="AG134" t="s">
        <v>1500</v>
      </c>
      <c r="AH134" t="s">
        <v>1500</v>
      </c>
      <c r="AI134" t="s">
        <v>1500</v>
      </c>
      <c r="AJ134" t="s">
        <v>1500</v>
      </c>
      <c r="AK134" t="s">
        <v>1500</v>
      </c>
      <c r="AL134" t="s">
        <v>1500</v>
      </c>
      <c r="AM134" t="s">
        <v>1500</v>
      </c>
      <c r="AN134" t="s">
        <v>1500</v>
      </c>
      <c r="AO134" t="s">
        <v>1500</v>
      </c>
      <c r="AP134" t="s">
        <v>2757</v>
      </c>
      <c r="AQ134" t="s">
        <v>1500</v>
      </c>
      <c r="AR134" t="s">
        <v>1500</v>
      </c>
      <c r="AS134" t="s">
        <v>1500</v>
      </c>
      <c r="AT134" t="s">
        <v>1486</v>
      </c>
      <c r="AU134">
        <v>2017</v>
      </c>
      <c r="AV134">
        <v>14</v>
      </c>
      <c r="AW134">
        <v>10</v>
      </c>
      <c r="AX134" t="s">
        <v>1500</v>
      </c>
      <c r="AY134" t="s">
        <v>1500</v>
      </c>
      <c r="AZ134" t="s">
        <v>1500</v>
      </c>
      <c r="BA134" t="s">
        <v>1500</v>
      </c>
      <c r="BB134" t="s">
        <v>1500</v>
      </c>
      <c r="BC134" t="s">
        <v>1500</v>
      </c>
      <c r="BD134">
        <v>1177</v>
      </c>
      <c r="BE134" t="s">
        <v>677</v>
      </c>
      <c r="BF134" s="6" t="str">
        <f>HYPERLINK("http://dx.doi.org/10.3390/ijerph14101177","http://dx.doi.org/10.3390/ijerph14101177")</f>
        <v>http://dx.doi.org/10.3390/ijerph14101177</v>
      </c>
      <c r="BG134" t="s">
        <v>1500</v>
      </c>
      <c r="BH134" t="s">
        <v>1500</v>
      </c>
      <c r="BI134" t="s">
        <v>1500</v>
      </c>
      <c r="BJ134" t="s">
        <v>1500</v>
      </c>
      <c r="BK134" t="s">
        <v>1500</v>
      </c>
      <c r="BL134" t="s">
        <v>1500</v>
      </c>
      <c r="BM134" t="s">
        <v>1500</v>
      </c>
      <c r="BN134">
        <v>28981456</v>
      </c>
      <c r="BO134" t="s">
        <v>1500</v>
      </c>
      <c r="BP134" t="s">
        <v>1500</v>
      </c>
      <c r="BQ134" t="s">
        <v>1500</v>
      </c>
      <c r="BR134" t="s">
        <v>1500</v>
      </c>
      <c r="BS134" t="s">
        <v>841</v>
      </c>
      <c r="BT134" s="6" t="str">
        <f>HYPERLINK("https%3A%2F%2Fwww.webofscience.com%2Fwos%2Fwoscc%2Ffull-record%2FWOS:000414763200086","View Full Record in Web of Science")</f>
        <v>View Full Record in Web of Science</v>
      </c>
    </row>
    <row r="135" spans="1:72" x14ac:dyDescent="0.2">
      <c r="A135" t="s">
        <v>1507</v>
      </c>
      <c r="B135" t="s">
        <v>1844</v>
      </c>
      <c r="C135" t="s">
        <v>1500</v>
      </c>
      <c r="D135" t="s">
        <v>1500</v>
      </c>
      <c r="E135" t="s">
        <v>1500</v>
      </c>
      <c r="F135" t="s">
        <v>1937</v>
      </c>
      <c r="G135" t="s">
        <v>1500</v>
      </c>
      <c r="H135" t="s">
        <v>1500</v>
      </c>
      <c r="I135" t="s">
        <v>360</v>
      </c>
      <c r="J135" t="s">
        <v>596</v>
      </c>
      <c r="K135" t="s">
        <v>1500</v>
      </c>
      <c r="L135" t="s">
        <v>1500</v>
      </c>
      <c r="M135" t="s">
        <v>1500</v>
      </c>
      <c r="N135" t="s">
        <v>1500</v>
      </c>
      <c r="O135" t="s">
        <v>1500</v>
      </c>
      <c r="P135" t="s">
        <v>1500</v>
      </c>
      <c r="Q135" t="s">
        <v>1500</v>
      </c>
      <c r="R135" t="s">
        <v>1500</v>
      </c>
      <c r="S135" t="s">
        <v>1500</v>
      </c>
      <c r="T135" t="s">
        <v>1500</v>
      </c>
      <c r="U135" t="s">
        <v>1500</v>
      </c>
      <c r="V135" t="s">
        <v>1500</v>
      </c>
      <c r="W135" t="s">
        <v>1500</v>
      </c>
      <c r="X135" t="s">
        <v>1500</v>
      </c>
      <c r="Y135" t="s">
        <v>1500</v>
      </c>
      <c r="Z135" t="s">
        <v>1500</v>
      </c>
      <c r="AA135" t="s">
        <v>1845</v>
      </c>
      <c r="AB135" t="s">
        <v>1700</v>
      </c>
      <c r="AC135" t="s">
        <v>1500</v>
      </c>
      <c r="AD135" t="s">
        <v>1500</v>
      </c>
      <c r="AE135" t="s">
        <v>1500</v>
      </c>
      <c r="AF135" t="s">
        <v>1500</v>
      </c>
      <c r="AG135" t="s">
        <v>1500</v>
      </c>
      <c r="AH135" t="s">
        <v>1500</v>
      </c>
      <c r="AI135" t="s">
        <v>1500</v>
      </c>
      <c r="AJ135" t="s">
        <v>1500</v>
      </c>
      <c r="AK135" t="s">
        <v>1500</v>
      </c>
      <c r="AL135" t="s">
        <v>1500</v>
      </c>
      <c r="AM135" t="s">
        <v>1500</v>
      </c>
      <c r="AN135" t="s">
        <v>1500</v>
      </c>
      <c r="AO135" t="s">
        <v>2740</v>
      </c>
      <c r="AP135" t="s">
        <v>2727</v>
      </c>
      <c r="AQ135" t="s">
        <v>1500</v>
      </c>
      <c r="AR135" t="s">
        <v>1500</v>
      </c>
      <c r="AS135" t="s">
        <v>1500</v>
      </c>
      <c r="AT135" t="s">
        <v>1501</v>
      </c>
      <c r="AU135">
        <v>2020</v>
      </c>
      <c r="AV135">
        <v>71</v>
      </c>
      <c r="AW135">
        <v>5</v>
      </c>
      <c r="AX135" t="s">
        <v>1500</v>
      </c>
      <c r="AY135" t="s">
        <v>1500</v>
      </c>
      <c r="AZ135" t="s">
        <v>1500</v>
      </c>
      <c r="BA135" t="s">
        <v>1500</v>
      </c>
      <c r="BB135">
        <v>924</v>
      </c>
      <c r="BC135">
        <v>939</v>
      </c>
      <c r="BD135" t="s">
        <v>1500</v>
      </c>
      <c r="BE135" t="s">
        <v>897</v>
      </c>
      <c r="BF135" s="6" t="str">
        <f>HYPERLINK("http://dx.doi.org/10.1111/ejss.12930","http://dx.doi.org/10.1111/ejss.12930")</f>
        <v>http://dx.doi.org/10.1111/ejss.12930</v>
      </c>
      <c r="BG135" t="s">
        <v>1500</v>
      </c>
      <c r="BH135" t="s">
        <v>2733</v>
      </c>
      <c r="BI135" t="s">
        <v>1500</v>
      </c>
      <c r="BJ135" t="s">
        <v>1500</v>
      </c>
      <c r="BK135" t="s">
        <v>1500</v>
      </c>
      <c r="BL135" t="s">
        <v>1500</v>
      </c>
      <c r="BM135" t="s">
        <v>1500</v>
      </c>
      <c r="BN135" t="s">
        <v>1500</v>
      </c>
      <c r="BO135" t="s">
        <v>1500</v>
      </c>
      <c r="BP135" t="s">
        <v>1500</v>
      </c>
      <c r="BQ135" t="s">
        <v>1500</v>
      </c>
      <c r="BR135" t="s">
        <v>1500</v>
      </c>
      <c r="BS135" t="s">
        <v>933</v>
      </c>
      <c r="BT135" s="6" t="str">
        <f>HYPERLINK("https%3A%2F%2Fwww.webofscience.com%2Fwos%2Fwoscc%2Ffull-record%2FWOS:000506849400001","View Full Record in Web of Science")</f>
        <v>View Full Record in Web of Science</v>
      </c>
    </row>
    <row r="136" spans="1:72" x14ac:dyDescent="0.2">
      <c r="A136" t="s">
        <v>1507</v>
      </c>
      <c r="B136" t="s">
        <v>1859</v>
      </c>
      <c r="C136" t="s">
        <v>1500</v>
      </c>
      <c r="D136" t="s">
        <v>1500</v>
      </c>
      <c r="E136" t="s">
        <v>1500</v>
      </c>
      <c r="F136" t="s">
        <v>422</v>
      </c>
      <c r="G136" t="s">
        <v>1500</v>
      </c>
      <c r="H136" t="s">
        <v>1500</v>
      </c>
      <c r="I136" t="s">
        <v>43</v>
      </c>
      <c r="J136" t="s">
        <v>520</v>
      </c>
      <c r="K136" t="s">
        <v>1500</v>
      </c>
      <c r="L136" t="s">
        <v>1500</v>
      </c>
      <c r="M136" t="s">
        <v>1500</v>
      </c>
      <c r="N136" t="s">
        <v>1500</v>
      </c>
      <c r="O136" t="s">
        <v>1500</v>
      </c>
      <c r="P136" t="s">
        <v>1500</v>
      </c>
      <c r="Q136" t="s">
        <v>1500</v>
      </c>
      <c r="R136" t="s">
        <v>1500</v>
      </c>
      <c r="S136" t="s">
        <v>1500</v>
      </c>
      <c r="T136" t="s">
        <v>1500</v>
      </c>
      <c r="U136" t="s">
        <v>1500</v>
      </c>
      <c r="V136" t="s">
        <v>1500</v>
      </c>
      <c r="W136" t="s">
        <v>1500</v>
      </c>
      <c r="X136" t="s">
        <v>1500</v>
      </c>
      <c r="Y136" t="s">
        <v>1500</v>
      </c>
      <c r="Z136" t="s">
        <v>1500</v>
      </c>
      <c r="AA136" t="s">
        <v>1783</v>
      </c>
      <c r="AB136" t="s">
        <v>1500</v>
      </c>
      <c r="AC136" t="s">
        <v>1500</v>
      </c>
      <c r="AD136" t="s">
        <v>1500</v>
      </c>
      <c r="AE136" t="s">
        <v>1500</v>
      </c>
      <c r="AF136" t="s">
        <v>1500</v>
      </c>
      <c r="AG136" t="s">
        <v>1500</v>
      </c>
      <c r="AH136" t="s">
        <v>1500</v>
      </c>
      <c r="AI136" t="s">
        <v>1500</v>
      </c>
      <c r="AJ136" t="s">
        <v>1500</v>
      </c>
      <c r="AK136" t="s">
        <v>1500</v>
      </c>
      <c r="AL136" t="s">
        <v>1500</v>
      </c>
      <c r="AM136" t="s">
        <v>1500</v>
      </c>
      <c r="AN136" t="s">
        <v>1500</v>
      </c>
      <c r="AO136" t="s">
        <v>1932</v>
      </c>
      <c r="AP136" t="s">
        <v>1934</v>
      </c>
      <c r="AQ136" t="s">
        <v>1500</v>
      </c>
      <c r="AR136" t="s">
        <v>1500</v>
      </c>
      <c r="AS136" t="s">
        <v>1500</v>
      </c>
      <c r="AT136" t="s">
        <v>1647</v>
      </c>
      <c r="AU136">
        <v>2019</v>
      </c>
      <c r="AV136">
        <v>213</v>
      </c>
      <c r="AW136" t="s">
        <v>1500</v>
      </c>
      <c r="AX136" t="s">
        <v>1500</v>
      </c>
      <c r="AY136" t="s">
        <v>1500</v>
      </c>
      <c r="AZ136" t="s">
        <v>1500</v>
      </c>
      <c r="BA136" t="s">
        <v>1500</v>
      </c>
      <c r="BB136">
        <v>1028</v>
      </c>
      <c r="BC136">
        <v>1035</v>
      </c>
      <c r="BD136" t="s">
        <v>1500</v>
      </c>
      <c r="BE136" t="s">
        <v>2328</v>
      </c>
      <c r="BF136" s="6" t="str">
        <f>HYPERLINK("http://dx.doi.org/10.1016/j.agwat.2018.12.025","http://dx.doi.org/10.1016/j.agwat.2018.12.025")</f>
        <v>http://dx.doi.org/10.1016/j.agwat.2018.12.025</v>
      </c>
      <c r="BG136" t="s">
        <v>1500</v>
      </c>
      <c r="BH136" t="s">
        <v>1500</v>
      </c>
      <c r="BI136" t="s">
        <v>1500</v>
      </c>
      <c r="BJ136" t="s">
        <v>1500</v>
      </c>
      <c r="BK136" t="s">
        <v>1500</v>
      </c>
      <c r="BL136" t="s">
        <v>1500</v>
      </c>
      <c r="BM136" t="s">
        <v>1500</v>
      </c>
      <c r="BN136" t="s">
        <v>1500</v>
      </c>
      <c r="BO136" t="s">
        <v>1500</v>
      </c>
      <c r="BP136" t="s">
        <v>1500</v>
      </c>
      <c r="BQ136" t="s">
        <v>1500</v>
      </c>
      <c r="BR136" t="s">
        <v>1500</v>
      </c>
      <c r="BS136" t="s">
        <v>836</v>
      </c>
      <c r="BT136" s="6" t="str">
        <f>HYPERLINK("https%3A%2F%2Fwww.webofscience.com%2Fwos%2Fwoscc%2Ffull-record%2FWOS:000457952700097","View Full Record in Web of Science")</f>
        <v>View Full Record in Web of Science</v>
      </c>
    </row>
    <row r="137" spans="1:72" x14ac:dyDescent="0.2">
      <c r="A137" t="s">
        <v>1507</v>
      </c>
      <c r="B137" t="s">
        <v>2046</v>
      </c>
      <c r="C137" t="s">
        <v>1500</v>
      </c>
      <c r="D137" t="s">
        <v>1500</v>
      </c>
      <c r="E137" t="s">
        <v>1500</v>
      </c>
      <c r="F137" t="s">
        <v>1716</v>
      </c>
      <c r="G137" t="s">
        <v>1500</v>
      </c>
      <c r="H137" t="s">
        <v>1500</v>
      </c>
      <c r="I137" t="s">
        <v>329</v>
      </c>
      <c r="J137" t="s">
        <v>1303</v>
      </c>
      <c r="K137" t="s">
        <v>1500</v>
      </c>
      <c r="L137" t="s">
        <v>1500</v>
      </c>
      <c r="M137" t="s">
        <v>1500</v>
      </c>
      <c r="N137" t="s">
        <v>1500</v>
      </c>
      <c r="O137" t="s">
        <v>1500</v>
      </c>
      <c r="P137" t="s">
        <v>1500</v>
      </c>
      <c r="Q137" t="s">
        <v>1500</v>
      </c>
      <c r="R137" t="s">
        <v>1500</v>
      </c>
      <c r="S137" t="s">
        <v>1500</v>
      </c>
      <c r="T137" t="s">
        <v>1500</v>
      </c>
      <c r="U137" t="s">
        <v>1500</v>
      </c>
      <c r="V137" t="s">
        <v>1500</v>
      </c>
      <c r="W137" t="s">
        <v>1500</v>
      </c>
      <c r="X137" t="s">
        <v>1500</v>
      </c>
      <c r="Y137" t="s">
        <v>1500</v>
      </c>
      <c r="Z137" t="s">
        <v>1500</v>
      </c>
      <c r="AA137" t="s">
        <v>250</v>
      </c>
      <c r="AB137" t="s">
        <v>372</v>
      </c>
      <c r="AC137" t="s">
        <v>1500</v>
      </c>
      <c r="AD137" t="s">
        <v>1500</v>
      </c>
      <c r="AE137" t="s">
        <v>1500</v>
      </c>
      <c r="AF137" t="s">
        <v>1500</v>
      </c>
      <c r="AG137" t="s">
        <v>1500</v>
      </c>
      <c r="AH137" t="s">
        <v>1500</v>
      </c>
      <c r="AI137" t="s">
        <v>1500</v>
      </c>
      <c r="AJ137" t="s">
        <v>1500</v>
      </c>
      <c r="AK137" t="s">
        <v>1500</v>
      </c>
      <c r="AL137" t="s">
        <v>1500</v>
      </c>
      <c r="AM137" t="s">
        <v>1500</v>
      </c>
      <c r="AN137" t="s">
        <v>1500</v>
      </c>
      <c r="AO137" t="s">
        <v>2638</v>
      </c>
      <c r="AP137" t="s">
        <v>2629</v>
      </c>
      <c r="AQ137" t="s">
        <v>1500</v>
      </c>
      <c r="AR137" t="s">
        <v>1500</v>
      </c>
      <c r="AS137" t="s">
        <v>1500</v>
      </c>
      <c r="AT137" t="s">
        <v>1490</v>
      </c>
      <c r="AU137">
        <v>2014</v>
      </c>
      <c r="AV137">
        <v>378</v>
      </c>
      <c r="AW137" t="s">
        <v>1499</v>
      </c>
      <c r="AX137" t="s">
        <v>1500</v>
      </c>
      <c r="AY137" t="s">
        <v>1500</v>
      </c>
      <c r="AZ137" t="s">
        <v>1500</v>
      </c>
      <c r="BA137" t="s">
        <v>1500</v>
      </c>
      <c r="BB137">
        <v>239</v>
      </c>
      <c r="BC137">
        <v>252</v>
      </c>
      <c r="BD137" t="s">
        <v>1500</v>
      </c>
      <c r="BE137" t="s">
        <v>2362</v>
      </c>
      <c r="BF137" s="6" t="str">
        <f>HYPERLINK("http://dx.doi.org/10.1007/s11104-014-2023-y","http://dx.doi.org/10.1007/s11104-014-2023-y")</f>
        <v>http://dx.doi.org/10.1007/s11104-014-2023-y</v>
      </c>
      <c r="BG137" t="s">
        <v>1500</v>
      </c>
      <c r="BH137" t="s">
        <v>1500</v>
      </c>
      <c r="BI137" t="s">
        <v>1500</v>
      </c>
      <c r="BJ137" t="s">
        <v>1500</v>
      </c>
      <c r="BK137" t="s">
        <v>1500</v>
      </c>
      <c r="BL137" t="s">
        <v>1500</v>
      </c>
      <c r="BM137" t="s">
        <v>1500</v>
      </c>
      <c r="BN137" t="s">
        <v>1500</v>
      </c>
      <c r="BO137" t="s">
        <v>1500</v>
      </c>
      <c r="BP137" t="s">
        <v>1500</v>
      </c>
      <c r="BQ137" t="s">
        <v>1500</v>
      </c>
      <c r="BR137" t="s">
        <v>1500</v>
      </c>
      <c r="BS137" t="s">
        <v>843</v>
      </c>
      <c r="BT137" s="6" t="str">
        <f>HYPERLINK("https%3A%2F%2Fwww.webofscience.com%2Fwos%2Fwoscc%2Ffull-record%2FWOS:000334514000017","View Full Record in Web of Science")</f>
        <v>View Full Record in Web of Science</v>
      </c>
    </row>
    <row r="138" spans="1:72" x14ac:dyDescent="0.2">
      <c r="A138" t="s">
        <v>1507</v>
      </c>
      <c r="B138" t="s">
        <v>2775</v>
      </c>
      <c r="C138" t="s">
        <v>1500</v>
      </c>
      <c r="D138" t="s">
        <v>1500</v>
      </c>
      <c r="E138" t="s">
        <v>1500</v>
      </c>
      <c r="F138" t="s">
        <v>1658</v>
      </c>
      <c r="G138" t="s">
        <v>1500</v>
      </c>
      <c r="H138" t="s">
        <v>1500</v>
      </c>
      <c r="I138" t="s">
        <v>1467</v>
      </c>
      <c r="J138" t="s">
        <v>1298</v>
      </c>
      <c r="K138" t="s">
        <v>1500</v>
      </c>
      <c r="L138" t="s">
        <v>1500</v>
      </c>
      <c r="M138" t="s">
        <v>1500</v>
      </c>
      <c r="N138" t="s">
        <v>1500</v>
      </c>
      <c r="O138" t="s">
        <v>1500</v>
      </c>
      <c r="P138" t="s">
        <v>1500</v>
      </c>
      <c r="Q138" t="s">
        <v>1500</v>
      </c>
      <c r="R138" t="s">
        <v>1500</v>
      </c>
      <c r="S138" t="s">
        <v>1500</v>
      </c>
      <c r="T138" t="s">
        <v>1500</v>
      </c>
      <c r="U138" t="s">
        <v>1500</v>
      </c>
      <c r="V138" t="s">
        <v>1500</v>
      </c>
      <c r="W138" t="s">
        <v>1500</v>
      </c>
      <c r="X138" t="s">
        <v>1500</v>
      </c>
      <c r="Y138" t="s">
        <v>1500</v>
      </c>
      <c r="Z138" t="s">
        <v>1500</v>
      </c>
      <c r="AA138" t="s">
        <v>2266</v>
      </c>
      <c r="AB138" t="s">
        <v>2130</v>
      </c>
      <c r="AC138" t="s">
        <v>1500</v>
      </c>
      <c r="AD138" t="s">
        <v>1500</v>
      </c>
      <c r="AE138" t="s">
        <v>1500</v>
      </c>
      <c r="AF138" t="s">
        <v>1500</v>
      </c>
      <c r="AG138" t="s">
        <v>1500</v>
      </c>
      <c r="AH138" t="s">
        <v>1500</v>
      </c>
      <c r="AI138" t="s">
        <v>1500</v>
      </c>
      <c r="AJ138" t="s">
        <v>1500</v>
      </c>
      <c r="AK138" t="s">
        <v>1500</v>
      </c>
      <c r="AL138" t="s">
        <v>1500</v>
      </c>
      <c r="AM138" t="s">
        <v>1500</v>
      </c>
      <c r="AN138" t="s">
        <v>1500</v>
      </c>
      <c r="AO138" t="s">
        <v>1500</v>
      </c>
      <c r="AP138" t="s">
        <v>1918</v>
      </c>
      <c r="AQ138" t="s">
        <v>1500</v>
      </c>
      <c r="AR138" t="s">
        <v>1500</v>
      </c>
      <c r="AS138" t="s">
        <v>1500</v>
      </c>
      <c r="AT138" t="s">
        <v>1497</v>
      </c>
      <c r="AU138">
        <v>2023</v>
      </c>
      <c r="AV138">
        <v>7</v>
      </c>
      <c r="AW138">
        <v>2</v>
      </c>
      <c r="AX138" t="s">
        <v>1500</v>
      </c>
      <c r="AY138" t="s">
        <v>1500</v>
      </c>
      <c r="AZ138" t="s">
        <v>1500</v>
      </c>
      <c r="BA138" t="s">
        <v>1500</v>
      </c>
      <c r="BB138" t="s">
        <v>1500</v>
      </c>
      <c r="BC138" t="s">
        <v>1500</v>
      </c>
      <c r="BD138">
        <v>41</v>
      </c>
      <c r="BE138" t="s">
        <v>2355</v>
      </c>
      <c r="BF138" s="6" t="str">
        <f>HYPERLINK("http://dx.doi.org/10.3390/soilsystems7020041","http://dx.doi.org/10.3390/soilsystems7020041")</f>
        <v>http://dx.doi.org/10.3390/soilsystems7020041</v>
      </c>
      <c r="BG138" t="s">
        <v>1500</v>
      </c>
      <c r="BH138" t="s">
        <v>1500</v>
      </c>
      <c r="BI138" t="s">
        <v>1500</v>
      </c>
      <c r="BJ138" t="s">
        <v>1500</v>
      </c>
      <c r="BK138" t="s">
        <v>1500</v>
      </c>
      <c r="BL138" t="s">
        <v>1500</v>
      </c>
      <c r="BM138" t="s">
        <v>1500</v>
      </c>
      <c r="BN138" t="s">
        <v>1500</v>
      </c>
      <c r="BO138" t="s">
        <v>1500</v>
      </c>
      <c r="BP138" t="s">
        <v>1500</v>
      </c>
      <c r="BQ138" t="s">
        <v>1500</v>
      </c>
      <c r="BR138" t="s">
        <v>1500</v>
      </c>
      <c r="BS138" t="s">
        <v>852</v>
      </c>
      <c r="BT138" s="6" t="str">
        <f>HYPERLINK("https%3A%2F%2Fwww.webofscience.com%2Fwos%2Fwoscc%2Ffull-record%2FWOS:001015892600001","View Full Record in Web of Science")</f>
        <v>View Full Record in Web of Science</v>
      </c>
    </row>
    <row r="139" spans="1:72" x14ac:dyDescent="0.2">
      <c r="A139" t="s">
        <v>1507</v>
      </c>
      <c r="B139" t="s">
        <v>552</v>
      </c>
      <c r="C139" t="s">
        <v>1500</v>
      </c>
      <c r="D139" t="s">
        <v>1500</v>
      </c>
      <c r="E139" t="s">
        <v>1500</v>
      </c>
      <c r="F139" t="s">
        <v>1884</v>
      </c>
      <c r="G139" t="s">
        <v>1500</v>
      </c>
      <c r="H139" t="s">
        <v>1500</v>
      </c>
      <c r="I139" t="s">
        <v>363</v>
      </c>
      <c r="J139" t="s">
        <v>2305</v>
      </c>
      <c r="K139" t="s">
        <v>1500</v>
      </c>
      <c r="L139" t="s">
        <v>1500</v>
      </c>
      <c r="M139" t="s">
        <v>1500</v>
      </c>
      <c r="N139" t="s">
        <v>1500</v>
      </c>
      <c r="O139" t="s">
        <v>1500</v>
      </c>
      <c r="P139" t="s">
        <v>1500</v>
      </c>
      <c r="Q139" t="s">
        <v>1500</v>
      </c>
      <c r="R139" t="s">
        <v>1500</v>
      </c>
      <c r="S139" t="s">
        <v>1500</v>
      </c>
      <c r="T139" t="s">
        <v>1500</v>
      </c>
      <c r="U139" t="s">
        <v>1500</v>
      </c>
      <c r="V139" t="s">
        <v>1500</v>
      </c>
      <c r="W139" t="s">
        <v>1500</v>
      </c>
      <c r="X139" t="s">
        <v>1500</v>
      </c>
      <c r="Y139" t="s">
        <v>1500</v>
      </c>
      <c r="Z139" t="s">
        <v>1500</v>
      </c>
      <c r="AA139" t="s">
        <v>167</v>
      </c>
      <c r="AB139" t="s">
        <v>561</v>
      </c>
      <c r="AC139" t="s">
        <v>1500</v>
      </c>
      <c r="AD139" t="s">
        <v>1500</v>
      </c>
      <c r="AE139" t="s">
        <v>1500</v>
      </c>
      <c r="AF139" t="s">
        <v>1500</v>
      </c>
      <c r="AG139" t="s">
        <v>1500</v>
      </c>
      <c r="AH139" t="s">
        <v>1500</v>
      </c>
      <c r="AI139" t="s">
        <v>1500</v>
      </c>
      <c r="AJ139" t="s">
        <v>1500</v>
      </c>
      <c r="AK139" t="s">
        <v>1500</v>
      </c>
      <c r="AL139" t="s">
        <v>1500</v>
      </c>
      <c r="AM139" t="s">
        <v>1500</v>
      </c>
      <c r="AN139" t="s">
        <v>1500</v>
      </c>
      <c r="AO139" t="s">
        <v>1478</v>
      </c>
      <c r="AP139" t="s">
        <v>1483</v>
      </c>
      <c r="AQ139" t="s">
        <v>1500</v>
      </c>
      <c r="AR139" t="s">
        <v>1500</v>
      </c>
      <c r="AS139" t="s">
        <v>1500</v>
      </c>
      <c r="AT139" t="s">
        <v>1486</v>
      </c>
      <c r="AU139">
        <v>2022</v>
      </c>
      <c r="AV139">
        <v>20</v>
      </c>
      <c r="AW139">
        <v>4</v>
      </c>
      <c r="AX139" t="s">
        <v>1500</v>
      </c>
      <c r="AY139" t="s">
        <v>1500</v>
      </c>
      <c r="AZ139" t="s">
        <v>1500</v>
      </c>
      <c r="BA139" t="s">
        <v>1500</v>
      </c>
      <c r="BB139">
        <v>483</v>
      </c>
      <c r="BC139">
        <v>497</v>
      </c>
      <c r="BD139" t="s">
        <v>1500</v>
      </c>
      <c r="BE139" t="s">
        <v>2364</v>
      </c>
      <c r="BF139" s="6" t="str">
        <f>HYPERLINK("http://dx.doi.org/10.1007/s10333-022-00906-6","http://dx.doi.org/10.1007/s10333-022-00906-6")</f>
        <v>http://dx.doi.org/10.1007/s10333-022-00906-6</v>
      </c>
      <c r="BG139" t="s">
        <v>1500</v>
      </c>
      <c r="BH139" t="s">
        <v>2640</v>
      </c>
      <c r="BI139" t="s">
        <v>1500</v>
      </c>
      <c r="BJ139" t="s">
        <v>1500</v>
      </c>
      <c r="BK139" t="s">
        <v>1500</v>
      </c>
      <c r="BL139" t="s">
        <v>1500</v>
      </c>
      <c r="BM139" t="s">
        <v>1500</v>
      </c>
      <c r="BN139" t="s">
        <v>1500</v>
      </c>
      <c r="BO139" t="s">
        <v>1500</v>
      </c>
      <c r="BP139" t="s">
        <v>1500</v>
      </c>
      <c r="BQ139" t="s">
        <v>1500</v>
      </c>
      <c r="BR139" t="s">
        <v>1500</v>
      </c>
      <c r="BS139" t="s">
        <v>849</v>
      </c>
      <c r="BT139" s="6" t="str">
        <f>HYPERLINK("https%3A%2F%2Fwww.webofscience.com%2Fwos%2Fwoscc%2Ffull-record%2FWOS:000815403000001","View Full Record in Web of Science")</f>
        <v>View Full Record in Web of Science</v>
      </c>
    </row>
    <row r="140" spans="1:72" x14ac:dyDescent="0.2">
      <c r="A140" t="s">
        <v>1507</v>
      </c>
      <c r="B140" t="s">
        <v>2037</v>
      </c>
      <c r="C140" t="s">
        <v>1500</v>
      </c>
      <c r="D140" t="s">
        <v>1500</v>
      </c>
      <c r="E140" t="s">
        <v>1500</v>
      </c>
      <c r="F140" t="s">
        <v>279</v>
      </c>
      <c r="G140" t="s">
        <v>1500</v>
      </c>
      <c r="H140" t="s">
        <v>1500</v>
      </c>
      <c r="I140" t="s">
        <v>28</v>
      </c>
      <c r="J140" t="s">
        <v>517</v>
      </c>
      <c r="K140" t="s">
        <v>1500</v>
      </c>
      <c r="L140" t="s">
        <v>1500</v>
      </c>
      <c r="M140" t="s">
        <v>1500</v>
      </c>
      <c r="N140" t="s">
        <v>1500</v>
      </c>
      <c r="O140" t="s">
        <v>1500</v>
      </c>
      <c r="P140" t="s">
        <v>1500</v>
      </c>
      <c r="Q140" t="s">
        <v>1500</v>
      </c>
      <c r="R140" t="s">
        <v>1500</v>
      </c>
      <c r="S140" t="s">
        <v>1500</v>
      </c>
      <c r="T140" t="s">
        <v>1500</v>
      </c>
      <c r="U140" t="s">
        <v>1500</v>
      </c>
      <c r="V140" t="s">
        <v>1500</v>
      </c>
      <c r="W140" t="s">
        <v>1500</v>
      </c>
      <c r="X140" t="s">
        <v>1500</v>
      </c>
      <c r="Y140" t="s">
        <v>1500</v>
      </c>
      <c r="Z140" t="s">
        <v>1500</v>
      </c>
      <c r="AA140" t="s">
        <v>244</v>
      </c>
      <c r="AB140" t="s">
        <v>372</v>
      </c>
      <c r="AC140" t="s">
        <v>1500</v>
      </c>
      <c r="AD140" t="s">
        <v>1500</v>
      </c>
      <c r="AE140" t="s">
        <v>1500</v>
      </c>
      <c r="AF140" t="s">
        <v>1500</v>
      </c>
      <c r="AG140" t="s">
        <v>1500</v>
      </c>
      <c r="AH140" t="s">
        <v>1500</v>
      </c>
      <c r="AI140" t="s">
        <v>1500</v>
      </c>
      <c r="AJ140" t="s">
        <v>1500</v>
      </c>
      <c r="AK140" t="s">
        <v>1500</v>
      </c>
      <c r="AL140" t="s">
        <v>1500</v>
      </c>
      <c r="AM140" t="s">
        <v>1500</v>
      </c>
      <c r="AN140" t="s">
        <v>1500</v>
      </c>
      <c r="AO140" t="s">
        <v>2760</v>
      </c>
      <c r="AP140" t="s">
        <v>2761</v>
      </c>
      <c r="AQ140" t="s">
        <v>1500</v>
      </c>
      <c r="AR140" t="s">
        <v>1500</v>
      </c>
      <c r="AS140" t="s">
        <v>1500</v>
      </c>
      <c r="AT140" t="s">
        <v>1487</v>
      </c>
      <c r="AU140">
        <v>2015</v>
      </c>
      <c r="AV140">
        <v>23</v>
      </c>
      <c r="AW140">
        <v>2</v>
      </c>
      <c r="AX140" t="s">
        <v>1500</v>
      </c>
      <c r="AY140" t="s">
        <v>1500</v>
      </c>
      <c r="AZ140" t="s">
        <v>1500</v>
      </c>
      <c r="BA140" t="s">
        <v>1500</v>
      </c>
      <c r="BB140">
        <v>139</v>
      </c>
      <c r="BC140">
        <v>148</v>
      </c>
      <c r="BD140" t="s">
        <v>1500</v>
      </c>
      <c r="BE140" t="s">
        <v>321</v>
      </c>
      <c r="BF140" s="6" t="str">
        <f>HYPERLINK("http://dx.doi.org/10.1007/s11273-014-9365-3","http://dx.doi.org/10.1007/s11273-014-9365-3")</f>
        <v>http://dx.doi.org/10.1007/s11273-014-9365-3</v>
      </c>
      <c r="BG140" t="s">
        <v>1500</v>
      </c>
      <c r="BH140" t="s">
        <v>1500</v>
      </c>
      <c r="BI140" t="s">
        <v>1500</v>
      </c>
      <c r="BJ140" t="s">
        <v>1500</v>
      </c>
      <c r="BK140" t="s">
        <v>1500</v>
      </c>
      <c r="BL140" t="s">
        <v>1500</v>
      </c>
      <c r="BM140" t="s">
        <v>1500</v>
      </c>
      <c r="BN140" t="s">
        <v>1500</v>
      </c>
      <c r="BO140" t="s">
        <v>1500</v>
      </c>
      <c r="BP140" t="s">
        <v>1500</v>
      </c>
      <c r="BQ140" t="s">
        <v>1500</v>
      </c>
      <c r="BR140" t="s">
        <v>1500</v>
      </c>
      <c r="BS140" t="s">
        <v>892</v>
      </c>
      <c r="BT140" s="6" t="str">
        <f>HYPERLINK("https%3A%2F%2Fwww.webofscience.com%2Fwos%2Fwoscc%2Ffull-record%2FWOS:000352218500003","View Full Record in Web of Science")</f>
        <v>View Full Record in Web of Science</v>
      </c>
    </row>
    <row r="141" spans="1:72" x14ac:dyDescent="0.2">
      <c r="A141" t="s">
        <v>1507</v>
      </c>
      <c r="B141" t="s">
        <v>431</v>
      </c>
      <c r="C141" t="s">
        <v>1500</v>
      </c>
      <c r="D141" t="s">
        <v>1500</v>
      </c>
      <c r="E141" t="s">
        <v>1500</v>
      </c>
      <c r="F141" t="s">
        <v>2516</v>
      </c>
      <c r="G141" t="s">
        <v>1500</v>
      </c>
      <c r="H141" t="s">
        <v>1500</v>
      </c>
      <c r="I141" t="s">
        <v>84</v>
      </c>
      <c r="J141" t="s">
        <v>1303</v>
      </c>
      <c r="K141" t="s">
        <v>1500</v>
      </c>
      <c r="L141" t="s">
        <v>1500</v>
      </c>
      <c r="M141" t="s">
        <v>1500</v>
      </c>
      <c r="N141" t="s">
        <v>1500</v>
      </c>
      <c r="O141" t="s">
        <v>1500</v>
      </c>
      <c r="P141" t="s">
        <v>1500</v>
      </c>
      <c r="Q141" t="s">
        <v>1500</v>
      </c>
      <c r="R141" t="s">
        <v>1500</v>
      </c>
      <c r="S141" t="s">
        <v>1500</v>
      </c>
      <c r="T141" t="s">
        <v>1500</v>
      </c>
      <c r="U141" t="s">
        <v>1500</v>
      </c>
      <c r="V141" t="s">
        <v>1500</v>
      </c>
      <c r="W141" t="s">
        <v>1500</v>
      </c>
      <c r="X141" t="s">
        <v>1500</v>
      </c>
      <c r="Y141" t="s">
        <v>1500</v>
      </c>
      <c r="Z141" t="s">
        <v>1500</v>
      </c>
      <c r="AA141" t="s">
        <v>165</v>
      </c>
      <c r="AB141" t="s">
        <v>1699</v>
      </c>
      <c r="AC141" t="s">
        <v>1500</v>
      </c>
      <c r="AD141" t="s">
        <v>1500</v>
      </c>
      <c r="AE141" t="s">
        <v>1500</v>
      </c>
      <c r="AF141" t="s">
        <v>1500</v>
      </c>
      <c r="AG141" t="s">
        <v>1500</v>
      </c>
      <c r="AH141" t="s">
        <v>1500</v>
      </c>
      <c r="AI141" t="s">
        <v>1500</v>
      </c>
      <c r="AJ141" t="s">
        <v>1500</v>
      </c>
      <c r="AK141" t="s">
        <v>1500</v>
      </c>
      <c r="AL141" t="s">
        <v>1500</v>
      </c>
      <c r="AM141" t="s">
        <v>1500</v>
      </c>
      <c r="AN141" t="s">
        <v>1500</v>
      </c>
      <c r="AO141" t="s">
        <v>2638</v>
      </c>
      <c r="AP141" t="s">
        <v>2629</v>
      </c>
      <c r="AQ141" t="s">
        <v>1500</v>
      </c>
      <c r="AR141" t="s">
        <v>1500</v>
      </c>
      <c r="AS141" t="s">
        <v>1500</v>
      </c>
      <c r="AT141" t="s">
        <v>1488</v>
      </c>
      <c r="AU141">
        <v>2022</v>
      </c>
      <c r="AV141">
        <v>471</v>
      </c>
      <c r="AW141" t="s">
        <v>1499</v>
      </c>
      <c r="AX141" t="s">
        <v>1500</v>
      </c>
      <c r="AY141" t="s">
        <v>1500</v>
      </c>
      <c r="AZ141" t="s">
        <v>1500</v>
      </c>
      <c r="BA141" t="s">
        <v>1500</v>
      </c>
      <c r="BB141">
        <v>685</v>
      </c>
      <c r="BC141">
        <v>696</v>
      </c>
      <c r="BD141" t="s">
        <v>1500</v>
      </c>
      <c r="BE141" t="s">
        <v>2329</v>
      </c>
      <c r="BF141" s="6" t="str">
        <f>HYPERLINK("http://dx.doi.org/10.1007/s11104-021-05162-x","http://dx.doi.org/10.1007/s11104-021-05162-x")</f>
        <v>http://dx.doi.org/10.1007/s11104-021-05162-x</v>
      </c>
      <c r="BG141" t="s">
        <v>1500</v>
      </c>
      <c r="BH141" t="s">
        <v>2730</v>
      </c>
      <c r="BI141" t="s">
        <v>1500</v>
      </c>
      <c r="BJ141" t="s">
        <v>1500</v>
      </c>
      <c r="BK141" t="s">
        <v>1500</v>
      </c>
      <c r="BL141" t="s">
        <v>1500</v>
      </c>
      <c r="BM141" t="s">
        <v>1500</v>
      </c>
      <c r="BN141" t="s">
        <v>1500</v>
      </c>
      <c r="BO141" t="s">
        <v>1500</v>
      </c>
      <c r="BP141" t="s">
        <v>1500</v>
      </c>
      <c r="BQ141" t="s">
        <v>1500</v>
      </c>
      <c r="BR141" t="s">
        <v>1500</v>
      </c>
      <c r="BS141" t="s">
        <v>808</v>
      </c>
      <c r="BT141" s="6" t="str">
        <f>HYPERLINK("https%3A%2F%2Fwww.webofscience.com%2Fwos%2Fwoscc%2Ffull-record%2FWOS:000741923200003","View Full Record in Web of Science")</f>
        <v>View Full Record in Web of Science</v>
      </c>
    </row>
    <row r="142" spans="1:72" x14ac:dyDescent="0.2">
      <c r="A142" t="s">
        <v>1507</v>
      </c>
      <c r="B142" t="s">
        <v>1269</v>
      </c>
      <c r="C142" t="s">
        <v>1500</v>
      </c>
      <c r="D142" t="s">
        <v>1500</v>
      </c>
      <c r="E142" t="s">
        <v>1500</v>
      </c>
      <c r="F142" t="s">
        <v>2769</v>
      </c>
      <c r="G142" t="s">
        <v>1500</v>
      </c>
      <c r="H142" t="s">
        <v>1500</v>
      </c>
      <c r="I142" t="s">
        <v>1766</v>
      </c>
      <c r="J142" t="s">
        <v>1293</v>
      </c>
      <c r="K142" t="s">
        <v>1500</v>
      </c>
      <c r="L142" t="s">
        <v>1500</v>
      </c>
      <c r="M142" t="s">
        <v>1500</v>
      </c>
      <c r="N142" t="s">
        <v>1500</v>
      </c>
      <c r="O142" t="s">
        <v>1500</v>
      </c>
      <c r="P142" t="s">
        <v>1500</v>
      </c>
      <c r="Q142" t="s">
        <v>1500</v>
      </c>
      <c r="R142" t="s">
        <v>1500</v>
      </c>
      <c r="S142" t="s">
        <v>1500</v>
      </c>
      <c r="T142" t="s">
        <v>1500</v>
      </c>
      <c r="U142" t="s">
        <v>1500</v>
      </c>
      <c r="V142" t="s">
        <v>1500</v>
      </c>
      <c r="W142" t="s">
        <v>1500</v>
      </c>
      <c r="X142" t="s">
        <v>1500</v>
      </c>
      <c r="Y142" t="s">
        <v>1500</v>
      </c>
      <c r="Z142" t="s">
        <v>1500</v>
      </c>
      <c r="AA142" t="s">
        <v>476</v>
      </c>
      <c r="AB142" t="s">
        <v>2233</v>
      </c>
      <c r="AC142" t="s">
        <v>1500</v>
      </c>
      <c r="AD142" t="s">
        <v>1500</v>
      </c>
      <c r="AE142" t="s">
        <v>1500</v>
      </c>
      <c r="AF142" t="s">
        <v>1500</v>
      </c>
      <c r="AG142" t="s">
        <v>1500</v>
      </c>
      <c r="AH142" t="s">
        <v>1500</v>
      </c>
      <c r="AI142" t="s">
        <v>1500</v>
      </c>
      <c r="AJ142" t="s">
        <v>1500</v>
      </c>
      <c r="AK142" t="s">
        <v>1500</v>
      </c>
      <c r="AL142" t="s">
        <v>1500</v>
      </c>
      <c r="AM142" t="s">
        <v>1500</v>
      </c>
      <c r="AN142" t="s">
        <v>1500</v>
      </c>
      <c r="AO142" t="s">
        <v>1500</v>
      </c>
      <c r="AP142" t="s">
        <v>2654</v>
      </c>
      <c r="AQ142" t="s">
        <v>1500</v>
      </c>
      <c r="AR142" t="s">
        <v>1500</v>
      </c>
      <c r="AS142" t="s">
        <v>1500</v>
      </c>
      <c r="AT142" t="s">
        <v>1488</v>
      </c>
      <c r="AU142">
        <v>2023</v>
      </c>
      <c r="AV142">
        <v>15</v>
      </c>
      <c r="AW142">
        <v>4</v>
      </c>
      <c r="AX142" t="s">
        <v>1500</v>
      </c>
      <c r="AY142" t="s">
        <v>1500</v>
      </c>
      <c r="AZ142" t="s">
        <v>1500</v>
      </c>
      <c r="BA142" t="s">
        <v>1500</v>
      </c>
      <c r="BB142" t="s">
        <v>1500</v>
      </c>
      <c r="BC142" t="s">
        <v>1500</v>
      </c>
      <c r="BD142">
        <v>3336</v>
      </c>
      <c r="BE142" t="s">
        <v>799</v>
      </c>
      <c r="BF142" s="6" t="str">
        <f>HYPERLINK("http://dx.doi.org/10.3390/su15043336","http://dx.doi.org/10.3390/su15043336")</f>
        <v>http://dx.doi.org/10.3390/su15043336</v>
      </c>
      <c r="BG142" t="s">
        <v>1500</v>
      </c>
      <c r="BH142" t="s">
        <v>1500</v>
      </c>
      <c r="BI142" t="s">
        <v>1500</v>
      </c>
      <c r="BJ142" t="s">
        <v>1500</v>
      </c>
      <c r="BK142" t="s">
        <v>1500</v>
      </c>
      <c r="BL142" t="s">
        <v>1500</v>
      </c>
      <c r="BM142" t="s">
        <v>1500</v>
      </c>
      <c r="BN142" t="s">
        <v>1500</v>
      </c>
      <c r="BO142" t="s">
        <v>1500</v>
      </c>
      <c r="BP142" t="s">
        <v>1500</v>
      </c>
      <c r="BQ142" t="s">
        <v>1500</v>
      </c>
      <c r="BR142" t="s">
        <v>1500</v>
      </c>
      <c r="BS142" t="s">
        <v>820</v>
      </c>
      <c r="BT142" s="6" t="str">
        <f>HYPERLINK("https%3A%2F%2Fwww.webofscience.com%2Fwos%2Fwoscc%2Ffull-record%2FWOS:000941480500001","View Full Record in Web of Science")</f>
        <v>View Full Record in Web of Science</v>
      </c>
    </row>
    <row r="143" spans="1:72" x14ac:dyDescent="0.2">
      <c r="A143" t="s">
        <v>1507</v>
      </c>
      <c r="B143" t="s">
        <v>1142</v>
      </c>
      <c r="C143" t="s">
        <v>1500</v>
      </c>
      <c r="D143" t="s">
        <v>1500</v>
      </c>
      <c r="E143" t="s">
        <v>1500</v>
      </c>
      <c r="F143" t="s">
        <v>1962</v>
      </c>
      <c r="G143" t="s">
        <v>1500</v>
      </c>
      <c r="H143" t="s">
        <v>1500</v>
      </c>
      <c r="I143" t="s">
        <v>1390</v>
      </c>
      <c r="J143" t="s">
        <v>1259</v>
      </c>
      <c r="K143" t="s">
        <v>1500</v>
      </c>
      <c r="L143" t="s">
        <v>1500</v>
      </c>
      <c r="M143" t="s">
        <v>1500</v>
      </c>
      <c r="N143" t="s">
        <v>1500</v>
      </c>
      <c r="O143" t="s">
        <v>1500</v>
      </c>
      <c r="P143" t="s">
        <v>1500</v>
      </c>
      <c r="Q143" t="s">
        <v>1500</v>
      </c>
      <c r="R143" t="s">
        <v>1500</v>
      </c>
      <c r="S143" t="s">
        <v>1500</v>
      </c>
      <c r="T143" t="s">
        <v>1500</v>
      </c>
      <c r="U143" t="s">
        <v>1500</v>
      </c>
      <c r="V143" t="s">
        <v>1500</v>
      </c>
      <c r="W143" t="s">
        <v>1500</v>
      </c>
      <c r="X143" t="s">
        <v>1500</v>
      </c>
      <c r="Y143" t="s">
        <v>1500</v>
      </c>
      <c r="Z143" t="s">
        <v>1500</v>
      </c>
      <c r="AA143" t="s">
        <v>655</v>
      </c>
      <c r="AB143" t="s">
        <v>1500</v>
      </c>
      <c r="AC143" t="s">
        <v>1500</v>
      </c>
      <c r="AD143" t="s">
        <v>1500</v>
      </c>
      <c r="AE143" t="s">
        <v>1500</v>
      </c>
      <c r="AF143" t="s">
        <v>1500</v>
      </c>
      <c r="AG143" t="s">
        <v>1500</v>
      </c>
      <c r="AH143" t="s">
        <v>1500</v>
      </c>
      <c r="AI143" t="s">
        <v>1500</v>
      </c>
      <c r="AJ143" t="s">
        <v>1500</v>
      </c>
      <c r="AK143" t="s">
        <v>1500</v>
      </c>
      <c r="AL143" t="s">
        <v>1500</v>
      </c>
      <c r="AM143" t="s">
        <v>1500</v>
      </c>
      <c r="AN143" t="s">
        <v>1500</v>
      </c>
      <c r="AO143" t="s">
        <v>2659</v>
      </c>
      <c r="AP143" t="s">
        <v>2673</v>
      </c>
      <c r="AQ143" t="s">
        <v>1500</v>
      </c>
      <c r="AR143" t="s">
        <v>1500</v>
      </c>
      <c r="AS143" t="s">
        <v>1500</v>
      </c>
      <c r="AT143" t="s">
        <v>1495</v>
      </c>
      <c r="AU143">
        <v>2019</v>
      </c>
      <c r="AV143">
        <v>26</v>
      </c>
      <c r="AW143">
        <v>19</v>
      </c>
      <c r="AX143" t="s">
        <v>1500</v>
      </c>
      <c r="AY143" t="s">
        <v>1500</v>
      </c>
      <c r="AZ143" t="s">
        <v>1508</v>
      </c>
      <c r="BA143" t="s">
        <v>1500</v>
      </c>
      <c r="BB143">
        <v>19502</v>
      </c>
      <c r="BC143">
        <v>19511</v>
      </c>
      <c r="BD143" t="s">
        <v>1500</v>
      </c>
      <c r="BE143" t="s">
        <v>2344</v>
      </c>
      <c r="BF143" s="6" t="str">
        <f>HYPERLINK("http://dx.doi.org/10.1007/s11356-019-05363-z","http://dx.doi.org/10.1007/s11356-019-05363-z")</f>
        <v>http://dx.doi.org/10.1007/s11356-019-05363-z</v>
      </c>
      <c r="BG143" t="s">
        <v>1500</v>
      </c>
      <c r="BH143" t="s">
        <v>1500</v>
      </c>
      <c r="BI143" t="s">
        <v>1500</v>
      </c>
      <c r="BJ143" t="s">
        <v>1500</v>
      </c>
      <c r="BK143" t="s">
        <v>1500</v>
      </c>
      <c r="BL143" t="s">
        <v>1500</v>
      </c>
      <c r="BM143" t="s">
        <v>1500</v>
      </c>
      <c r="BN143">
        <v>31077044</v>
      </c>
      <c r="BO143" t="s">
        <v>1500</v>
      </c>
      <c r="BP143" t="s">
        <v>1500</v>
      </c>
      <c r="BQ143" t="s">
        <v>1500</v>
      </c>
      <c r="BR143" t="s">
        <v>1500</v>
      </c>
      <c r="BS143" t="s">
        <v>827</v>
      </c>
      <c r="BT143" s="6" t="str">
        <f>HYPERLINK("https%3A%2F%2Fwww.webofscience.com%2Fwos%2Fwoscc%2Ffull-record%2FWOS:000473041000047","View Full Record in Web of Science")</f>
        <v>View Full Record in Web of Science</v>
      </c>
    </row>
    <row r="144" spans="1:72" x14ac:dyDescent="0.2">
      <c r="A144" t="s">
        <v>1507</v>
      </c>
      <c r="B144" t="s">
        <v>1946</v>
      </c>
      <c r="C144" t="s">
        <v>1500</v>
      </c>
      <c r="D144" t="s">
        <v>1500</v>
      </c>
      <c r="E144" t="s">
        <v>1500</v>
      </c>
      <c r="F144" t="s">
        <v>112</v>
      </c>
      <c r="G144" t="s">
        <v>1500</v>
      </c>
      <c r="H144" t="s">
        <v>1500</v>
      </c>
      <c r="I144" t="s">
        <v>290</v>
      </c>
      <c r="J144" t="s">
        <v>639</v>
      </c>
      <c r="K144" t="s">
        <v>1500</v>
      </c>
      <c r="L144" t="s">
        <v>1500</v>
      </c>
      <c r="M144" t="s">
        <v>1500</v>
      </c>
      <c r="N144" t="s">
        <v>1500</v>
      </c>
      <c r="O144" t="s">
        <v>1500</v>
      </c>
      <c r="P144" t="s">
        <v>1500</v>
      </c>
      <c r="Q144" t="s">
        <v>1500</v>
      </c>
      <c r="R144" t="s">
        <v>1500</v>
      </c>
      <c r="S144" t="s">
        <v>1500</v>
      </c>
      <c r="T144" t="s">
        <v>1500</v>
      </c>
      <c r="U144" t="s">
        <v>1500</v>
      </c>
      <c r="V144" t="s">
        <v>1500</v>
      </c>
      <c r="W144" t="s">
        <v>1500</v>
      </c>
      <c r="X144" t="s">
        <v>1500</v>
      </c>
      <c r="Y144" t="s">
        <v>1500</v>
      </c>
      <c r="Z144" t="s">
        <v>1500</v>
      </c>
      <c r="AA144" t="s">
        <v>2766</v>
      </c>
      <c r="AB144" t="s">
        <v>511</v>
      </c>
      <c r="AC144" t="s">
        <v>1500</v>
      </c>
      <c r="AD144" t="s">
        <v>1500</v>
      </c>
      <c r="AE144" t="s">
        <v>1500</v>
      </c>
      <c r="AF144" t="s">
        <v>1500</v>
      </c>
      <c r="AG144" t="s">
        <v>1500</v>
      </c>
      <c r="AH144" t="s">
        <v>1500</v>
      </c>
      <c r="AI144" t="s">
        <v>1500</v>
      </c>
      <c r="AJ144" t="s">
        <v>1500</v>
      </c>
      <c r="AK144" t="s">
        <v>1500</v>
      </c>
      <c r="AL144" t="s">
        <v>1500</v>
      </c>
      <c r="AM144" t="s">
        <v>1500</v>
      </c>
      <c r="AN144" t="s">
        <v>1500</v>
      </c>
      <c r="AO144" t="s">
        <v>2627</v>
      </c>
      <c r="AP144" t="s">
        <v>2634</v>
      </c>
      <c r="AQ144" t="s">
        <v>1500</v>
      </c>
      <c r="AR144" t="s">
        <v>1500</v>
      </c>
      <c r="AS144" t="s">
        <v>1500</v>
      </c>
      <c r="AT144" t="s">
        <v>1501</v>
      </c>
      <c r="AU144">
        <v>2023</v>
      </c>
      <c r="AV144">
        <v>189</v>
      </c>
      <c r="AW144" t="s">
        <v>1500</v>
      </c>
      <c r="AX144" t="s">
        <v>1500</v>
      </c>
      <c r="AY144" t="s">
        <v>1500</v>
      </c>
      <c r="AZ144" t="s">
        <v>1500</v>
      </c>
      <c r="BA144" t="s">
        <v>1500</v>
      </c>
      <c r="BB144" t="s">
        <v>1500</v>
      </c>
      <c r="BC144" t="s">
        <v>1500</v>
      </c>
      <c r="BD144">
        <v>104951</v>
      </c>
      <c r="BE144" t="s">
        <v>610</v>
      </c>
      <c r="BF144" s="6" t="str">
        <f>HYPERLINK("http://dx.doi.org/10.1016/j.apsoil.2023.104951","http://dx.doi.org/10.1016/j.apsoil.2023.104951")</f>
        <v>http://dx.doi.org/10.1016/j.apsoil.2023.104951</v>
      </c>
      <c r="BG144" t="s">
        <v>1500</v>
      </c>
      <c r="BH144" t="s">
        <v>2701</v>
      </c>
      <c r="BI144" t="s">
        <v>1500</v>
      </c>
      <c r="BJ144" t="s">
        <v>1500</v>
      </c>
      <c r="BK144" t="s">
        <v>1500</v>
      </c>
      <c r="BL144" t="s">
        <v>1500</v>
      </c>
      <c r="BM144" t="s">
        <v>1500</v>
      </c>
      <c r="BN144" t="s">
        <v>1500</v>
      </c>
      <c r="BO144" t="s">
        <v>1500</v>
      </c>
      <c r="BP144" t="s">
        <v>1500</v>
      </c>
      <c r="BQ144" t="s">
        <v>1500</v>
      </c>
      <c r="BR144" t="s">
        <v>1500</v>
      </c>
      <c r="BS144" t="s">
        <v>895</v>
      </c>
      <c r="BT144" s="6" t="str">
        <f>HYPERLINK("https%3A%2F%2Fwww.webofscience.com%2Fwos%2Fwoscc%2Ffull-record%2FWOS:001009891200001","View Full Record in Web of Science")</f>
        <v>View Full Record in Web of Science</v>
      </c>
    </row>
    <row r="145" spans="1:72" x14ac:dyDescent="0.2">
      <c r="A145" t="s">
        <v>1507</v>
      </c>
      <c r="B145" t="s">
        <v>1867</v>
      </c>
      <c r="C145" t="s">
        <v>1500</v>
      </c>
      <c r="D145" t="s">
        <v>1500</v>
      </c>
      <c r="E145" t="s">
        <v>1500</v>
      </c>
      <c r="F145" t="s">
        <v>2772</v>
      </c>
      <c r="G145" t="s">
        <v>1500</v>
      </c>
      <c r="H145" t="s">
        <v>1500</v>
      </c>
      <c r="I145" t="s">
        <v>1677</v>
      </c>
      <c r="J145" t="s">
        <v>219</v>
      </c>
      <c r="K145" t="s">
        <v>1500</v>
      </c>
      <c r="L145" t="s">
        <v>1500</v>
      </c>
      <c r="M145" t="s">
        <v>1500</v>
      </c>
      <c r="N145" t="s">
        <v>1500</v>
      </c>
      <c r="O145" t="s">
        <v>1500</v>
      </c>
      <c r="P145" t="s">
        <v>1500</v>
      </c>
      <c r="Q145" t="s">
        <v>1500</v>
      </c>
      <c r="R145" t="s">
        <v>1500</v>
      </c>
      <c r="S145" t="s">
        <v>1500</v>
      </c>
      <c r="T145" t="s">
        <v>1500</v>
      </c>
      <c r="U145" t="s">
        <v>1500</v>
      </c>
      <c r="V145" t="s">
        <v>1500</v>
      </c>
      <c r="W145" t="s">
        <v>1500</v>
      </c>
      <c r="X145" t="s">
        <v>1500</v>
      </c>
      <c r="Y145" t="s">
        <v>1500</v>
      </c>
      <c r="Z145" t="s">
        <v>1500</v>
      </c>
      <c r="AA145" t="s">
        <v>1713</v>
      </c>
      <c r="AB145" t="s">
        <v>82</v>
      </c>
      <c r="AC145" t="s">
        <v>1500</v>
      </c>
      <c r="AD145" t="s">
        <v>1500</v>
      </c>
      <c r="AE145" t="s">
        <v>1500</v>
      </c>
      <c r="AF145" t="s">
        <v>1500</v>
      </c>
      <c r="AG145" t="s">
        <v>1500</v>
      </c>
      <c r="AH145" t="s">
        <v>1500</v>
      </c>
      <c r="AI145" t="s">
        <v>1500</v>
      </c>
      <c r="AJ145" t="s">
        <v>1500</v>
      </c>
      <c r="AK145" t="s">
        <v>1500</v>
      </c>
      <c r="AL145" t="s">
        <v>1500</v>
      </c>
      <c r="AM145" t="s">
        <v>1500</v>
      </c>
      <c r="AN145" t="s">
        <v>1500</v>
      </c>
      <c r="AO145" t="s">
        <v>1914</v>
      </c>
      <c r="AP145" t="s">
        <v>1909</v>
      </c>
      <c r="AQ145" t="s">
        <v>1500</v>
      </c>
      <c r="AR145" t="s">
        <v>1500</v>
      </c>
      <c r="AS145" t="s">
        <v>1500</v>
      </c>
      <c r="AT145" t="s">
        <v>1531</v>
      </c>
      <c r="AU145">
        <v>2021</v>
      </c>
      <c r="AV145">
        <v>319</v>
      </c>
      <c r="AW145" t="s">
        <v>1500</v>
      </c>
      <c r="AX145" t="s">
        <v>1500</v>
      </c>
      <c r="AY145" t="s">
        <v>1500</v>
      </c>
      <c r="AZ145" t="s">
        <v>1500</v>
      </c>
      <c r="BA145" t="s">
        <v>1500</v>
      </c>
      <c r="BB145" t="s">
        <v>1500</v>
      </c>
      <c r="BC145" t="s">
        <v>1500</v>
      </c>
      <c r="BD145">
        <v>107568</v>
      </c>
      <c r="BE145" t="s">
        <v>2350</v>
      </c>
      <c r="BF145" s="6" t="str">
        <f>HYPERLINK("http://dx.doi.org/10.1016/j.agee.2021.107568","http://dx.doi.org/10.1016/j.agee.2021.107568")</f>
        <v>http://dx.doi.org/10.1016/j.agee.2021.107568</v>
      </c>
      <c r="BG145" t="s">
        <v>1500</v>
      </c>
      <c r="BH145" t="s">
        <v>2655</v>
      </c>
      <c r="BI145" t="s">
        <v>1500</v>
      </c>
      <c r="BJ145" t="s">
        <v>1500</v>
      </c>
      <c r="BK145" t="s">
        <v>1500</v>
      </c>
      <c r="BL145" t="s">
        <v>1500</v>
      </c>
      <c r="BM145" t="s">
        <v>1500</v>
      </c>
      <c r="BN145" t="s">
        <v>1500</v>
      </c>
      <c r="BO145" t="s">
        <v>1500</v>
      </c>
      <c r="BP145" t="s">
        <v>1500</v>
      </c>
      <c r="BQ145" t="s">
        <v>1500</v>
      </c>
      <c r="BR145" t="s">
        <v>1500</v>
      </c>
      <c r="BS145" t="s">
        <v>823</v>
      </c>
      <c r="BT145" s="6" t="str">
        <f>HYPERLINK("https%3A%2F%2Fwww.webofscience.com%2Fwos%2Fwoscc%2Ffull-record%2FWOS:000683018300007","View Full Record in Web of Science")</f>
        <v>View Full Record in Web of Science</v>
      </c>
    </row>
    <row r="146" spans="1:72" x14ac:dyDescent="0.2">
      <c r="A146" t="s">
        <v>1507</v>
      </c>
      <c r="B146" t="s">
        <v>1840</v>
      </c>
      <c r="C146" t="s">
        <v>1500</v>
      </c>
      <c r="D146" t="s">
        <v>1500</v>
      </c>
      <c r="E146" t="s">
        <v>1500</v>
      </c>
      <c r="F146" t="s">
        <v>1953</v>
      </c>
      <c r="G146" t="s">
        <v>1500</v>
      </c>
      <c r="H146" t="s">
        <v>1500</v>
      </c>
      <c r="I146" t="s">
        <v>1382</v>
      </c>
      <c r="J146" t="s">
        <v>2313</v>
      </c>
      <c r="K146" t="s">
        <v>1500</v>
      </c>
      <c r="L146" t="s">
        <v>1500</v>
      </c>
      <c r="M146" t="s">
        <v>1500</v>
      </c>
      <c r="N146" t="s">
        <v>1500</v>
      </c>
      <c r="O146" t="s">
        <v>1500</v>
      </c>
      <c r="P146" t="s">
        <v>1500</v>
      </c>
      <c r="Q146" t="s">
        <v>1500</v>
      </c>
      <c r="R146" t="s">
        <v>1500</v>
      </c>
      <c r="S146" t="s">
        <v>1500</v>
      </c>
      <c r="T146" t="s">
        <v>1500</v>
      </c>
      <c r="U146" t="s">
        <v>1500</v>
      </c>
      <c r="V146" t="s">
        <v>1500</v>
      </c>
      <c r="W146" t="s">
        <v>1500</v>
      </c>
      <c r="X146" t="s">
        <v>1500</v>
      </c>
      <c r="Y146" t="s">
        <v>1500</v>
      </c>
      <c r="Z146" t="s">
        <v>1500</v>
      </c>
      <c r="AA146" t="s">
        <v>2526</v>
      </c>
      <c r="AB146" t="s">
        <v>2261</v>
      </c>
      <c r="AC146" t="s">
        <v>1500</v>
      </c>
      <c r="AD146" t="s">
        <v>1500</v>
      </c>
      <c r="AE146" t="s">
        <v>1500</v>
      </c>
      <c r="AF146" t="s">
        <v>1500</v>
      </c>
      <c r="AG146" t="s">
        <v>1500</v>
      </c>
      <c r="AH146" t="s">
        <v>1500</v>
      </c>
      <c r="AI146" t="s">
        <v>1500</v>
      </c>
      <c r="AJ146" t="s">
        <v>1500</v>
      </c>
      <c r="AK146" t="s">
        <v>1500</v>
      </c>
      <c r="AL146" t="s">
        <v>1500</v>
      </c>
      <c r="AM146" t="s">
        <v>1500</v>
      </c>
      <c r="AN146" t="s">
        <v>1500</v>
      </c>
      <c r="AO146" t="s">
        <v>1482</v>
      </c>
      <c r="AP146" t="s">
        <v>1500</v>
      </c>
      <c r="AQ146" t="s">
        <v>1500</v>
      </c>
      <c r="AR146" t="s">
        <v>1500</v>
      </c>
      <c r="AS146" t="s">
        <v>1500</v>
      </c>
      <c r="AT146" t="s">
        <v>1494</v>
      </c>
      <c r="AU146">
        <v>2015</v>
      </c>
      <c r="AV146">
        <v>91</v>
      </c>
      <c r="AW146" t="s">
        <v>1500</v>
      </c>
      <c r="AX146" t="s">
        <v>1500</v>
      </c>
      <c r="AY146" t="s">
        <v>1500</v>
      </c>
      <c r="AZ146" t="s">
        <v>1500</v>
      </c>
      <c r="BA146" t="s">
        <v>1500</v>
      </c>
      <c r="BB146">
        <v>127</v>
      </c>
      <c r="BC146">
        <v>132</v>
      </c>
      <c r="BD146" t="s">
        <v>1500</v>
      </c>
      <c r="BE146" t="s">
        <v>518</v>
      </c>
      <c r="BF146" s="6" t="str">
        <f>HYPERLINK("http://dx.doi.org/10.1016/j.soilbio.2015.08.033","http://dx.doi.org/10.1016/j.soilbio.2015.08.033")</f>
        <v>http://dx.doi.org/10.1016/j.soilbio.2015.08.033</v>
      </c>
      <c r="BG146" t="s">
        <v>1500</v>
      </c>
      <c r="BH146" t="s">
        <v>1500</v>
      </c>
      <c r="BI146" t="s">
        <v>1500</v>
      </c>
      <c r="BJ146" t="s">
        <v>1500</v>
      </c>
      <c r="BK146" t="s">
        <v>1500</v>
      </c>
      <c r="BL146" t="s">
        <v>1500</v>
      </c>
      <c r="BM146" t="s">
        <v>1500</v>
      </c>
      <c r="BN146" t="s">
        <v>1500</v>
      </c>
      <c r="BO146" t="s">
        <v>1500</v>
      </c>
      <c r="BP146" t="s">
        <v>1500</v>
      </c>
      <c r="BQ146" t="s">
        <v>1500</v>
      </c>
      <c r="BR146" t="s">
        <v>1500</v>
      </c>
      <c r="BS146" t="s">
        <v>907</v>
      </c>
      <c r="BT146" s="6" t="str">
        <f>HYPERLINK("https%3A%2F%2Fwww.webofscience.com%2Fwos%2Fwoscc%2Ffull-record%2FWOS:000364502900015","View Full Record in Web of Science")</f>
        <v>View Full Record in Web of Science</v>
      </c>
    </row>
    <row r="147" spans="1:72" x14ac:dyDescent="0.2">
      <c r="A147" t="s">
        <v>1507</v>
      </c>
      <c r="B147" t="s">
        <v>272</v>
      </c>
      <c r="C147" t="s">
        <v>1500</v>
      </c>
      <c r="D147" t="s">
        <v>1500</v>
      </c>
      <c r="E147" t="s">
        <v>1500</v>
      </c>
      <c r="F147" t="s">
        <v>1373</v>
      </c>
      <c r="G147" t="s">
        <v>1500</v>
      </c>
      <c r="H147" t="s">
        <v>1500</v>
      </c>
      <c r="I147" t="s">
        <v>1654</v>
      </c>
      <c r="J147" t="s">
        <v>582</v>
      </c>
      <c r="K147" t="s">
        <v>1500</v>
      </c>
      <c r="L147" t="s">
        <v>1500</v>
      </c>
      <c r="M147" t="s">
        <v>1500</v>
      </c>
      <c r="N147" t="s">
        <v>1500</v>
      </c>
      <c r="O147" t="s">
        <v>1500</v>
      </c>
      <c r="P147" t="s">
        <v>1500</v>
      </c>
      <c r="Q147" t="s">
        <v>1500</v>
      </c>
      <c r="R147" t="s">
        <v>1500</v>
      </c>
      <c r="S147" t="s">
        <v>1500</v>
      </c>
      <c r="T147" t="s">
        <v>1500</v>
      </c>
      <c r="U147" t="s">
        <v>1500</v>
      </c>
      <c r="V147" t="s">
        <v>1500</v>
      </c>
      <c r="W147" t="s">
        <v>1500</v>
      </c>
      <c r="X147" t="s">
        <v>1500</v>
      </c>
      <c r="Y147" t="s">
        <v>1500</v>
      </c>
      <c r="Z147" t="s">
        <v>1500</v>
      </c>
      <c r="AA147" t="s">
        <v>1770</v>
      </c>
      <c r="AB147" t="s">
        <v>562</v>
      </c>
      <c r="AC147" t="s">
        <v>1500</v>
      </c>
      <c r="AD147" t="s">
        <v>1500</v>
      </c>
      <c r="AE147" t="s">
        <v>1500</v>
      </c>
      <c r="AF147" t="s">
        <v>1500</v>
      </c>
      <c r="AG147" t="s">
        <v>1500</v>
      </c>
      <c r="AH147" t="s">
        <v>1500</v>
      </c>
      <c r="AI147" t="s">
        <v>1500</v>
      </c>
      <c r="AJ147" t="s">
        <v>1500</v>
      </c>
      <c r="AK147" t="s">
        <v>1500</v>
      </c>
      <c r="AL147" t="s">
        <v>1500</v>
      </c>
      <c r="AM147" t="s">
        <v>1500</v>
      </c>
      <c r="AN147" t="s">
        <v>1500</v>
      </c>
      <c r="AO147" t="s">
        <v>2650</v>
      </c>
      <c r="AP147" t="s">
        <v>2647</v>
      </c>
      <c r="AQ147" t="s">
        <v>1500</v>
      </c>
      <c r="AR147" t="s">
        <v>1500</v>
      </c>
      <c r="AS147" t="s">
        <v>1500</v>
      </c>
      <c r="AT147" t="s">
        <v>1582</v>
      </c>
      <c r="AU147">
        <v>2023</v>
      </c>
      <c r="AV147">
        <v>344</v>
      </c>
      <c r="AW147" t="s">
        <v>1500</v>
      </c>
      <c r="AX147" t="s">
        <v>1500</v>
      </c>
      <c r="AY147" t="s">
        <v>1500</v>
      </c>
      <c r="AZ147" t="s">
        <v>1500</v>
      </c>
      <c r="BA147" t="s">
        <v>1500</v>
      </c>
      <c r="BB147" t="s">
        <v>1500</v>
      </c>
      <c r="BC147" t="s">
        <v>1500</v>
      </c>
      <c r="BD147">
        <v>118372</v>
      </c>
      <c r="BE147" t="s">
        <v>474</v>
      </c>
      <c r="BF147" s="6" t="str">
        <f>HYPERLINK("http://dx.doi.org/10.1016/j.jenvman.2023.118372","http://dx.doi.org/10.1016/j.jenvman.2023.118372")</f>
        <v>http://dx.doi.org/10.1016/j.jenvman.2023.118372</v>
      </c>
      <c r="BG147" t="s">
        <v>1500</v>
      </c>
      <c r="BH147" t="s">
        <v>2702</v>
      </c>
      <c r="BI147" t="s">
        <v>1500</v>
      </c>
      <c r="BJ147" t="s">
        <v>1500</v>
      </c>
      <c r="BK147" t="s">
        <v>1500</v>
      </c>
      <c r="BL147" t="s">
        <v>1500</v>
      </c>
      <c r="BM147" t="s">
        <v>1500</v>
      </c>
      <c r="BN147">
        <v>37343474</v>
      </c>
      <c r="BO147" t="s">
        <v>1500</v>
      </c>
      <c r="BP147" t="s">
        <v>1500</v>
      </c>
      <c r="BQ147" t="s">
        <v>1500</v>
      </c>
      <c r="BR147" t="s">
        <v>1500</v>
      </c>
      <c r="BS147" t="s">
        <v>806</v>
      </c>
      <c r="BT147" s="6" t="str">
        <f>HYPERLINK("https%3A%2F%2Fwww.webofscience.com%2Fwos%2Fwoscc%2Ffull-record%2FWOS:001022885200001","View Full Record in Web of Science")</f>
        <v>View Full Record in Web of Science</v>
      </c>
    </row>
    <row r="148" spans="1:72" x14ac:dyDescent="0.2">
      <c r="A148" t="s">
        <v>1507</v>
      </c>
      <c r="B148" t="s">
        <v>2264</v>
      </c>
      <c r="C148" t="s">
        <v>1500</v>
      </c>
      <c r="D148" t="s">
        <v>1500</v>
      </c>
      <c r="E148" t="s">
        <v>1500</v>
      </c>
      <c r="F148" t="s">
        <v>1663</v>
      </c>
      <c r="G148" t="s">
        <v>1500</v>
      </c>
      <c r="H148" t="s">
        <v>1500</v>
      </c>
      <c r="I148" t="s">
        <v>402</v>
      </c>
      <c r="J148" t="s">
        <v>1303</v>
      </c>
      <c r="K148" t="s">
        <v>1500</v>
      </c>
      <c r="L148" t="s">
        <v>1500</v>
      </c>
      <c r="M148" t="s">
        <v>1500</v>
      </c>
      <c r="N148" t="s">
        <v>1500</v>
      </c>
      <c r="O148" t="s">
        <v>1500</v>
      </c>
      <c r="P148" t="s">
        <v>1500</v>
      </c>
      <c r="Q148" t="s">
        <v>1500</v>
      </c>
      <c r="R148" t="s">
        <v>1500</v>
      </c>
      <c r="S148" t="s">
        <v>1500</v>
      </c>
      <c r="T148" t="s">
        <v>1500</v>
      </c>
      <c r="U148" t="s">
        <v>1500</v>
      </c>
      <c r="V148" t="s">
        <v>1500</v>
      </c>
      <c r="W148" t="s">
        <v>1500</v>
      </c>
      <c r="X148" t="s">
        <v>1500</v>
      </c>
      <c r="Y148" t="s">
        <v>1500</v>
      </c>
      <c r="Z148" t="s">
        <v>1500</v>
      </c>
      <c r="AA148" t="s">
        <v>1830</v>
      </c>
      <c r="AB148" t="s">
        <v>1552</v>
      </c>
      <c r="AC148" t="s">
        <v>1500</v>
      </c>
      <c r="AD148" t="s">
        <v>1500</v>
      </c>
      <c r="AE148" t="s">
        <v>1500</v>
      </c>
      <c r="AF148" t="s">
        <v>1500</v>
      </c>
      <c r="AG148" t="s">
        <v>1500</v>
      </c>
      <c r="AH148" t="s">
        <v>1500</v>
      </c>
      <c r="AI148" t="s">
        <v>1500</v>
      </c>
      <c r="AJ148" t="s">
        <v>1500</v>
      </c>
      <c r="AK148" t="s">
        <v>1500</v>
      </c>
      <c r="AL148" t="s">
        <v>1500</v>
      </c>
      <c r="AM148" t="s">
        <v>1500</v>
      </c>
      <c r="AN148" t="s">
        <v>1500</v>
      </c>
      <c r="AO148" t="s">
        <v>2638</v>
      </c>
      <c r="AP148" t="s">
        <v>2629</v>
      </c>
      <c r="AQ148" t="s">
        <v>1500</v>
      </c>
      <c r="AR148" t="s">
        <v>1500</v>
      </c>
      <c r="AS148" t="s">
        <v>1500</v>
      </c>
      <c r="AT148" t="s">
        <v>1505</v>
      </c>
      <c r="AU148">
        <v>2010</v>
      </c>
      <c r="AV148">
        <v>326</v>
      </c>
      <c r="AW148" t="s">
        <v>1499</v>
      </c>
      <c r="AX148" t="s">
        <v>1500</v>
      </c>
      <c r="AY148" t="s">
        <v>1500</v>
      </c>
      <c r="AZ148" t="s">
        <v>1508</v>
      </c>
      <c r="BA148" t="s">
        <v>1500</v>
      </c>
      <c r="BB148">
        <v>393</v>
      </c>
      <c r="BC148">
        <v>401</v>
      </c>
      <c r="BD148" t="s">
        <v>1500</v>
      </c>
      <c r="BE148" t="s">
        <v>2346</v>
      </c>
      <c r="BF148" s="6" t="str">
        <f>HYPERLINK("http://dx.doi.org/10.1007/s11104-009-0020-3","http://dx.doi.org/10.1007/s11104-009-0020-3")</f>
        <v>http://dx.doi.org/10.1007/s11104-009-0020-3</v>
      </c>
      <c r="BG148" t="s">
        <v>1500</v>
      </c>
      <c r="BH148" t="s">
        <v>1500</v>
      </c>
      <c r="BI148" t="s">
        <v>1500</v>
      </c>
      <c r="BJ148" t="s">
        <v>1500</v>
      </c>
      <c r="BK148" t="s">
        <v>1500</v>
      </c>
      <c r="BL148" t="s">
        <v>1500</v>
      </c>
      <c r="BM148" t="s">
        <v>1500</v>
      </c>
      <c r="BN148" t="s">
        <v>1500</v>
      </c>
      <c r="BO148" t="s">
        <v>1500</v>
      </c>
      <c r="BP148" t="s">
        <v>1500</v>
      </c>
      <c r="BQ148" t="s">
        <v>1500</v>
      </c>
      <c r="BR148" t="s">
        <v>1500</v>
      </c>
      <c r="BS148" t="s">
        <v>809</v>
      </c>
      <c r="BT148" s="6" t="str">
        <f>HYPERLINK("https%3A%2F%2Fwww.webofscience.com%2Fwos%2Fwoscc%2Ffull-record%2FWOS:000272850200031","View Full Record in Web of Science")</f>
        <v>View Full Record in Web of Science</v>
      </c>
    </row>
    <row r="149" spans="1:72" x14ac:dyDescent="0.2">
      <c r="A149" t="s">
        <v>1507</v>
      </c>
      <c r="B149" t="s">
        <v>1706</v>
      </c>
      <c r="C149" t="s">
        <v>1500</v>
      </c>
      <c r="D149" t="s">
        <v>1500</v>
      </c>
      <c r="E149" t="s">
        <v>1500</v>
      </c>
      <c r="F149" t="s">
        <v>30</v>
      </c>
      <c r="G149" t="s">
        <v>1500</v>
      </c>
      <c r="H149" t="s">
        <v>1500</v>
      </c>
      <c r="I149" t="s">
        <v>53</v>
      </c>
      <c r="J149" t="s">
        <v>639</v>
      </c>
      <c r="K149" t="s">
        <v>1500</v>
      </c>
      <c r="L149" t="s">
        <v>1500</v>
      </c>
      <c r="M149" t="s">
        <v>1500</v>
      </c>
      <c r="N149" t="s">
        <v>1500</v>
      </c>
      <c r="O149" t="s">
        <v>1500</v>
      </c>
      <c r="P149" t="s">
        <v>1500</v>
      </c>
      <c r="Q149" t="s">
        <v>1500</v>
      </c>
      <c r="R149" t="s">
        <v>1500</v>
      </c>
      <c r="S149" t="s">
        <v>1500</v>
      </c>
      <c r="T149" t="s">
        <v>1500</v>
      </c>
      <c r="U149" t="s">
        <v>1500</v>
      </c>
      <c r="V149" t="s">
        <v>1500</v>
      </c>
      <c r="W149" t="s">
        <v>1500</v>
      </c>
      <c r="X149" t="s">
        <v>1500</v>
      </c>
      <c r="Y149" t="s">
        <v>1500</v>
      </c>
      <c r="Z149" t="s">
        <v>1500</v>
      </c>
      <c r="AA149" t="s">
        <v>405</v>
      </c>
      <c r="AB149" t="s">
        <v>2549</v>
      </c>
      <c r="AC149" t="s">
        <v>1500</v>
      </c>
      <c r="AD149" t="s">
        <v>1500</v>
      </c>
      <c r="AE149" t="s">
        <v>1500</v>
      </c>
      <c r="AF149" t="s">
        <v>1500</v>
      </c>
      <c r="AG149" t="s">
        <v>1500</v>
      </c>
      <c r="AH149" t="s">
        <v>1500</v>
      </c>
      <c r="AI149" t="s">
        <v>1500</v>
      </c>
      <c r="AJ149" t="s">
        <v>1500</v>
      </c>
      <c r="AK149" t="s">
        <v>1500</v>
      </c>
      <c r="AL149" t="s">
        <v>1500</v>
      </c>
      <c r="AM149" t="s">
        <v>1500</v>
      </c>
      <c r="AN149" t="s">
        <v>1500</v>
      </c>
      <c r="AO149" t="s">
        <v>2627</v>
      </c>
      <c r="AP149" t="s">
        <v>2634</v>
      </c>
      <c r="AQ149" t="s">
        <v>1500</v>
      </c>
      <c r="AR149" t="s">
        <v>1500</v>
      </c>
      <c r="AS149" t="s">
        <v>1500</v>
      </c>
      <c r="AT149" t="s">
        <v>1506</v>
      </c>
      <c r="AU149">
        <v>2019</v>
      </c>
      <c r="AV149">
        <v>140</v>
      </c>
      <c r="AW149" t="s">
        <v>1500</v>
      </c>
      <c r="AX149" t="s">
        <v>1500</v>
      </c>
      <c r="AY149" t="s">
        <v>1500</v>
      </c>
      <c r="AZ149" t="s">
        <v>1500</v>
      </c>
      <c r="BA149" t="s">
        <v>1500</v>
      </c>
      <c r="BB149">
        <v>42</v>
      </c>
      <c r="BC149">
        <v>48</v>
      </c>
      <c r="BD149" t="s">
        <v>1500</v>
      </c>
      <c r="BE149" t="s">
        <v>527</v>
      </c>
      <c r="BF149" s="6" t="str">
        <f>HYPERLINK("http://dx.doi.org/10.1016/j.apsoil.2019.04.003","http://dx.doi.org/10.1016/j.apsoil.2019.04.003")</f>
        <v>http://dx.doi.org/10.1016/j.apsoil.2019.04.003</v>
      </c>
      <c r="BG149" t="s">
        <v>1500</v>
      </c>
      <c r="BH149" t="s">
        <v>1500</v>
      </c>
      <c r="BI149" t="s">
        <v>1500</v>
      </c>
      <c r="BJ149" t="s">
        <v>1500</v>
      </c>
      <c r="BK149" t="s">
        <v>1500</v>
      </c>
      <c r="BL149" t="s">
        <v>1500</v>
      </c>
      <c r="BM149" t="s">
        <v>1500</v>
      </c>
      <c r="BN149" t="s">
        <v>1500</v>
      </c>
      <c r="BO149" t="s">
        <v>1500</v>
      </c>
      <c r="BP149" t="s">
        <v>1500</v>
      </c>
      <c r="BQ149" t="s">
        <v>1500</v>
      </c>
      <c r="BR149" t="s">
        <v>1500</v>
      </c>
      <c r="BS149" t="s">
        <v>798</v>
      </c>
      <c r="BT149" s="6" t="str">
        <f>HYPERLINK("https%3A%2F%2Fwww.webofscience.com%2Fwos%2Fwoscc%2Ffull-record%2FWOS:000466929200006","View Full Record in Web of Science")</f>
        <v>View Full Record in Web of Science</v>
      </c>
    </row>
    <row r="150" spans="1:72" x14ac:dyDescent="0.2">
      <c r="A150" t="s">
        <v>1507</v>
      </c>
      <c r="B150" t="s">
        <v>2019</v>
      </c>
      <c r="C150" t="s">
        <v>1500</v>
      </c>
      <c r="D150" t="s">
        <v>1500</v>
      </c>
      <c r="E150" t="s">
        <v>1500</v>
      </c>
      <c r="F150" t="s">
        <v>1955</v>
      </c>
      <c r="G150" t="s">
        <v>1500</v>
      </c>
      <c r="H150" t="s">
        <v>1500</v>
      </c>
      <c r="I150" t="s">
        <v>2128</v>
      </c>
      <c r="J150" t="s">
        <v>595</v>
      </c>
      <c r="K150" t="s">
        <v>1500</v>
      </c>
      <c r="L150" t="s">
        <v>1500</v>
      </c>
      <c r="M150" t="s">
        <v>1500</v>
      </c>
      <c r="N150" t="s">
        <v>1500</v>
      </c>
      <c r="O150" t="s">
        <v>1500</v>
      </c>
      <c r="P150" t="s">
        <v>1500</v>
      </c>
      <c r="Q150" t="s">
        <v>1500</v>
      </c>
      <c r="R150" t="s">
        <v>1500</v>
      </c>
      <c r="S150" t="s">
        <v>1500</v>
      </c>
      <c r="T150" t="s">
        <v>1500</v>
      </c>
      <c r="U150" t="s">
        <v>1500</v>
      </c>
      <c r="V150" t="s">
        <v>1500</v>
      </c>
      <c r="W150" t="s">
        <v>1500</v>
      </c>
      <c r="X150" t="s">
        <v>1500</v>
      </c>
      <c r="Y150" t="s">
        <v>1500</v>
      </c>
      <c r="Z150" t="s">
        <v>1500</v>
      </c>
      <c r="AA150" t="s">
        <v>445</v>
      </c>
      <c r="AB150" t="s">
        <v>1563</v>
      </c>
      <c r="AC150" t="s">
        <v>1500</v>
      </c>
      <c r="AD150" t="s">
        <v>1500</v>
      </c>
      <c r="AE150" t="s">
        <v>1500</v>
      </c>
      <c r="AF150" t="s">
        <v>1500</v>
      </c>
      <c r="AG150" t="s">
        <v>1500</v>
      </c>
      <c r="AH150" t="s">
        <v>1500</v>
      </c>
      <c r="AI150" t="s">
        <v>1500</v>
      </c>
      <c r="AJ150" t="s">
        <v>1500</v>
      </c>
      <c r="AK150" t="s">
        <v>1500</v>
      </c>
      <c r="AL150" t="s">
        <v>1500</v>
      </c>
      <c r="AM150" t="s">
        <v>1500</v>
      </c>
      <c r="AN150" t="s">
        <v>1500</v>
      </c>
      <c r="AO150" t="s">
        <v>1500</v>
      </c>
      <c r="AP150" t="s">
        <v>1481</v>
      </c>
      <c r="AQ150" t="s">
        <v>1500</v>
      </c>
      <c r="AR150" t="s">
        <v>1500</v>
      </c>
      <c r="AS150" t="s">
        <v>1500</v>
      </c>
      <c r="AT150" t="s">
        <v>1641</v>
      </c>
      <c r="AU150">
        <v>2024</v>
      </c>
      <c r="AV150">
        <v>12</v>
      </c>
      <c r="AW150" t="s">
        <v>1500</v>
      </c>
      <c r="AX150" t="s">
        <v>1500</v>
      </c>
      <c r="AY150" t="s">
        <v>1500</v>
      </c>
      <c r="AZ150" t="s">
        <v>1500</v>
      </c>
      <c r="BA150" t="s">
        <v>1500</v>
      </c>
      <c r="BB150" t="s">
        <v>1500</v>
      </c>
      <c r="BC150" t="s">
        <v>1500</v>
      </c>
      <c r="BD150">
        <v>1290969</v>
      </c>
      <c r="BE150" t="s">
        <v>2405</v>
      </c>
      <c r="BF150" s="6" t="str">
        <f>HYPERLINK("http://dx.doi.org/10.3389/fenvs.2024.1290969","http://dx.doi.org/10.3389/fenvs.2024.1290969")</f>
        <v>http://dx.doi.org/10.3389/fenvs.2024.1290969</v>
      </c>
      <c r="BG150" t="s">
        <v>1500</v>
      </c>
      <c r="BH150" t="s">
        <v>1500</v>
      </c>
      <c r="BI150" t="s">
        <v>1500</v>
      </c>
      <c r="BJ150" t="s">
        <v>1500</v>
      </c>
      <c r="BK150" t="s">
        <v>1500</v>
      </c>
      <c r="BL150" t="s">
        <v>1500</v>
      </c>
      <c r="BM150" t="s">
        <v>1500</v>
      </c>
      <c r="BN150" t="s">
        <v>1500</v>
      </c>
      <c r="BO150" t="s">
        <v>1500</v>
      </c>
      <c r="BP150" t="s">
        <v>1500</v>
      </c>
      <c r="BQ150" t="s">
        <v>1500</v>
      </c>
      <c r="BR150" t="s">
        <v>1500</v>
      </c>
      <c r="BS150" t="s">
        <v>810</v>
      </c>
      <c r="BT150" s="6" t="str">
        <f>HYPERLINK("https%3A%2F%2Fwww.webofscience.com%2Fwos%2Fwoscc%2Ffull-record%2FWOS:001186819600001","View Full Record in Web of Science")</f>
        <v>View Full Record in Web of Science</v>
      </c>
    </row>
    <row r="151" spans="1:72" x14ac:dyDescent="0.2">
      <c r="A151" t="s">
        <v>1507</v>
      </c>
      <c r="B151" t="s">
        <v>1757</v>
      </c>
      <c r="C151" t="s">
        <v>1500</v>
      </c>
      <c r="D151" t="s">
        <v>1500</v>
      </c>
      <c r="E151" t="s">
        <v>1500</v>
      </c>
      <c r="F151" t="s">
        <v>1671</v>
      </c>
      <c r="G151" t="s">
        <v>1500</v>
      </c>
      <c r="H151" t="s">
        <v>1500</v>
      </c>
      <c r="I151" t="s">
        <v>47</v>
      </c>
      <c r="J151" t="s">
        <v>601</v>
      </c>
      <c r="K151" t="s">
        <v>1500</v>
      </c>
      <c r="L151" t="s">
        <v>1500</v>
      </c>
      <c r="M151" t="s">
        <v>1500</v>
      </c>
      <c r="N151" t="s">
        <v>1500</v>
      </c>
      <c r="O151" t="s">
        <v>1500</v>
      </c>
      <c r="P151" t="s">
        <v>1500</v>
      </c>
      <c r="Q151" t="s">
        <v>1500</v>
      </c>
      <c r="R151" t="s">
        <v>1500</v>
      </c>
      <c r="S151" t="s">
        <v>1500</v>
      </c>
      <c r="T151" t="s">
        <v>1500</v>
      </c>
      <c r="U151" t="s">
        <v>1500</v>
      </c>
      <c r="V151" t="s">
        <v>1500</v>
      </c>
      <c r="W151" t="s">
        <v>1500</v>
      </c>
      <c r="X151" t="s">
        <v>1500</v>
      </c>
      <c r="Y151" t="s">
        <v>1500</v>
      </c>
      <c r="Z151" t="s">
        <v>1500</v>
      </c>
      <c r="AA151" t="s">
        <v>688</v>
      </c>
      <c r="AB151" t="s">
        <v>577</v>
      </c>
      <c r="AC151" t="s">
        <v>1500</v>
      </c>
      <c r="AD151" t="s">
        <v>1500</v>
      </c>
      <c r="AE151" t="s">
        <v>1500</v>
      </c>
      <c r="AF151" t="s">
        <v>1500</v>
      </c>
      <c r="AG151" t="s">
        <v>1500</v>
      </c>
      <c r="AH151" t="s">
        <v>1500</v>
      </c>
      <c r="AI151" t="s">
        <v>1500</v>
      </c>
      <c r="AJ151" t="s">
        <v>1500</v>
      </c>
      <c r="AK151" t="s">
        <v>1500</v>
      </c>
      <c r="AL151" t="s">
        <v>1500</v>
      </c>
      <c r="AM151" t="s">
        <v>1500</v>
      </c>
      <c r="AN151" t="s">
        <v>1500</v>
      </c>
      <c r="AO151" t="s">
        <v>1524</v>
      </c>
      <c r="AP151" t="s">
        <v>2641</v>
      </c>
      <c r="AQ151" t="s">
        <v>1500</v>
      </c>
      <c r="AR151" t="s">
        <v>1500</v>
      </c>
      <c r="AS151" t="s">
        <v>1500</v>
      </c>
      <c r="AT151" t="s">
        <v>1487</v>
      </c>
      <c r="AU151">
        <v>2016</v>
      </c>
      <c r="AV151">
        <v>62</v>
      </c>
      <c r="AW151">
        <v>2</v>
      </c>
      <c r="AX151" t="s">
        <v>1500</v>
      </c>
      <c r="AY151" t="s">
        <v>1500</v>
      </c>
      <c r="AZ151" t="s">
        <v>1500</v>
      </c>
      <c r="BA151" t="s">
        <v>1500</v>
      </c>
      <c r="BB151">
        <v>212</v>
      </c>
      <c r="BC151">
        <v>219</v>
      </c>
      <c r="BD151" t="s">
        <v>1500</v>
      </c>
      <c r="BE151" t="s">
        <v>524</v>
      </c>
      <c r="BF151" s="6" t="str">
        <f>HYPERLINK("http://dx.doi.org/10.1080/00380768.2016.1155169","http://dx.doi.org/10.1080/00380768.2016.1155169")</f>
        <v>http://dx.doi.org/10.1080/00380768.2016.1155169</v>
      </c>
      <c r="BG151" t="s">
        <v>1500</v>
      </c>
      <c r="BH151" t="s">
        <v>1500</v>
      </c>
      <c r="BI151" t="s">
        <v>1500</v>
      </c>
      <c r="BJ151" t="s">
        <v>1500</v>
      </c>
      <c r="BK151" t="s">
        <v>1500</v>
      </c>
      <c r="BL151" t="s">
        <v>1500</v>
      </c>
      <c r="BM151" t="s">
        <v>1500</v>
      </c>
      <c r="BN151" t="s">
        <v>1500</v>
      </c>
      <c r="BO151" t="s">
        <v>1500</v>
      </c>
      <c r="BP151" t="s">
        <v>1500</v>
      </c>
      <c r="BQ151" t="s">
        <v>1500</v>
      </c>
      <c r="BR151" t="s">
        <v>1500</v>
      </c>
      <c r="BS151" t="s">
        <v>856</v>
      </c>
      <c r="BT151" s="6" t="str">
        <f>HYPERLINK("https%3A%2F%2Fwww.webofscience.com%2Fwos%2Fwoscc%2Ffull-record%2FWOS:000374909900014","View Full Record in Web of Science")</f>
        <v>View Full Record in Web of Science</v>
      </c>
    </row>
    <row r="152" spans="1:72" x14ac:dyDescent="0.2">
      <c r="A152" t="s">
        <v>1507</v>
      </c>
      <c r="B152" t="s">
        <v>204</v>
      </c>
      <c r="C152" t="s">
        <v>1500</v>
      </c>
      <c r="D152" t="s">
        <v>1500</v>
      </c>
      <c r="E152" t="s">
        <v>1500</v>
      </c>
      <c r="F152" t="s">
        <v>1865</v>
      </c>
      <c r="G152" t="s">
        <v>1500</v>
      </c>
      <c r="H152" t="s">
        <v>1500</v>
      </c>
      <c r="I152" t="s">
        <v>83</v>
      </c>
      <c r="J152" t="s">
        <v>663</v>
      </c>
      <c r="K152" t="s">
        <v>1500</v>
      </c>
      <c r="L152" t="s">
        <v>1500</v>
      </c>
      <c r="M152" t="s">
        <v>1500</v>
      </c>
      <c r="N152" t="s">
        <v>1500</v>
      </c>
      <c r="O152" t="s">
        <v>1500</v>
      </c>
      <c r="P152" t="s">
        <v>1500</v>
      </c>
      <c r="Q152" t="s">
        <v>1500</v>
      </c>
      <c r="R152" t="s">
        <v>1500</v>
      </c>
      <c r="S152" t="s">
        <v>1500</v>
      </c>
      <c r="T152" t="s">
        <v>1500</v>
      </c>
      <c r="U152" t="s">
        <v>1500</v>
      </c>
      <c r="V152" t="s">
        <v>1500</v>
      </c>
      <c r="W152" t="s">
        <v>1500</v>
      </c>
      <c r="X152" t="s">
        <v>1500</v>
      </c>
      <c r="Y152" t="s">
        <v>1500</v>
      </c>
      <c r="Z152" t="s">
        <v>1500</v>
      </c>
      <c r="AA152" t="s">
        <v>2522</v>
      </c>
      <c r="AB152" t="s">
        <v>1810</v>
      </c>
      <c r="AC152" t="s">
        <v>1500</v>
      </c>
      <c r="AD152" t="s">
        <v>1500</v>
      </c>
      <c r="AE152" t="s">
        <v>1500</v>
      </c>
      <c r="AF152" t="s">
        <v>1500</v>
      </c>
      <c r="AG152" t="s">
        <v>1500</v>
      </c>
      <c r="AH152" t="s">
        <v>1500</v>
      </c>
      <c r="AI152" t="s">
        <v>1500</v>
      </c>
      <c r="AJ152" t="s">
        <v>1500</v>
      </c>
      <c r="AK152" t="s">
        <v>1500</v>
      </c>
      <c r="AL152" t="s">
        <v>1500</v>
      </c>
      <c r="AM152" t="s">
        <v>1500</v>
      </c>
      <c r="AN152" t="s">
        <v>1500</v>
      </c>
      <c r="AO152" t="s">
        <v>2056</v>
      </c>
      <c r="AP152" t="s">
        <v>2055</v>
      </c>
      <c r="AQ152" t="s">
        <v>1500</v>
      </c>
      <c r="AR152" t="s">
        <v>1500</v>
      </c>
      <c r="AS152" t="s">
        <v>1500</v>
      </c>
      <c r="AT152" t="s">
        <v>1494</v>
      </c>
      <c r="AU152">
        <v>2007</v>
      </c>
      <c r="AV152">
        <v>41</v>
      </c>
      <c r="AW152">
        <v>37</v>
      </c>
      <c r="AX152" t="s">
        <v>1500</v>
      </c>
      <c r="AY152" t="s">
        <v>1500</v>
      </c>
      <c r="AZ152" t="s">
        <v>1500</v>
      </c>
      <c r="BA152" t="s">
        <v>1500</v>
      </c>
      <c r="BB152">
        <v>8030</v>
      </c>
      <c r="BC152">
        <v>8042</v>
      </c>
      <c r="BD152" t="s">
        <v>1500</v>
      </c>
      <c r="BE152" t="s">
        <v>526</v>
      </c>
      <c r="BF152" s="6" t="str">
        <f>HYPERLINK("http://dx.doi.org/10.1016/j.atmosenv.2007.06.049","http://dx.doi.org/10.1016/j.atmosenv.2007.06.049")</f>
        <v>http://dx.doi.org/10.1016/j.atmosenv.2007.06.049</v>
      </c>
      <c r="BG152" t="s">
        <v>1500</v>
      </c>
      <c r="BH152" t="s">
        <v>1500</v>
      </c>
      <c r="BI152" t="s">
        <v>1500</v>
      </c>
      <c r="BJ152" t="s">
        <v>1500</v>
      </c>
      <c r="BK152" t="s">
        <v>1500</v>
      </c>
      <c r="BL152" t="s">
        <v>1500</v>
      </c>
      <c r="BM152" t="s">
        <v>1500</v>
      </c>
      <c r="BN152" t="s">
        <v>1500</v>
      </c>
      <c r="BO152" t="s">
        <v>1500</v>
      </c>
      <c r="BP152" t="s">
        <v>1500</v>
      </c>
      <c r="BQ152" t="s">
        <v>1500</v>
      </c>
      <c r="BR152" t="s">
        <v>1500</v>
      </c>
      <c r="BS152" t="s">
        <v>814</v>
      </c>
      <c r="BT152" s="6" t="str">
        <f>HYPERLINK("https%3A%2F%2Fwww.webofscience.com%2Fwos%2Fwoscc%2Ffull-record%2FWOS:000251829600004","View Full Record in Web of Science")</f>
        <v>View Full Record in Web of Science</v>
      </c>
    </row>
    <row r="153" spans="1:72" x14ac:dyDescent="0.2">
      <c r="A153" t="s">
        <v>1507</v>
      </c>
      <c r="B153" t="s">
        <v>1685</v>
      </c>
      <c r="C153" t="s">
        <v>1500</v>
      </c>
      <c r="D153" t="s">
        <v>1500</v>
      </c>
      <c r="E153" t="s">
        <v>1500</v>
      </c>
      <c r="F153" t="s">
        <v>1767</v>
      </c>
      <c r="G153" t="s">
        <v>1500</v>
      </c>
      <c r="H153" t="s">
        <v>1500</v>
      </c>
      <c r="I153" t="s">
        <v>1827</v>
      </c>
      <c r="J153" t="s">
        <v>1520</v>
      </c>
      <c r="K153" t="s">
        <v>1500</v>
      </c>
      <c r="L153" t="s">
        <v>1500</v>
      </c>
      <c r="M153" t="s">
        <v>1500</v>
      </c>
      <c r="N153" t="s">
        <v>1500</v>
      </c>
      <c r="O153" t="s">
        <v>2048</v>
      </c>
      <c r="P153">
        <v>2015</v>
      </c>
      <c r="Q153" t="s">
        <v>816</v>
      </c>
      <c r="R153" t="s">
        <v>1500</v>
      </c>
      <c r="S153" t="s">
        <v>1500</v>
      </c>
      <c r="T153" t="s">
        <v>1500</v>
      </c>
      <c r="U153" t="s">
        <v>1500</v>
      </c>
      <c r="V153" t="s">
        <v>1500</v>
      </c>
      <c r="W153" t="s">
        <v>1500</v>
      </c>
      <c r="X153" t="s">
        <v>1500</v>
      </c>
      <c r="Y153" t="s">
        <v>1500</v>
      </c>
      <c r="Z153" t="s">
        <v>1500</v>
      </c>
      <c r="AA153" t="s">
        <v>1943</v>
      </c>
      <c r="AB153" t="s">
        <v>2124</v>
      </c>
      <c r="AC153" t="s">
        <v>1500</v>
      </c>
      <c r="AD153" t="s">
        <v>1500</v>
      </c>
      <c r="AE153" t="s">
        <v>1500</v>
      </c>
      <c r="AF153" t="s">
        <v>1500</v>
      </c>
      <c r="AG153" t="s">
        <v>1500</v>
      </c>
      <c r="AH153" t="s">
        <v>1500</v>
      </c>
      <c r="AI153" t="s">
        <v>1500</v>
      </c>
      <c r="AJ153" t="s">
        <v>1500</v>
      </c>
      <c r="AK153" t="s">
        <v>1500</v>
      </c>
      <c r="AL153" t="s">
        <v>1500</v>
      </c>
      <c r="AM153" t="s">
        <v>1500</v>
      </c>
      <c r="AN153" t="s">
        <v>1500</v>
      </c>
      <c r="AO153" t="s">
        <v>2633</v>
      </c>
      <c r="AP153" t="s">
        <v>1521</v>
      </c>
      <c r="AQ153" t="s">
        <v>1500</v>
      </c>
      <c r="AR153" t="s">
        <v>1500</v>
      </c>
      <c r="AS153" t="s">
        <v>1500</v>
      </c>
      <c r="AT153" t="s">
        <v>1582</v>
      </c>
      <c r="AU153">
        <v>2017</v>
      </c>
      <c r="AV153">
        <v>304</v>
      </c>
      <c r="AW153" t="s">
        <v>1500</v>
      </c>
      <c r="AX153" t="s">
        <v>1500</v>
      </c>
      <c r="AY153" t="s">
        <v>1500</v>
      </c>
      <c r="AZ153" t="s">
        <v>1508</v>
      </c>
      <c r="BA153" t="s">
        <v>1500</v>
      </c>
      <c r="BB153">
        <v>49</v>
      </c>
      <c r="BC153">
        <v>58</v>
      </c>
      <c r="BD153" t="s">
        <v>1500</v>
      </c>
      <c r="BE153" t="s">
        <v>528</v>
      </c>
      <c r="BF153" s="6" t="str">
        <f>HYPERLINK("http://dx.doi.org/10.1016/j.geoderma.2016.08.022","http://dx.doi.org/10.1016/j.geoderma.2016.08.022")</f>
        <v>http://dx.doi.org/10.1016/j.geoderma.2016.08.022</v>
      </c>
      <c r="BG153" t="s">
        <v>1500</v>
      </c>
      <c r="BH153" t="s">
        <v>1500</v>
      </c>
      <c r="BI153" t="s">
        <v>1500</v>
      </c>
      <c r="BJ153" t="s">
        <v>1500</v>
      </c>
      <c r="BK153" t="s">
        <v>1500</v>
      </c>
      <c r="BL153" t="s">
        <v>1500</v>
      </c>
      <c r="BM153" t="s">
        <v>1500</v>
      </c>
      <c r="BN153" t="s">
        <v>1500</v>
      </c>
      <c r="BO153" t="s">
        <v>1500</v>
      </c>
      <c r="BP153" t="s">
        <v>1500</v>
      </c>
      <c r="BQ153" t="s">
        <v>1500</v>
      </c>
      <c r="BR153" t="s">
        <v>1500</v>
      </c>
      <c r="BS153" t="s">
        <v>821</v>
      </c>
      <c r="BT153" s="6" t="str">
        <f>HYPERLINK("https%3A%2F%2Fwww.webofscience.com%2Fwos%2Fwoscc%2Ffull-record%2FWOS:000407539400007","View Full Record in Web of Science")</f>
        <v>View Full Record in Web of Science</v>
      </c>
    </row>
    <row r="154" spans="1:72" x14ac:dyDescent="0.2">
      <c r="A154" t="s">
        <v>1507</v>
      </c>
      <c r="B154" t="s">
        <v>2381</v>
      </c>
      <c r="C154" t="s">
        <v>1500</v>
      </c>
      <c r="D154" t="s">
        <v>1500</v>
      </c>
      <c r="E154" t="s">
        <v>1500</v>
      </c>
      <c r="F154" t="s">
        <v>189</v>
      </c>
      <c r="G154" t="s">
        <v>1500</v>
      </c>
      <c r="H154" t="s">
        <v>1500</v>
      </c>
      <c r="I154" t="s">
        <v>1669</v>
      </c>
      <c r="J154" t="s">
        <v>2039</v>
      </c>
      <c r="K154" t="s">
        <v>1500</v>
      </c>
      <c r="L154" t="s">
        <v>1500</v>
      </c>
      <c r="M154" t="s">
        <v>1500</v>
      </c>
      <c r="N154" t="s">
        <v>1500</v>
      </c>
      <c r="O154" t="s">
        <v>1500</v>
      </c>
      <c r="P154" t="s">
        <v>1500</v>
      </c>
      <c r="Q154" t="s">
        <v>1500</v>
      </c>
      <c r="R154" t="s">
        <v>1500</v>
      </c>
      <c r="S154" t="s">
        <v>1500</v>
      </c>
      <c r="T154" t="s">
        <v>1500</v>
      </c>
      <c r="U154" t="s">
        <v>1500</v>
      </c>
      <c r="V154" t="s">
        <v>1500</v>
      </c>
      <c r="W154" t="s">
        <v>1500</v>
      </c>
      <c r="X154" t="s">
        <v>1500</v>
      </c>
      <c r="Y154" t="s">
        <v>1500</v>
      </c>
      <c r="Z154" t="s">
        <v>1500</v>
      </c>
      <c r="AA154" t="s">
        <v>659</v>
      </c>
      <c r="AB154" t="s">
        <v>608</v>
      </c>
      <c r="AC154" t="s">
        <v>1500</v>
      </c>
      <c r="AD154" t="s">
        <v>1500</v>
      </c>
      <c r="AE154" t="s">
        <v>1500</v>
      </c>
      <c r="AF154" t="s">
        <v>1500</v>
      </c>
      <c r="AG154" t="s">
        <v>1500</v>
      </c>
      <c r="AH154" t="s">
        <v>1500</v>
      </c>
      <c r="AI154" t="s">
        <v>1500</v>
      </c>
      <c r="AJ154" t="s">
        <v>1500</v>
      </c>
      <c r="AK154" t="s">
        <v>1500</v>
      </c>
      <c r="AL154" t="s">
        <v>1500</v>
      </c>
      <c r="AM154" t="s">
        <v>1500</v>
      </c>
      <c r="AN154" t="s">
        <v>1500</v>
      </c>
      <c r="AO154" t="s">
        <v>2724</v>
      </c>
      <c r="AP154" t="s">
        <v>2721</v>
      </c>
      <c r="AQ154" t="s">
        <v>1500</v>
      </c>
      <c r="AR154" t="s">
        <v>1500</v>
      </c>
      <c r="AS154" t="s">
        <v>1500</v>
      </c>
      <c r="AT154" t="s">
        <v>1501</v>
      </c>
      <c r="AU154">
        <v>2020</v>
      </c>
      <c r="AV154">
        <v>20</v>
      </c>
      <c r="AW154">
        <v>3</v>
      </c>
      <c r="AX154" t="s">
        <v>1500</v>
      </c>
      <c r="AY154" t="s">
        <v>1500</v>
      </c>
      <c r="AZ154" t="s">
        <v>1500</v>
      </c>
      <c r="BA154" t="s">
        <v>1500</v>
      </c>
      <c r="BB154">
        <v>1397</v>
      </c>
      <c r="BC154">
        <v>1410</v>
      </c>
      <c r="BD154" t="s">
        <v>1500</v>
      </c>
      <c r="BE154" t="s">
        <v>2385</v>
      </c>
      <c r="BF154" s="6" t="str">
        <f>HYPERLINK("http://dx.doi.org/10.1007/s42729-020-00221-1","http://dx.doi.org/10.1007/s42729-020-00221-1")</f>
        <v>http://dx.doi.org/10.1007/s42729-020-00221-1</v>
      </c>
      <c r="BG154" t="s">
        <v>1500</v>
      </c>
      <c r="BH154" t="s">
        <v>2690</v>
      </c>
      <c r="BI154" t="s">
        <v>1500</v>
      </c>
      <c r="BJ154" t="s">
        <v>1500</v>
      </c>
      <c r="BK154" t="s">
        <v>1500</v>
      </c>
      <c r="BL154" t="s">
        <v>1500</v>
      </c>
      <c r="BM154" t="s">
        <v>1500</v>
      </c>
      <c r="BN154" t="s">
        <v>1500</v>
      </c>
      <c r="BO154" t="s">
        <v>1500</v>
      </c>
      <c r="BP154" t="s">
        <v>1500</v>
      </c>
      <c r="BQ154" t="s">
        <v>1500</v>
      </c>
      <c r="BR154" t="s">
        <v>1500</v>
      </c>
      <c r="BS154" t="s">
        <v>824</v>
      </c>
      <c r="BT154" s="6" t="str">
        <f>HYPERLINK("https%3A%2F%2Fwww.webofscience.com%2Fwos%2Fwoscc%2Ffull-record%2FWOS:000520685800002","View Full Record in Web of Science")</f>
        <v>View Full Record in Web of Science</v>
      </c>
    </row>
    <row r="155" spans="1:72" x14ac:dyDescent="0.2">
      <c r="A155" t="s">
        <v>1507</v>
      </c>
      <c r="B155" t="s">
        <v>156</v>
      </c>
      <c r="C155" t="s">
        <v>1500</v>
      </c>
      <c r="D155" t="s">
        <v>1500</v>
      </c>
      <c r="E155" t="s">
        <v>1500</v>
      </c>
      <c r="F155" t="s">
        <v>1956</v>
      </c>
      <c r="G155" t="s">
        <v>1500</v>
      </c>
      <c r="H155" t="s">
        <v>1500</v>
      </c>
      <c r="I155" t="s">
        <v>1445</v>
      </c>
      <c r="J155" t="s">
        <v>1991</v>
      </c>
      <c r="K155" t="s">
        <v>1500</v>
      </c>
      <c r="L155" t="s">
        <v>1500</v>
      </c>
      <c r="M155" t="s">
        <v>1500</v>
      </c>
      <c r="N155" t="s">
        <v>1500</v>
      </c>
      <c r="O155" t="s">
        <v>1500</v>
      </c>
      <c r="P155" t="s">
        <v>1500</v>
      </c>
      <c r="Q155" t="s">
        <v>1500</v>
      </c>
      <c r="R155" t="s">
        <v>1500</v>
      </c>
      <c r="S155" t="s">
        <v>1500</v>
      </c>
      <c r="T155" t="s">
        <v>1500</v>
      </c>
      <c r="U155" t="s">
        <v>1500</v>
      </c>
      <c r="V155" t="s">
        <v>1500</v>
      </c>
      <c r="W155" t="s">
        <v>1500</v>
      </c>
      <c r="X155" t="s">
        <v>1500</v>
      </c>
      <c r="Y155" t="s">
        <v>1500</v>
      </c>
      <c r="Z155" t="s">
        <v>1500</v>
      </c>
      <c r="AA155" t="s">
        <v>315</v>
      </c>
      <c r="AB155" t="s">
        <v>1500</v>
      </c>
      <c r="AC155" t="s">
        <v>1500</v>
      </c>
      <c r="AD155" t="s">
        <v>1500</v>
      </c>
      <c r="AE155" t="s">
        <v>1500</v>
      </c>
      <c r="AF155" t="s">
        <v>1500</v>
      </c>
      <c r="AG155" t="s">
        <v>1500</v>
      </c>
      <c r="AH155" t="s">
        <v>1500</v>
      </c>
      <c r="AI155" t="s">
        <v>1500</v>
      </c>
      <c r="AJ155" t="s">
        <v>1500</v>
      </c>
      <c r="AK155" t="s">
        <v>1500</v>
      </c>
      <c r="AL155" t="s">
        <v>1500</v>
      </c>
      <c r="AM155" t="s">
        <v>1500</v>
      </c>
      <c r="AN155" t="s">
        <v>1500</v>
      </c>
      <c r="AO155" t="s">
        <v>2095</v>
      </c>
      <c r="AP155" t="s">
        <v>2100</v>
      </c>
      <c r="AQ155" t="s">
        <v>1500</v>
      </c>
      <c r="AR155" t="s">
        <v>1500</v>
      </c>
      <c r="AS155" t="s">
        <v>1500</v>
      </c>
      <c r="AT155" t="s">
        <v>1501</v>
      </c>
      <c r="AU155">
        <v>2018</v>
      </c>
      <c r="AV155">
        <v>6</v>
      </c>
      <c r="AW155">
        <v>3</v>
      </c>
      <c r="AX155" t="s">
        <v>1500</v>
      </c>
      <c r="AY155" t="s">
        <v>1500</v>
      </c>
      <c r="AZ155" t="s">
        <v>1500</v>
      </c>
      <c r="BA155" t="s">
        <v>1500</v>
      </c>
      <c r="BB155">
        <v>245</v>
      </c>
      <c r="BC155">
        <v>252</v>
      </c>
      <c r="BD155" t="s">
        <v>1500</v>
      </c>
      <c r="BE155" t="s">
        <v>2366</v>
      </c>
      <c r="BF155" s="6" t="str">
        <f>HYPERLINK("http://dx.doi.org/10.1016/j.iswcr.2018.04.001","http://dx.doi.org/10.1016/j.iswcr.2018.04.001")</f>
        <v>http://dx.doi.org/10.1016/j.iswcr.2018.04.001</v>
      </c>
      <c r="BG155" t="s">
        <v>1500</v>
      </c>
      <c r="BH155" t="s">
        <v>1500</v>
      </c>
      <c r="BI155" t="s">
        <v>1500</v>
      </c>
      <c r="BJ155" t="s">
        <v>1500</v>
      </c>
      <c r="BK155" t="s">
        <v>1500</v>
      </c>
      <c r="BL155" t="s">
        <v>1500</v>
      </c>
      <c r="BM155" t="s">
        <v>1500</v>
      </c>
      <c r="BN155" t="s">
        <v>1500</v>
      </c>
      <c r="BO155" t="s">
        <v>1500</v>
      </c>
      <c r="BP155" t="s">
        <v>1500</v>
      </c>
      <c r="BQ155" t="s">
        <v>1500</v>
      </c>
      <c r="BR155" t="s">
        <v>1500</v>
      </c>
      <c r="BS155" t="s">
        <v>811</v>
      </c>
      <c r="BT155" s="6" t="str">
        <f>HYPERLINK("https%3A%2F%2Fwww.webofscience.com%2Fwos%2Fwoscc%2Ffull-record%2FWOS:000438879500006","View Full Record in Web of Science")</f>
        <v>View Full Record in Web of Science</v>
      </c>
    </row>
    <row r="156" spans="1:72" x14ac:dyDescent="0.2">
      <c r="A156" t="s">
        <v>1507</v>
      </c>
      <c r="B156" t="s">
        <v>1860</v>
      </c>
      <c r="C156" t="s">
        <v>1500</v>
      </c>
      <c r="D156" t="s">
        <v>1500</v>
      </c>
      <c r="E156" t="s">
        <v>1500</v>
      </c>
      <c r="F156" t="s">
        <v>2164</v>
      </c>
      <c r="G156" t="s">
        <v>1500</v>
      </c>
      <c r="H156" t="s">
        <v>1500</v>
      </c>
      <c r="I156" t="s">
        <v>89</v>
      </c>
      <c r="J156" t="s">
        <v>226</v>
      </c>
      <c r="K156" t="s">
        <v>1500</v>
      </c>
      <c r="L156" t="s">
        <v>1500</v>
      </c>
      <c r="M156" t="s">
        <v>1500</v>
      </c>
      <c r="N156" t="s">
        <v>1500</v>
      </c>
      <c r="O156" t="s">
        <v>1500</v>
      </c>
      <c r="P156" t="s">
        <v>1500</v>
      </c>
      <c r="Q156" t="s">
        <v>1500</v>
      </c>
      <c r="R156" t="s">
        <v>1500</v>
      </c>
      <c r="S156" t="s">
        <v>1500</v>
      </c>
      <c r="T156" t="s">
        <v>1500</v>
      </c>
      <c r="U156" t="s">
        <v>1500</v>
      </c>
      <c r="V156" t="s">
        <v>1500</v>
      </c>
      <c r="W156" t="s">
        <v>1500</v>
      </c>
      <c r="X156" t="s">
        <v>1500</v>
      </c>
      <c r="Y156" t="s">
        <v>1500</v>
      </c>
      <c r="Z156" t="s">
        <v>1500</v>
      </c>
      <c r="AA156" t="s">
        <v>1500</v>
      </c>
      <c r="AB156" t="s">
        <v>1500</v>
      </c>
      <c r="AC156" t="s">
        <v>1500</v>
      </c>
      <c r="AD156" t="s">
        <v>1500</v>
      </c>
      <c r="AE156" t="s">
        <v>1500</v>
      </c>
      <c r="AF156" t="s">
        <v>1500</v>
      </c>
      <c r="AG156" t="s">
        <v>1500</v>
      </c>
      <c r="AH156" t="s">
        <v>1500</v>
      </c>
      <c r="AI156" t="s">
        <v>1500</v>
      </c>
      <c r="AJ156" t="s">
        <v>1500</v>
      </c>
      <c r="AK156" t="s">
        <v>1500</v>
      </c>
      <c r="AL156" t="s">
        <v>1500</v>
      </c>
      <c r="AM156" t="s">
        <v>1500</v>
      </c>
      <c r="AN156" t="s">
        <v>1500</v>
      </c>
      <c r="AO156" t="s">
        <v>2645</v>
      </c>
      <c r="AP156" t="s">
        <v>1500</v>
      </c>
      <c r="AQ156" t="s">
        <v>1500</v>
      </c>
      <c r="AR156" t="s">
        <v>1500</v>
      </c>
      <c r="AS156" t="s">
        <v>1500</v>
      </c>
      <c r="AT156" t="s">
        <v>1498</v>
      </c>
      <c r="AU156">
        <v>2024</v>
      </c>
      <c r="AV156">
        <v>36</v>
      </c>
      <c r="AW156" t="s">
        <v>1500</v>
      </c>
      <c r="AX156" t="s">
        <v>1500</v>
      </c>
      <c r="AY156" t="s">
        <v>1500</v>
      </c>
      <c r="AZ156" t="s">
        <v>1500</v>
      </c>
      <c r="BA156" t="s">
        <v>1500</v>
      </c>
      <c r="BB156" t="s">
        <v>1500</v>
      </c>
      <c r="BC156" t="s">
        <v>1500</v>
      </c>
      <c r="BD156">
        <v>103817</v>
      </c>
      <c r="BE156" t="s">
        <v>2380</v>
      </c>
      <c r="BF156" s="6" t="str">
        <f>HYPERLINK("http://dx.doi.org/10.1016/j.eti.2024.103817","http://dx.doi.org/10.1016/j.eti.2024.103817")</f>
        <v>http://dx.doi.org/10.1016/j.eti.2024.103817</v>
      </c>
      <c r="BG156" t="s">
        <v>1500</v>
      </c>
      <c r="BH156" t="s">
        <v>2111</v>
      </c>
      <c r="BI156" t="s">
        <v>1500</v>
      </c>
      <c r="BJ156" t="s">
        <v>1500</v>
      </c>
      <c r="BK156" t="s">
        <v>1500</v>
      </c>
      <c r="BL156" t="s">
        <v>1500</v>
      </c>
      <c r="BM156" t="s">
        <v>1500</v>
      </c>
      <c r="BN156" t="s">
        <v>1500</v>
      </c>
      <c r="BO156" t="s">
        <v>1500</v>
      </c>
      <c r="BP156" t="s">
        <v>1500</v>
      </c>
      <c r="BQ156" t="s">
        <v>1500</v>
      </c>
      <c r="BR156" t="s">
        <v>1500</v>
      </c>
      <c r="BS156" t="s">
        <v>800</v>
      </c>
      <c r="BT156" s="6" t="str">
        <f>HYPERLINK("https%3A%2F%2Fwww.webofscience.com%2Fwos%2Fwoscc%2Ffull-record%2FWOS:001309890300001","View Full Record in Web of Science")</f>
        <v>View Full Record in Web of Science</v>
      </c>
    </row>
    <row r="157" spans="1:72" x14ac:dyDescent="0.2">
      <c r="A157" t="s">
        <v>1507</v>
      </c>
      <c r="B157" t="s">
        <v>699</v>
      </c>
      <c r="C157" t="s">
        <v>1500</v>
      </c>
      <c r="D157" t="s">
        <v>1500</v>
      </c>
      <c r="E157" t="s">
        <v>1500</v>
      </c>
      <c r="F157" t="s">
        <v>575</v>
      </c>
      <c r="G157" t="s">
        <v>1500</v>
      </c>
      <c r="H157" t="s">
        <v>1500</v>
      </c>
      <c r="I157" t="s">
        <v>1451</v>
      </c>
      <c r="J157" t="s">
        <v>2305</v>
      </c>
      <c r="K157" t="s">
        <v>1500</v>
      </c>
      <c r="L157" t="s">
        <v>1500</v>
      </c>
      <c r="M157" t="s">
        <v>1500</v>
      </c>
      <c r="N157" t="s">
        <v>1500</v>
      </c>
      <c r="O157" t="s">
        <v>1500</v>
      </c>
      <c r="P157" t="s">
        <v>1500</v>
      </c>
      <c r="Q157" t="s">
        <v>1500</v>
      </c>
      <c r="R157" t="s">
        <v>1500</v>
      </c>
      <c r="S157" t="s">
        <v>1500</v>
      </c>
      <c r="T157" t="s">
        <v>1500</v>
      </c>
      <c r="U157" t="s">
        <v>1500</v>
      </c>
      <c r="V157" t="s">
        <v>1500</v>
      </c>
      <c r="W157" t="s">
        <v>1500</v>
      </c>
      <c r="X157" t="s">
        <v>1500</v>
      </c>
      <c r="Y157" t="s">
        <v>1500</v>
      </c>
      <c r="Z157" t="s">
        <v>1500</v>
      </c>
      <c r="AA157" t="s">
        <v>609</v>
      </c>
      <c r="AB157" t="s">
        <v>222</v>
      </c>
      <c r="AC157" t="s">
        <v>1500</v>
      </c>
      <c r="AD157" t="s">
        <v>1500</v>
      </c>
      <c r="AE157" t="s">
        <v>1500</v>
      </c>
      <c r="AF157" t="s">
        <v>1500</v>
      </c>
      <c r="AG157" t="s">
        <v>1500</v>
      </c>
      <c r="AH157" t="s">
        <v>1500</v>
      </c>
      <c r="AI157" t="s">
        <v>1500</v>
      </c>
      <c r="AJ157" t="s">
        <v>1500</v>
      </c>
      <c r="AK157" t="s">
        <v>1500</v>
      </c>
      <c r="AL157" t="s">
        <v>1500</v>
      </c>
      <c r="AM157" t="s">
        <v>1500</v>
      </c>
      <c r="AN157" t="s">
        <v>1500</v>
      </c>
      <c r="AO157" t="s">
        <v>1478</v>
      </c>
      <c r="AP157" t="s">
        <v>1483</v>
      </c>
      <c r="AQ157" t="s">
        <v>1500</v>
      </c>
      <c r="AR157" t="s">
        <v>1500</v>
      </c>
      <c r="AS157" t="s">
        <v>1500</v>
      </c>
      <c r="AT157" t="s">
        <v>1505</v>
      </c>
      <c r="AU157">
        <v>2015</v>
      </c>
      <c r="AV157">
        <v>13</v>
      </c>
      <c r="AW157">
        <v>1</v>
      </c>
      <c r="AX157" t="s">
        <v>1500</v>
      </c>
      <c r="AY157" t="s">
        <v>1500</v>
      </c>
      <c r="AZ157" t="s">
        <v>1500</v>
      </c>
      <c r="BA157" t="s">
        <v>1500</v>
      </c>
      <c r="BB157">
        <v>43</v>
      </c>
      <c r="BC157">
        <v>50</v>
      </c>
      <c r="BD157" t="s">
        <v>1500</v>
      </c>
      <c r="BE157" t="s">
        <v>2379</v>
      </c>
      <c r="BF157" s="6" t="str">
        <f>HYPERLINK("http://dx.doi.org/10.1007/s10333-013-0405-z","http://dx.doi.org/10.1007/s10333-013-0405-z")</f>
        <v>http://dx.doi.org/10.1007/s10333-013-0405-z</v>
      </c>
      <c r="BG157" t="s">
        <v>1500</v>
      </c>
      <c r="BH157" t="s">
        <v>1500</v>
      </c>
      <c r="BI157" t="s">
        <v>1500</v>
      </c>
      <c r="BJ157" t="s">
        <v>1500</v>
      </c>
      <c r="BK157" t="s">
        <v>1500</v>
      </c>
      <c r="BL157" t="s">
        <v>1500</v>
      </c>
      <c r="BM157" t="s">
        <v>1500</v>
      </c>
      <c r="BN157" t="s">
        <v>1500</v>
      </c>
      <c r="BO157" t="s">
        <v>1500</v>
      </c>
      <c r="BP157" t="s">
        <v>1500</v>
      </c>
      <c r="BQ157" t="s">
        <v>1500</v>
      </c>
      <c r="BR157" t="s">
        <v>1500</v>
      </c>
      <c r="BS157" t="s">
        <v>822</v>
      </c>
      <c r="BT157" s="6" t="str">
        <f>HYPERLINK("https%3A%2F%2Fwww.webofscience.com%2Fwos%2Fwoscc%2Ffull-record%2FWOS:000347290600005","View Full Record in Web of Science")</f>
        <v>View Full Record in Web of Science</v>
      </c>
    </row>
    <row r="158" spans="1:72" x14ac:dyDescent="0.2">
      <c r="A158" t="s">
        <v>1507</v>
      </c>
      <c r="B158" t="s">
        <v>1573</v>
      </c>
      <c r="C158" t="s">
        <v>1500</v>
      </c>
      <c r="D158" t="s">
        <v>1500</v>
      </c>
      <c r="E158" t="s">
        <v>1500</v>
      </c>
      <c r="F158" t="s">
        <v>1807</v>
      </c>
      <c r="G158" t="s">
        <v>1500</v>
      </c>
      <c r="H158" t="s">
        <v>1500</v>
      </c>
      <c r="I158" t="s">
        <v>2484</v>
      </c>
      <c r="J158" t="s">
        <v>219</v>
      </c>
      <c r="K158" t="s">
        <v>1500</v>
      </c>
      <c r="L158" t="s">
        <v>1500</v>
      </c>
      <c r="M158" t="s">
        <v>1500</v>
      </c>
      <c r="N158" t="s">
        <v>1500</v>
      </c>
      <c r="O158" t="s">
        <v>1500</v>
      </c>
      <c r="P158" t="s">
        <v>1500</v>
      </c>
      <c r="Q158" t="s">
        <v>1500</v>
      </c>
      <c r="R158" t="s">
        <v>1500</v>
      </c>
      <c r="S158" t="s">
        <v>1500</v>
      </c>
      <c r="T158" t="s">
        <v>1500</v>
      </c>
      <c r="U158" t="s">
        <v>1500</v>
      </c>
      <c r="V158" t="s">
        <v>1500</v>
      </c>
      <c r="W158" t="s">
        <v>1500</v>
      </c>
      <c r="X158" t="s">
        <v>1500</v>
      </c>
      <c r="Y158" t="s">
        <v>1500</v>
      </c>
      <c r="Z158" t="s">
        <v>1500</v>
      </c>
      <c r="AA158" t="s">
        <v>2155</v>
      </c>
      <c r="AB158" t="s">
        <v>523</v>
      </c>
      <c r="AC158" t="s">
        <v>1500</v>
      </c>
      <c r="AD158" t="s">
        <v>1500</v>
      </c>
      <c r="AE158" t="s">
        <v>1500</v>
      </c>
      <c r="AF158" t="s">
        <v>1500</v>
      </c>
      <c r="AG158" t="s">
        <v>1500</v>
      </c>
      <c r="AH158" t="s">
        <v>1500</v>
      </c>
      <c r="AI158" t="s">
        <v>1500</v>
      </c>
      <c r="AJ158" t="s">
        <v>1500</v>
      </c>
      <c r="AK158" t="s">
        <v>1500</v>
      </c>
      <c r="AL158" t="s">
        <v>1500</v>
      </c>
      <c r="AM158" t="s">
        <v>1500</v>
      </c>
      <c r="AN158" t="s">
        <v>1500</v>
      </c>
      <c r="AO158" t="s">
        <v>1914</v>
      </c>
      <c r="AP158" t="s">
        <v>1909</v>
      </c>
      <c r="AQ158" t="s">
        <v>1500</v>
      </c>
      <c r="AR158" t="s">
        <v>1500</v>
      </c>
      <c r="AS158" t="s">
        <v>1500</v>
      </c>
      <c r="AT158" t="s">
        <v>1647</v>
      </c>
      <c r="AU158">
        <v>2023</v>
      </c>
      <c r="AV158">
        <v>344</v>
      </c>
      <c r="AW158" t="s">
        <v>1500</v>
      </c>
      <c r="AX158" t="s">
        <v>1500</v>
      </c>
      <c r="AY158" t="s">
        <v>1500</v>
      </c>
      <c r="AZ158" t="s">
        <v>1500</v>
      </c>
      <c r="BA158" t="s">
        <v>1500</v>
      </c>
      <c r="BB158" t="s">
        <v>1500</v>
      </c>
      <c r="BC158" t="s">
        <v>1500</v>
      </c>
      <c r="BD158">
        <v>108312</v>
      </c>
      <c r="BE158" t="s">
        <v>2395</v>
      </c>
      <c r="BF158" s="6" t="str">
        <f>HYPERLINK("http://dx.doi.org/10.1016/j.agee.2022.108312","http://dx.doi.org/10.1016/j.agee.2022.108312")</f>
        <v>http://dx.doi.org/10.1016/j.agee.2022.108312</v>
      </c>
      <c r="BG158" t="s">
        <v>1500</v>
      </c>
      <c r="BH158" t="s">
        <v>2676</v>
      </c>
      <c r="BI158" t="s">
        <v>1500</v>
      </c>
      <c r="BJ158" t="s">
        <v>1500</v>
      </c>
      <c r="BK158" t="s">
        <v>1500</v>
      </c>
      <c r="BL158" t="s">
        <v>1500</v>
      </c>
      <c r="BM158" t="s">
        <v>1500</v>
      </c>
      <c r="BN158" t="s">
        <v>1500</v>
      </c>
      <c r="BO158" t="s">
        <v>1500</v>
      </c>
      <c r="BP158" t="s">
        <v>1500</v>
      </c>
      <c r="BQ158" t="s">
        <v>1500</v>
      </c>
      <c r="BR158" t="s">
        <v>1500</v>
      </c>
      <c r="BS158" t="s">
        <v>825</v>
      </c>
      <c r="BT158" s="6" t="str">
        <f>HYPERLINK("https%3A%2F%2Fwww.webofscience.com%2Fwos%2Fwoscc%2Ffull-record%2FWOS:001001134300001","View Full Record in Web of Science")</f>
        <v>View Full Record in Web of Science</v>
      </c>
    </row>
    <row r="159" spans="1:72" x14ac:dyDescent="0.2">
      <c r="A159" t="s">
        <v>1507</v>
      </c>
      <c r="B159" t="s">
        <v>2049</v>
      </c>
      <c r="C159" t="s">
        <v>1500</v>
      </c>
      <c r="D159" t="s">
        <v>1500</v>
      </c>
      <c r="E159" t="s">
        <v>1500</v>
      </c>
      <c r="F159" t="s">
        <v>1140</v>
      </c>
      <c r="G159" t="s">
        <v>1500</v>
      </c>
      <c r="H159" t="s">
        <v>1500</v>
      </c>
      <c r="I159" t="s">
        <v>2214</v>
      </c>
      <c r="J159" t="s">
        <v>1317</v>
      </c>
      <c r="K159" t="s">
        <v>1500</v>
      </c>
      <c r="L159" t="s">
        <v>1500</v>
      </c>
      <c r="M159" t="s">
        <v>1500</v>
      </c>
      <c r="N159" t="s">
        <v>1500</v>
      </c>
      <c r="O159" t="s">
        <v>1500</v>
      </c>
      <c r="P159" t="s">
        <v>1500</v>
      </c>
      <c r="Q159" t="s">
        <v>1500</v>
      </c>
      <c r="R159" t="s">
        <v>1500</v>
      </c>
      <c r="S159" t="s">
        <v>1500</v>
      </c>
      <c r="T159" t="s">
        <v>1500</v>
      </c>
      <c r="U159" t="s">
        <v>1500</v>
      </c>
      <c r="V159" t="s">
        <v>1500</v>
      </c>
      <c r="W159" t="s">
        <v>1500</v>
      </c>
      <c r="X159" t="s">
        <v>1500</v>
      </c>
      <c r="Y159" t="s">
        <v>1500</v>
      </c>
      <c r="Z159" t="s">
        <v>1500</v>
      </c>
      <c r="AA159" t="s">
        <v>1500</v>
      </c>
      <c r="AB159" t="s">
        <v>1500</v>
      </c>
      <c r="AC159" t="s">
        <v>1500</v>
      </c>
      <c r="AD159" t="s">
        <v>1500</v>
      </c>
      <c r="AE159" t="s">
        <v>1500</v>
      </c>
      <c r="AF159" t="s">
        <v>1500</v>
      </c>
      <c r="AG159" t="s">
        <v>1500</v>
      </c>
      <c r="AH159" t="s">
        <v>1500</v>
      </c>
      <c r="AI159" t="s">
        <v>1500</v>
      </c>
      <c r="AJ159" t="s">
        <v>1500</v>
      </c>
      <c r="AK159" t="s">
        <v>1500</v>
      </c>
      <c r="AL159" t="s">
        <v>1500</v>
      </c>
      <c r="AM159" t="s">
        <v>1500</v>
      </c>
      <c r="AN159" t="s">
        <v>1500</v>
      </c>
      <c r="AO159" t="s">
        <v>1500</v>
      </c>
      <c r="AP159" t="s">
        <v>1513</v>
      </c>
      <c r="AQ159" t="s">
        <v>1500</v>
      </c>
      <c r="AR159" t="s">
        <v>1500</v>
      </c>
      <c r="AS159" t="s">
        <v>1500</v>
      </c>
      <c r="AT159" t="s">
        <v>1501</v>
      </c>
      <c r="AU159">
        <v>2024</v>
      </c>
      <c r="AV159">
        <v>14</v>
      </c>
      <c r="AW159">
        <v>9</v>
      </c>
      <c r="AX159" t="s">
        <v>1500</v>
      </c>
      <c r="AY159" t="s">
        <v>1500</v>
      </c>
      <c r="AZ159" t="s">
        <v>1500</v>
      </c>
      <c r="BA159" t="s">
        <v>1500</v>
      </c>
      <c r="BB159" t="s">
        <v>1500</v>
      </c>
      <c r="BC159" t="s">
        <v>1500</v>
      </c>
      <c r="BD159">
        <v>1972</v>
      </c>
      <c r="BE159" t="s">
        <v>2376</v>
      </c>
      <c r="BF159" s="6" t="str">
        <f>HYPERLINK("http://dx.doi.org/10.3390/agronomy14091972","http://dx.doi.org/10.3390/agronomy14091972")</f>
        <v>http://dx.doi.org/10.3390/agronomy14091972</v>
      </c>
      <c r="BG159" t="s">
        <v>1500</v>
      </c>
      <c r="BH159" t="s">
        <v>1500</v>
      </c>
      <c r="BI159" t="s">
        <v>1500</v>
      </c>
      <c r="BJ159" t="s">
        <v>1500</v>
      </c>
      <c r="BK159" t="s">
        <v>1500</v>
      </c>
      <c r="BL159" t="s">
        <v>1500</v>
      </c>
      <c r="BM159" t="s">
        <v>1500</v>
      </c>
      <c r="BN159" t="s">
        <v>1500</v>
      </c>
      <c r="BO159" t="s">
        <v>1500</v>
      </c>
      <c r="BP159" t="s">
        <v>1500</v>
      </c>
      <c r="BQ159" t="s">
        <v>1500</v>
      </c>
      <c r="BR159" t="s">
        <v>1500</v>
      </c>
      <c r="BS159" t="s">
        <v>805</v>
      </c>
      <c r="BT159" s="6" t="str">
        <f>HYPERLINK("https%3A%2F%2Fwww.webofscience.com%2Fwos%2Fwoscc%2Ffull-record%2FWOS:001326218800001","View Full Record in Web of Science")</f>
        <v>View Full Record in Web of Science</v>
      </c>
    </row>
    <row r="160" spans="1:72" x14ac:dyDescent="0.2">
      <c r="A160" t="s">
        <v>1507</v>
      </c>
      <c r="B160" t="s">
        <v>206</v>
      </c>
      <c r="C160" t="s">
        <v>1500</v>
      </c>
      <c r="D160" t="s">
        <v>1500</v>
      </c>
      <c r="E160" t="s">
        <v>1500</v>
      </c>
      <c r="F160" t="s">
        <v>1238</v>
      </c>
      <c r="G160" t="s">
        <v>1500</v>
      </c>
      <c r="H160" t="s">
        <v>1500</v>
      </c>
      <c r="I160" t="s">
        <v>1394</v>
      </c>
      <c r="J160" t="s">
        <v>583</v>
      </c>
      <c r="K160" t="s">
        <v>1500</v>
      </c>
      <c r="L160" t="s">
        <v>1500</v>
      </c>
      <c r="M160" t="s">
        <v>1500</v>
      </c>
      <c r="N160" t="s">
        <v>1500</v>
      </c>
      <c r="O160" t="s">
        <v>1500</v>
      </c>
      <c r="P160" t="s">
        <v>1500</v>
      </c>
      <c r="Q160" t="s">
        <v>1500</v>
      </c>
      <c r="R160" t="s">
        <v>1500</v>
      </c>
      <c r="S160" t="s">
        <v>1500</v>
      </c>
      <c r="T160" t="s">
        <v>1500</v>
      </c>
      <c r="U160" t="s">
        <v>1500</v>
      </c>
      <c r="V160" t="s">
        <v>1500</v>
      </c>
      <c r="W160" t="s">
        <v>1500</v>
      </c>
      <c r="X160" t="s">
        <v>1500</v>
      </c>
      <c r="Y160" t="s">
        <v>1500</v>
      </c>
      <c r="Z160" t="s">
        <v>1500</v>
      </c>
      <c r="AA160" t="s">
        <v>1500</v>
      </c>
      <c r="AB160" t="s">
        <v>1500</v>
      </c>
      <c r="AC160" t="s">
        <v>1500</v>
      </c>
      <c r="AD160" t="s">
        <v>1500</v>
      </c>
      <c r="AE160" t="s">
        <v>1500</v>
      </c>
      <c r="AF160" t="s">
        <v>1500</v>
      </c>
      <c r="AG160" t="s">
        <v>1500</v>
      </c>
      <c r="AH160" t="s">
        <v>1500</v>
      </c>
      <c r="AI160" t="s">
        <v>1500</v>
      </c>
      <c r="AJ160" t="s">
        <v>1500</v>
      </c>
      <c r="AK160" t="s">
        <v>1500</v>
      </c>
      <c r="AL160" t="s">
        <v>1500</v>
      </c>
      <c r="AM160" t="s">
        <v>1500</v>
      </c>
      <c r="AN160" t="s">
        <v>1500</v>
      </c>
      <c r="AO160" t="s">
        <v>1523</v>
      </c>
      <c r="AP160" t="s">
        <v>1480</v>
      </c>
      <c r="AQ160" t="s">
        <v>1500</v>
      </c>
      <c r="AR160" t="s">
        <v>1500</v>
      </c>
      <c r="AS160" t="s">
        <v>1500</v>
      </c>
      <c r="AT160" t="s">
        <v>1579</v>
      </c>
      <c r="AU160">
        <v>2010</v>
      </c>
      <c r="AV160">
        <v>408</v>
      </c>
      <c r="AW160">
        <v>4</v>
      </c>
      <c r="AX160" t="s">
        <v>1500</v>
      </c>
      <c r="AY160" t="s">
        <v>1500</v>
      </c>
      <c r="AZ160" t="s">
        <v>1500</v>
      </c>
      <c r="BA160" t="s">
        <v>1500</v>
      </c>
      <c r="BB160">
        <v>958</v>
      </c>
      <c r="BC160">
        <v>964</v>
      </c>
      <c r="BD160" t="s">
        <v>1500</v>
      </c>
      <c r="BE160" t="s">
        <v>529</v>
      </c>
      <c r="BF160" s="6" t="str">
        <f>HYPERLINK("http://dx.doi.org/10.1016/j.scitotenv.2009.10.031","http://dx.doi.org/10.1016/j.scitotenv.2009.10.031")</f>
        <v>http://dx.doi.org/10.1016/j.scitotenv.2009.10.031</v>
      </c>
      <c r="BG160" t="s">
        <v>1500</v>
      </c>
      <c r="BH160" t="s">
        <v>1500</v>
      </c>
      <c r="BI160" t="s">
        <v>1500</v>
      </c>
      <c r="BJ160" t="s">
        <v>1500</v>
      </c>
      <c r="BK160" t="s">
        <v>1500</v>
      </c>
      <c r="BL160" t="s">
        <v>1500</v>
      </c>
      <c r="BM160" t="s">
        <v>1500</v>
      </c>
      <c r="BN160">
        <v>19889446</v>
      </c>
      <c r="BO160" t="s">
        <v>1500</v>
      </c>
      <c r="BP160" t="s">
        <v>1500</v>
      </c>
      <c r="BQ160" t="s">
        <v>1500</v>
      </c>
      <c r="BR160" t="s">
        <v>1500</v>
      </c>
      <c r="BS160" t="s">
        <v>796</v>
      </c>
      <c r="BT160" s="6" t="str">
        <f>HYPERLINK("https%3A%2F%2Fwww.webofscience.com%2Fwos%2Fwoscc%2Ffull-record%2FWOS:000273928000032","View Full Record in Web of Science")</f>
        <v>View Full Record in Web of Science</v>
      </c>
    </row>
    <row r="161" spans="1:72" x14ac:dyDescent="0.2">
      <c r="A161" t="s">
        <v>1507</v>
      </c>
      <c r="B161" t="s">
        <v>2778</v>
      </c>
      <c r="C161" t="s">
        <v>1500</v>
      </c>
      <c r="D161" t="s">
        <v>1500</v>
      </c>
      <c r="E161" t="s">
        <v>1500</v>
      </c>
      <c r="F161" t="s">
        <v>118</v>
      </c>
      <c r="G161" t="s">
        <v>1500</v>
      </c>
      <c r="H161" t="s">
        <v>1500</v>
      </c>
      <c r="I161" t="s">
        <v>48</v>
      </c>
      <c r="J161" t="s">
        <v>652</v>
      </c>
      <c r="K161" t="s">
        <v>1500</v>
      </c>
      <c r="L161" t="s">
        <v>1500</v>
      </c>
      <c r="M161" t="s">
        <v>1500</v>
      </c>
      <c r="N161" t="s">
        <v>1500</v>
      </c>
      <c r="O161" t="s">
        <v>1500</v>
      </c>
      <c r="P161" t="s">
        <v>1500</v>
      </c>
      <c r="Q161" t="s">
        <v>1500</v>
      </c>
      <c r="R161" t="s">
        <v>1500</v>
      </c>
      <c r="S161" t="s">
        <v>1500</v>
      </c>
      <c r="T161" t="s">
        <v>1500</v>
      </c>
      <c r="U161" t="s">
        <v>1500</v>
      </c>
      <c r="V161" t="s">
        <v>1500</v>
      </c>
      <c r="W161" t="s">
        <v>1500</v>
      </c>
      <c r="X161" t="s">
        <v>1500</v>
      </c>
      <c r="Y161" t="s">
        <v>1500</v>
      </c>
      <c r="Z161" t="s">
        <v>1500</v>
      </c>
      <c r="AA161" t="s">
        <v>1882</v>
      </c>
      <c r="AB161" t="s">
        <v>581</v>
      </c>
      <c r="AC161" t="s">
        <v>1500</v>
      </c>
      <c r="AD161" t="s">
        <v>1500</v>
      </c>
      <c r="AE161" t="s">
        <v>1500</v>
      </c>
      <c r="AF161" t="s">
        <v>1500</v>
      </c>
      <c r="AG161" t="s">
        <v>1500</v>
      </c>
      <c r="AH161" t="s">
        <v>1500</v>
      </c>
      <c r="AI161" t="s">
        <v>1500</v>
      </c>
      <c r="AJ161" t="s">
        <v>1500</v>
      </c>
      <c r="AK161" t="s">
        <v>1500</v>
      </c>
      <c r="AL161" t="s">
        <v>1500</v>
      </c>
      <c r="AM161" t="s">
        <v>1500</v>
      </c>
      <c r="AN161" t="s">
        <v>1500</v>
      </c>
      <c r="AO161" t="s">
        <v>2722</v>
      </c>
      <c r="AP161" t="s">
        <v>2726</v>
      </c>
      <c r="AQ161" t="s">
        <v>1500</v>
      </c>
      <c r="AR161" t="s">
        <v>1500</v>
      </c>
      <c r="AS161" t="s">
        <v>1500</v>
      </c>
      <c r="AT161" t="s">
        <v>1497</v>
      </c>
      <c r="AU161">
        <v>2011</v>
      </c>
      <c r="AV161">
        <v>17</v>
      </c>
      <c r="AW161">
        <v>6</v>
      </c>
      <c r="AX161" t="s">
        <v>1500</v>
      </c>
      <c r="AY161" t="s">
        <v>1500</v>
      </c>
      <c r="AZ161" t="s">
        <v>1500</v>
      </c>
      <c r="BA161" t="s">
        <v>1500</v>
      </c>
      <c r="BB161">
        <v>2196</v>
      </c>
      <c r="BC161">
        <v>2210</v>
      </c>
      <c r="BD161" t="s">
        <v>1500</v>
      </c>
      <c r="BE161" t="s">
        <v>553</v>
      </c>
      <c r="BF161" s="6" t="str">
        <f>HYPERLINK("http://dx.doi.org/10.1111/j.1365-2486.2010.02374.x","http://dx.doi.org/10.1111/j.1365-2486.2010.02374.x")</f>
        <v>http://dx.doi.org/10.1111/j.1365-2486.2010.02374.x</v>
      </c>
      <c r="BG161" t="s">
        <v>1500</v>
      </c>
      <c r="BH161" t="s">
        <v>1500</v>
      </c>
      <c r="BI161" t="s">
        <v>1500</v>
      </c>
      <c r="BJ161" t="s">
        <v>1500</v>
      </c>
      <c r="BK161" t="s">
        <v>1500</v>
      </c>
      <c r="BL161" t="s">
        <v>1500</v>
      </c>
      <c r="BM161" t="s">
        <v>1500</v>
      </c>
      <c r="BN161" t="s">
        <v>1500</v>
      </c>
      <c r="BO161" t="s">
        <v>1500</v>
      </c>
      <c r="BP161" t="s">
        <v>1500</v>
      </c>
      <c r="BQ161" t="s">
        <v>1500</v>
      </c>
      <c r="BR161" t="s">
        <v>1500</v>
      </c>
      <c r="BS161" t="s">
        <v>815</v>
      </c>
      <c r="BT161" s="6" t="str">
        <f>HYPERLINK("https%3A%2F%2Fwww.webofscience.com%2Fwos%2Fwoscc%2Ffull-record%2FWOS:000289641400015","View Full Record in Web of Science")</f>
        <v>View Full Record in Web of Science</v>
      </c>
    </row>
    <row r="162" spans="1:72" x14ac:dyDescent="0.2">
      <c r="A162" t="s">
        <v>1507</v>
      </c>
      <c r="B162" t="s">
        <v>2779</v>
      </c>
      <c r="C162" t="s">
        <v>1500</v>
      </c>
      <c r="D162" t="s">
        <v>1500</v>
      </c>
      <c r="E162" t="s">
        <v>1500</v>
      </c>
      <c r="F162" t="s">
        <v>1</v>
      </c>
      <c r="G162" t="s">
        <v>1500</v>
      </c>
      <c r="H162" t="s">
        <v>1500</v>
      </c>
      <c r="I162" t="s">
        <v>1785</v>
      </c>
      <c r="J162" t="s">
        <v>594</v>
      </c>
      <c r="K162" t="s">
        <v>1500</v>
      </c>
      <c r="L162" t="s">
        <v>1500</v>
      </c>
      <c r="M162" t="s">
        <v>1500</v>
      </c>
      <c r="N162" t="s">
        <v>1500</v>
      </c>
      <c r="O162" t="s">
        <v>1500</v>
      </c>
      <c r="P162" t="s">
        <v>1500</v>
      </c>
      <c r="Q162" t="s">
        <v>1500</v>
      </c>
      <c r="R162" t="s">
        <v>1500</v>
      </c>
      <c r="S162" t="s">
        <v>1500</v>
      </c>
      <c r="T162" t="s">
        <v>1500</v>
      </c>
      <c r="U162" t="s">
        <v>1500</v>
      </c>
      <c r="V162" t="s">
        <v>1500</v>
      </c>
      <c r="W162" t="s">
        <v>1500</v>
      </c>
      <c r="X162" t="s">
        <v>1500</v>
      </c>
      <c r="Y162" t="s">
        <v>1500</v>
      </c>
      <c r="Z162" t="s">
        <v>1500</v>
      </c>
      <c r="AA162" t="s">
        <v>1944</v>
      </c>
      <c r="AB162" t="s">
        <v>2256</v>
      </c>
      <c r="AC162" t="s">
        <v>1500</v>
      </c>
      <c r="AD162" t="s">
        <v>1500</v>
      </c>
      <c r="AE162" t="s">
        <v>1500</v>
      </c>
      <c r="AF162" t="s">
        <v>1500</v>
      </c>
      <c r="AG162" t="s">
        <v>1500</v>
      </c>
      <c r="AH162" t="s">
        <v>1500</v>
      </c>
      <c r="AI162" t="s">
        <v>1500</v>
      </c>
      <c r="AJ162" t="s">
        <v>1500</v>
      </c>
      <c r="AK162" t="s">
        <v>1500</v>
      </c>
      <c r="AL162" t="s">
        <v>1500</v>
      </c>
      <c r="AM162" t="s">
        <v>1500</v>
      </c>
      <c r="AN162" t="s">
        <v>1500</v>
      </c>
      <c r="AO162" t="s">
        <v>1512</v>
      </c>
      <c r="AP162" t="s">
        <v>2628</v>
      </c>
      <c r="AQ162" t="s">
        <v>1500</v>
      </c>
      <c r="AR162" t="s">
        <v>1500</v>
      </c>
      <c r="AS162" t="s">
        <v>1500</v>
      </c>
      <c r="AT162" t="s">
        <v>1505</v>
      </c>
      <c r="AU162">
        <v>2015</v>
      </c>
      <c r="AV162">
        <v>101</v>
      </c>
      <c r="AW162">
        <v>1</v>
      </c>
      <c r="AX162" t="s">
        <v>1500</v>
      </c>
      <c r="AY162" t="s">
        <v>1500</v>
      </c>
      <c r="AZ162" t="s">
        <v>1500</v>
      </c>
      <c r="BA162" t="s">
        <v>1500</v>
      </c>
      <c r="BB162">
        <v>37</v>
      </c>
      <c r="BC162">
        <v>53</v>
      </c>
      <c r="BD162" t="s">
        <v>1500</v>
      </c>
      <c r="BE162" t="s">
        <v>2392</v>
      </c>
      <c r="BF162" s="6" t="str">
        <f>HYPERLINK("http://dx.doi.org/10.1007/s10705-014-9658-1","http://dx.doi.org/10.1007/s10705-014-9658-1")</f>
        <v>http://dx.doi.org/10.1007/s10705-014-9658-1</v>
      </c>
      <c r="BG162" t="s">
        <v>1500</v>
      </c>
      <c r="BH162" t="s">
        <v>1500</v>
      </c>
      <c r="BI162" t="s">
        <v>1500</v>
      </c>
      <c r="BJ162" t="s">
        <v>1500</v>
      </c>
      <c r="BK162" t="s">
        <v>1500</v>
      </c>
      <c r="BL162" t="s">
        <v>1500</v>
      </c>
      <c r="BM162" t="s">
        <v>1500</v>
      </c>
      <c r="BN162" t="s">
        <v>1500</v>
      </c>
      <c r="BO162" t="s">
        <v>1500</v>
      </c>
      <c r="BP162" t="s">
        <v>1500</v>
      </c>
      <c r="BQ162" t="s">
        <v>1500</v>
      </c>
      <c r="BR162" t="s">
        <v>1500</v>
      </c>
      <c r="BS162" t="s">
        <v>801</v>
      </c>
      <c r="BT162" s="6" t="str">
        <f>HYPERLINK("https%3A%2F%2Fwww.webofscience.com%2Fwos%2Fwoscc%2Ffull-record%2FWOS:000347287800003","View Full Record in Web of Science")</f>
        <v>View Full Record in Web of Science</v>
      </c>
    </row>
    <row r="163" spans="1:72" x14ac:dyDescent="0.2">
      <c r="A163" t="s">
        <v>1507</v>
      </c>
      <c r="B163" t="s">
        <v>186</v>
      </c>
      <c r="C163" t="s">
        <v>1500</v>
      </c>
      <c r="D163" t="s">
        <v>1500</v>
      </c>
      <c r="E163" t="s">
        <v>1500</v>
      </c>
      <c r="F163" t="s">
        <v>1453</v>
      </c>
      <c r="G163" t="s">
        <v>1500</v>
      </c>
      <c r="H163" t="s">
        <v>1500</v>
      </c>
      <c r="I163" t="s">
        <v>2527</v>
      </c>
      <c r="J163" t="s">
        <v>744</v>
      </c>
      <c r="K163" t="s">
        <v>1500</v>
      </c>
      <c r="L163" t="s">
        <v>1500</v>
      </c>
      <c r="M163" t="s">
        <v>1500</v>
      </c>
      <c r="N163" t="s">
        <v>1500</v>
      </c>
      <c r="O163" t="s">
        <v>1500</v>
      </c>
      <c r="P163" t="s">
        <v>1500</v>
      </c>
      <c r="Q163" t="s">
        <v>1500</v>
      </c>
      <c r="R163" t="s">
        <v>1500</v>
      </c>
      <c r="S163" t="s">
        <v>1500</v>
      </c>
      <c r="T163" t="s">
        <v>1500</v>
      </c>
      <c r="U163" t="s">
        <v>1500</v>
      </c>
      <c r="V163" t="s">
        <v>1500</v>
      </c>
      <c r="W163" t="s">
        <v>1500</v>
      </c>
      <c r="X163" t="s">
        <v>1500</v>
      </c>
      <c r="Y163" t="s">
        <v>1500</v>
      </c>
      <c r="Z163" t="s">
        <v>1500</v>
      </c>
      <c r="AA163" t="s">
        <v>1995</v>
      </c>
      <c r="AB163" t="s">
        <v>1729</v>
      </c>
      <c r="AC163" t="s">
        <v>1500</v>
      </c>
      <c r="AD163" t="s">
        <v>1500</v>
      </c>
      <c r="AE163" t="s">
        <v>1500</v>
      </c>
      <c r="AF163" t="s">
        <v>1500</v>
      </c>
      <c r="AG163" t="s">
        <v>1500</v>
      </c>
      <c r="AH163" t="s">
        <v>1500</v>
      </c>
      <c r="AI163" t="s">
        <v>1500</v>
      </c>
      <c r="AJ163" t="s">
        <v>1500</v>
      </c>
      <c r="AK163" t="s">
        <v>1500</v>
      </c>
      <c r="AL163" t="s">
        <v>1500</v>
      </c>
      <c r="AM163" t="s">
        <v>1500</v>
      </c>
      <c r="AN163" t="s">
        <v>1500</v>
      </c>
      <c r="AO163" t="s">
        <v>1925</v>
      </c>
      <c r="AP163" t="s">
        <v>1927</v>
      </c>
      <c r="AQ163" t="s">
        <v>1500</v>
      </c>
      <c r="AR163" t="s">
        <v>1500</v>
      </c>
      <c r="AS163" t="s">
        <v>1500</v>
      </c>
      <c r="AT163" t="s">
        <v>1498</v>
      </c>
      <c r="AU163">
        <v>2023</v>
      </c>
      <c r="AV163">
        <v>37</v>
      </c>
      <c r="AW163">
        <v>11</v>
      </c>
      <c r="AX163" t="s">
        <v>1500</v>
      </c>
      <c r="AY163" t="s">
        <v>1500</v>
      </c>
      <c r="AZ163" t="s">
        <v>1500</v>
      </c>
      <c r="BA163" t="s">
        <v>1500</v>
      </c>
      <c r="BB163" t="s">
        <v>1500</v>
      </c>
      <c r="BC163" t="s">
        <v>1500</v>
      </c>
      <c r="BD163" t="s">
        <v>1311</v>
      </c>
      <c r="BE163" t="s">
        <v>682</v>
      </c>
      <c r="BF163" s="6" t="str">
        <f>HYPERLINK("http://dx.doi.org/10.1029/2023GB007744","http://dx.doi.org/10.1029/2023GB007744")</f>
        <v>http://dx.doi.org/10.1029/2023GB007744</v>
      </c>
      <c r="BG163" t="s">
        <v>1500</v>
      </c>
      <c r="BH163" t="s">
        <v>1500</v>
      </c>
      <c r="BI163" t="s">
        <v>1500</v>
      </c>
      <c r="BJ163" t="s">
        <v>1500</v>
      </c>
      <c r="BK163" t="s">
        <v>1500</v>
      </c>
      <c r="BL163" t="s">
        <v>1500</v>
      </c>
      <c r="BM163" t="s">
        <v>1500</v>
      </c>
      <c r="BN163" t="s">
        <v>1500</v>
      </c>
      <c r="BO163" t="s">
        <v>1500</v>
      </c>
      <c r="BP163" t="s">
        <v>1500</v>
      </c>
      <c r="BQ163" t="s">
        <v>1500</v>
      </c>
      <c r="BR163" t="s">
        <v>1500</v>
      </c>
      <c r="BS163" t="s">
        <v>812</v>
      </c>
      <c r="BT163" s="6" t="str">
        <f>HYPERLINK("https%3A%2F%2Fwww.webofscience.com%2Fwos%2Fwoscc%2Ffull-record%2FWOS:001092419900001","View Full Record in Web of Science")</f>
        <v>View Full Record in Web of Science</v>
      </c>
    </row>
    <row r="164" spans="1:72" x14ac:dyDescent="0.2">
      <c r="A164" t="s">
        <v>1507</v>
      </c>
      <c r="B164" t="s">
        <v>525</v>
      </c>
      <c r="C164" t="s">
        <v>1500</v>
      </c>
      <c r="D164" t="s">
        <v>1500</v>
      </c>
      <c r="E164" t="s">
        <v>1500</v>
      </c>
      <c r="F164" t="s">
        <v>525</v>
      </c>
      <c r="G164" t="s">
        <v>1500</v>
      </c>
      <c r="H164" t="s">
        <v>1500</v>
      </c>
      <c r="I164" t="s">
        <v>2168</v>
      </c>
      <c r="J164" t="s">
        <v>318</v>
      </c>
      <c r="K164" t="s">
        <v>1500</v>
      </c>
      <c r="L164" t="s">
        <v>1500</v>
      </c>
      <c r="M164" t="s">
        <v>1500</v>
      </c>
      <c r="N164" t="s">
        <v>1500</v>
      </c>
      <c r="O164" t="s">
        <v>1500</v>
      </c>
      <c r="P164" t="s">
        <v>1500</v>
      </c>
      <c r="Q164" t="s">
        <v>1500</v>
      </c>
      <c r="R164" t="s">
        <v>1500</v>
      </c>
      <c r="S164" t="s">
        <v>1500</v>
      </c>
      <c r="T164" t="s">
        <v>1500</v>
      </c>
      <c r="U164" t="s">
        <v>1500</v>
      </c>
      <c r="V164" t="s">
        <v>1500</v>
      </c>
      <c r="W164" t="s">
        <v>1500</v>
      </c>
      <c r="X164" t="s">
        <v>1500</v>
      </c>
      <c r="Y164" t="s">
        <v>1500</v>
      </c>
      <c r="Z164" t="s">
        <v>1500</v>
      </c>
      <c r="AA164" t="s">
        <v>1147</v>
      </c>
      <c r="AB164" t="s">
        <v>412</v>
      </c>
      <c r="AC164" t="s">
        <v>1500</v>
      </c>
      <c r="AD164" t="s">
        <v>1500</v>
      </c>
      <c r="AE164" t="s">
        <v>1500</v>
      </c>
      <c r="AF164" t="s">
        <v>1500</v>
      </c>
      <c r="AG164" t="s">
        <v>1500</v>
      </c>
      <c r="AH164" t="s">
        <v>1500</v>
      </c>
      <c r="AI164" t="s">
        <v>1500</v>
      </c>
      <c r="AJ164" t="s">
        <v>1500</v>
      </c>
      <c r="AK164" t="s">
        <v>1500</v>
      </c>
      <c r="AL164" t="s">
        <v>1500</v>
      </c>
      <c r="AM164" t="s">
        <v>1500</v>
      </c>
      <c r="AN164" t="s">
        <v>1500</v>
      </c>
      <c r="AO164" t="s">
        <v>2693</v>
      </c>
      <c r="AP164" t="s">
        <v>2706</v>
      </c>
      <c r="AQ164" t="s">
        <v>1500</v>
      </c>
      <c r="AR164" t="s">
        <v>1500</v>
      </c>
      <c r="AS164" t="s">
        <v>1500</v>
      </c>
      <c r="AT164" t="s">
        <v>1648</v>
      </c>
      <c r="AU164">
        <v>2004</v>
      </c>
      <c r="AV164">
        <v>47</v>
      </c>
      <c r="AW164">
        <v>3</v>
      </c>
      <c r="AX164" t="s">
        <v>1500</v>
      </c>
      <c r="AY164" t="s">
        <v>1500</v>
      </c>
      <c r="AZ164" t="s">
        <v>1500</v>
      </c>
      <c r="BA164" t="s">
        <v>1500</v>
      </c>
      <c r="BB164">
        <v>265</v>
      </c>
      <c r="BC164">
        <v>277</v>
      </c>
      <c r="BD164" t="s">
        <v>1500</v>
      </c>
      <c r="BE164" t="s">
        <v>522</v>
      </c>
      <c r="BF164" s="6" t="str">
        <f>HYPERLINK("http://dx.doi.org/10.1016/S0168-6496(03)00304-0","http://dx.doi.org/10.1016/S0168-6496(03)00304-0")</f>
        <v>http://dx.doi.org/10.1016/S0168-6496(03)00304-0</v>
      </c>
      <c r="BG164" t="s">
        <v>1500</v>
      </c>
      <c r="BH164" t="s">
        <v>1500</v>
      </c>
      <c r="BI164" t="s">
        <v>1500</v>
      </c>
      <c r="BJ164" t="s">
        <v>1500</v>
      </c>
      <c r="BK164" t="s">
        <v>1500</v>
      </c>
      <c r="BL164" t="s">
        <v>1500</v>
      </c>
      <c r="BM164" t="s">
        <v>1500</v>
      </c>
      <c r="BN164">
        <v>19712315</v>
      </c>
      <c r="BO164" t="s">
        <v>1500</v>
      </c>
      <c r="BP164" t="s">
        <v>1500</v>
      </c>
      <c r="BQ164" t="s">
        <v>1500</v>
      </c>
      <c r="BR164" t="s">
        <v>1500</v>
      </c>
      <c r="BS164" t="s">
        <v>842</v>
      </c>
      <c r="BT164" s="6" t="str">
        <f>HYPERLINK("https%3A%2F%2Fwww.webofscience.com%2Fwos%2Fwoscc%2Ffull-record%2FWOS:000220264000001","View Full Record in Web of Science")</f>
        <v>View Full Record in Web of Science</v>
      </c>
    </row>
    <row r="165" spans="1:72" x14ac:dyDescent="0.2">
      <c r="A165" t="s">
        <v>1507</v>
      </c>
      <c r="B165" t="s">
        <v>2117</v>
      </c>
      <c r="C165" t="s">
        <v>1500</v>
      </c>
      <c r="D165" t="s">
        <v>1500</v>
      </c>
      <c r="E165" t="s">
        <v>1500</v>
      </c>
      <c r="F165" t="s">
        <v>297</v>
      </c>
      <c r="G165" t="s">
        <v>1500</v>
      </c>
      <c r="H165" t="s">
        <v>1500</v>
      </c>
      <c r="I165" t="s">
        <v>1395</v>
      </c>
      <c r="J165" t="s">
        <v>641</v>
      </c>
      <c r="K165" t="s">
        <v>1500</v>
      </c>
      <c r="L165" t="s">
        <v>1500</v>
      </c>
      <c r="M165" t="s">
        <v>1500</v>
      </c>
      <c r="N165" t="s">
        <v>1500</v>
      </c>
      <c r="O165" t="s">
        <v>1500</v>
      </c>
      <c r="P165" t="s">
        <v>1500</v>
      </c>
      <c r="Q165" t="s">
        <v>1500</v>
      </c>
      <c r="R165" t="s">
        <v>1500</v>
      </c>
      <c r="S165" t="s">
        <v>1500</v>
      </c>
      <c r="T165" t="s">
        <v>1500</v>
      </c>
      <c r="U165" t="s">
        <v>1500</v>
      </c>
      <c r="V165" t="s">
        <v>1500</v>
      </c>
      <c r="W165" t="s">
        <v>1500</v>
      </c>
      <c r="X165" t="s">
        <v>1500</v>
      </c>
      <c r="Y165" t="s">
        <v>1500</v>
      </c>
      <c r="Z165" t="s">
        <v>1500</v>
      </c>
      <c r="AA165" t="s">
        <v>1952</v>
      </c>
      <c r="AB165" t="s">
        <v>1559</v>
      </c>
      <c r="AC165" t="s">
        <v>1500</v>
      </c>
      <c r="AD165" t="s">
        <v>1500</v>
      </c>
      <c r="AE165" t="s">
        <v>1500</v>
      </c>
      <c r="AF165" t="s">
        <v>1500</v>
      </c>
      <c r="AG165" t="s">
        <v>1500</v>
      </c>
      <c r="AH165" t="s">
        <v>1500</v>
      </c>
      <c r="AI165" t="s">
        <v>1500</v>
      </c>
      <c r="AJ165" t="s">
        <v>1500</v>
      </c>
      <c r="AK165" t="s">
        <v>1500</v>
      </c>
      <c r="AL165" t="s">
        <v>1500</v>
      </c>
      <c r="AM165" t="s">
        <v>1500</v>
      </c>
      <c r="AN165" t="s">
        <v>1500</v>
      </c>
      <c r="AO165" t="s">
        <v>2710</v>
      </c>
      <c r="AP165" t="s">
        <v>2711</v>
      </c>
      <c r="AQ165" t="s">
        <v>1500</v>
      </c>
      <c r="AR165" t="s">
        <v>1500</v>
      </c>
      <c r="AS165" t="s">
        <v>1500</v>
      </c>
      <c r="AT165" t="s">
        <v>1505</v>
      </c>
      <c r="AU165">
        <v>2024</v>
      </c>
      <c r="AV165">
        <v>235</v>
      </c>
      <c r="AW165" t="s">
        <v>1500</v>
      </c>
      <c r="AX165" t="s">
        <v>1500</v>
      </c>
      <c r="AY165" t="s">
        <v>1500</v>
      </c>
      <c r="AZ165" t="s">
        <v>1500</v>
      </c>
      <c r="BA165" t="s">
        <v>1500</v>
      </c>
      <c r="BB165" t="s">
        <v>1500</v>
      </c>
      <c r="BC165" t="s">
        <v>1500</v>
      </c>
      <c r="BD165">
        <v>105917</v>
      </c>
      <c r="BE165" t="s">
        <v>2399</v>
      </c>
      <c r="BF165" s="6" t="str">
        <f>HYPERLINK("http://dx.doi.org/10.1016/j.still.2023.105917","http://dx.doi.org/10.1016/j.still.2023.105917")</f>
        <v>http://dx.doi.org/10.1016/j.still.2023.105917</v>
      </c>
      <c r="BG165" t="s">
        <v>1500</v>
      </c>
      <c r="BH165" t="s">
        <v>2642</v>
      </c>
      <c r="BI165" t="s">
        <v>1500</v>
      </c>
      <c r="BJ165" t="s">
        <v>1500</v>
      </c>
      <c r="BK165" t="s">
        <v>1500</v>
      </c>
      <c r="BL165" t="s">
        <v>1500</v>
      </c>
      <c r="BM165" t="s">
        <v>1500</v>
      </c>
      <c r="BN165" t="s">
        <v>1500</v>
      </c>
      <c r="BO165" t="s">
        <v>1500</v>
      </c>
      <c r="BP165" t="s">
        <v>1500</v>
      </c>
      <c r="BQ165" t="s">
        <v>1500</v>
      </c>
      <c r="BR165" t="s">
        <v>1500</v>
      </c>
      <c r="BS165" t="s">
        <v>797</v>
      </c>
      <c r="BT165" s="6" t="str">
        <f>HYPERLINK("https%3A%2F%2Fwww.webofscience.com%2Fwos%2Fwoscc%2Ffull-record%2FWOS:001099321700001","View Full Record in Web of Science")</f>
        <v>View Full Record in Web of Science</v>
      </c>
    </row>
    <row r="166" spans="1:72" x14ac:dyDescent="0.2">
      <c r="A166" t="s">
        <v>1507</v>
      </c>
      <c r="B166" t="s">
        <v>266</v>
      </c>
      <c r="C166" t="s">
        <v>1500</v>
      </c>
      <c r="D166" t="s">
        <v>1500</v>
      </c>
      <c r="E166" t="s">
        <v>1500</v>
      </c>
      <c r="F166" t="s">
        <v>1143</v>
      </c>
      <c r="G166" t="s">
        <v>1500</v>
      </c>
      <c r="H166" t="s">
        <v>1500</v>
      </c>
      <c r="I166" t="s">
        <v>2232</v>
      </c>
      <c r="J166" t="s">
        <v>370</v>
      </c>
      <c r="K166" t="s">
        <v>1500</v>
      </c>
      <c r="L166" t="s">
        <v>1500</v>
      </c>
      <c r="M166" t="s">
        <v>1500</v>
      </c>
      <c r="N166" t="s">
        <v>1500</v>
      </c>
      <c r="O166" t="s">
        <v>1500</v>
      </c>
      <c r="P166" t="s">
        <v>1500</v>
      </c>
      <c r="Q166" t="s">
        <v>1500</v>
      </c>
      <c r="R166" t="s">
        <v>1500</v>
      </c>
      <c r="S166" t="s">
        <v>1500</v>
      </c>
      <c r="T166" t="s">
        <v>1500</v>
      </c>
      <c r="U166" t="s">
        <v>1500</v>
      </c>
      <c r="V166" t="s">
        <v>1500</v>
      </c>
      <c r="W166" t="s">
        <v>1500</v>
      </c>
      <c r="X166" t="s">
        <v>1500</v>
      </c>
      <c r="Y166" t="s">
        <v>1500</v>
      </c>
      <c r="Z166" t="s">
        <v>1500</v>
      </c>
      <c r="AA166" t="s">
        <v>2588</v>
      </c>
      <c r="AB166" t="s">
        <v>1500</v>
      </c>
      <c r="AC166" t="s">
        <v>1500</v>
      </c>
      <c r="AD166" t="s">
        <v>1500</v>
      </c>
      <c r="AE166" t="s">
        <v>1500</v>
      </c>
      <c r="AF166" t="s">
        <v>1500</v>
      </c>
      <c r="AG166" t="s">
        <v>1500</v>
      </c>
      <c r="AH166" t="s">
        <v>1500</v>
      </c>
      <c r="AI166" t="s">
        <v>1500</v>
      </c>
      <c r="AJ166" t="s">
        <v>1500</v>
      </c>
      <c r="AK166" t="s">
        <v>1500</v>
      </c>
      <c r="AL166" t="s">
        <v>1500</v>
      </c>
      <c r="AM166" t="s">
        <v>1500</v>
      </c>
      <c r="AN166" t="s">
        <v>1500</v>
      </c>
      <c r="AO166" t="s">
        <v>2098</v>
      </c>
      <c r="AP166" t="s">
        <v>2092</v>
      </c>
      <c r="AQ166" t="s">
        <v>1500</v>
      </c>
      <c r="AR166" t="s">
        <v>1500</v>
      </c>
      <c r="AS166" t="s">
        <v>1500</v>
      </c>
      <c r="AT166" t="s">
        <v>1495</v>
      </c>
      <c r="AU166">
        <v>2023</v>
      </c>
      <c r="AV166">
        <v>210</v>
      </c>
      <c r="AW166" t="s">
        <v>1500</v>
      </c>
      <c r="AX166" t="s">
        <v>1500</v>
      </c>
      <c r="AY166" t="s">
        <v>1500</v>
      </c>
      <c r="AZ166" t="s">
        <v>1500</v>
      </c>
      <c r="BA166" t="s">
        <v>1500</v>
      </c>
      <c r="BB166" t="s">
        <v>1500</v>
      </c>
      <c r="BC166" t="s">
        <v>1500</v>
      </c>
      <c r="BD166">
        <v>107929</v>
      </c>
      <c r="BE166" t="s">
        <v>2592</v>
      </c>
      <c r="BF166" s="6" t="str">
        <f>HYPERLINK("http://dx.doi.org/10.1016/j.compag.2023.107929","http://dx.doi.org/10.1016/j.compag.2023.107929")</f>
        <v>http://dx.doi.org/10.1016/j.compag.2023.107929</v>
      </c>
      <c r="BG166" t="s">
        <v>1500</v>
      </c>
      <c r="BH166" t="s">
        <v>2701</v>
      </c>
      <c r="BI166" t="s">
        <v>1500</v>
      </c>
      <c r="BJ166" t="s">
        <v>1500</v>
      </c>
      <c r="BK166" t="s">
        <v>1500</v>
      </c>
      <c r="BL166" t="s">
        <v>1500</v>
      </c>
      <c r="BM166" t="s">
        <v>1500</v>
      </c>
      <c r="BN166" t="s">
        <v>1500</v>
      </c>
      <c r="BO166" t="s">
        <v>1500</v>
      </c>
      <c r="BP166" t="s">
        <v>1500</v>
      </c>
      <c r="BQ166" t="s">
        <v>1500</v>
      </c>
      <c r="BR166" t="s">
        <v>1500</v>
      </c>
      <c r="BS166" t="s">
        <v>848</v>
      </c>
      <c r="BT166" s="6" t="str">
        <f>HYPERLINK("https%3A%2F%2Fwww.webofscience.com%2Fwos%2Fwoscc%2Ffull-record%2FWOS:001007203200001","View Full Record in Web of Science")</f>
        <v>View Full Record in Web of Science</v>
      </c>
    </row>
    <row r="167" spans="1:72" x14ac:dyDescent="0.2">
      <c r="A167" t="s">
        <v>1507</v>
      </c>
      <c r="B167" t="s">
        <v>2575</v>
      </c>
      <c r="C167" t="s">
        <v>1500</v>
      </c>
      <c r="D167" t="s">
        <v>1500</v>
      </c>
      <c r="E167" t="s">
        <v>1500</v>
      </c>
      <c r="F167" t="s">
        <v>2509</v>
      </c>
      <c r="G167" t="s">
        <v>1500</v>
      </c>
      <c r="H167" t="s">
        <v>1500</v>
      </c>
      <c r="I167" t="s">
        <v>2544</v>
      </c>
      <c r="J167" t="s">
        <v>1303</v>
      </c>
      <c r="K167" t="s">
        <v>1500</v>
      </c>
      <c r="L167" t="s">
        <v>1500</v>
      </c>
      <c r="M167" t="s">
        <v>1500</v>
      </c>
      <c r="N167" t="s">
        <v>1500</v>
      </c>
      <c r="O167" t="s">
        <v>1500</v>
      </c>
      <c r="P167" t="s">
        <v>1500</v>
      </c>
      <c r="Q167" t="s">
        <v>1500</v>
      </c>
      <c r="R167" t="s">
        <v>1500</v>
      </c>
      <c r="S167" t="s">
        <v>1500</v>
      </c>
      <c r="T167" t="s">
        <v>1500</v>
      </c>
      <c r="U167" t="s">
        <v>1500</v>
      </c>
      <c r="V167" t="s">
        <v>1500</v>
      </c>
      <c r="W167" t="s">
        <v>1500</v>
      </c>
      <c r="X167" t="s">
        <v>1500</v>
      </c>
      <c r="Y167" t="s">
        <v>1500</v>
      </c>
      <c r="Z167" t="s">
        <v>1500</v>
      </c>
      <c r="AA167" t="s">
        <v>1558</v>
      </c>
      <c r="AB167" t="s">
        <v>17</v>
      </c>
      <c r="AC167" t="s">
        <v>1500</v>
      </c>
      <c r="AD167" t="s">
        <v>1500</v>
      </c>
      <c r="AE167" t="s">
        <v>1500</v>
      </c>
      <c r="AF167" t="s">
        <v>1500</v>
      </c>
      <c r="AG167" t="s">
        <v>1500</v>
      </c>
      <c r="AH167" t="s">
        <v>1500</v>
      </c>
      <c r="AI167" t="s">
        <v>1500</v>
      </c>
      <c r="AJ167" t="s">
        <v>1500</v>
      </c>
      <c r="AK167" t="s">
        <v>1500</v>
      </c>
      <c r="AL167" t="s">
        <v>1500</v>
      </c>
      <c r="AM167" t="s">
        <v>1500</v>
      </c>
      <c r="AN167" t="s">
        <v>1500</v>
      </c>
      <c r="AO167" t="s">
        <v>2638</v>
      </c>
      <c r="AP167" t="s">
        <v>2629</v>
      </c>
      <c r="AQ167" t="s">
        <v>1500</v>
      </c>
      <c r="AR167" t="s">
        <v>1500</v>
      </c>
      <c r="AS167" t="s">
        <v>1500</v>
      </c>
      <c r="AT167" t="s">
        <v>1501</v>
      </c>
      <c r="AU167">
        <v>2013</v>
      </c>
      <c r="AV167">
        <v>370</v>
      </c>
      <c r="AW167" t="s">
        <v>1499</v>
      </c>
      <c r="AX167" t="s">
        <v>1500</v>
      </c>
      <c r="AY167" t="s">
        <v>1500</v>
      </c>
      <c r="AZ167" t="s">
        <v>1500</v>
      </c>
      <c r="BA167" t="s">
        <v>1500</v>
      </c>
      <c r="BB167">
        <v>527</v>
      </c>
      <c r="BC167">
        <v>540</v>
      </c>
      <c r="BD167" t="s">
        <v>1500</v>
      </c>
      <c r="BE167" t="s">
        <v>2372</v>
      </c>
      <c r="BF167" s="6" t="str">
        <f>HYPERLINK("http://dx.doi.org/10.1007/s11104-013-1636-x","http://dx.doi.org/10.1007/s11104-013-1636-x")</f>
        <v>http://dx.doi.org/10.1007/s11104-013-1636-x</v>
      </c>
      <c r="BG167" t="s">
        <v>1500</v>
      </c>
      <c r="BH167" t="s">
        <v>1500</v>
      </c>
      <c r="BI167" t="s">
        <v>1500</v>
      </c>
      <c r="BJ167" t="s">
        <v>1500</v>
      </c>
      <c r="BK167" t="s">
        <v>1500</v>
      </c>
      <c r="BL167" t="s">
        <v>1500</v>
      </c>
      <c r="BM167" t="s">
        <v>1500</v>
      </c>
      <c r="BN167" t="s">
        <v>1500</v>
      </c>
      <c r="BO167" t="s">
        <v>1500</v>
      </c>
      <c r="BP167" t="s">
        <v>1500</v>
      </c>
      <c r="BQ167" t="s">
        <v>1500</v>
      </c>
      <c r="BR167" t="s">
        <v>1500</v>
      </c>
      <c r="BS167" t="s">
        <v>846</v>
      </c>
      <c r="BT167" s="6" t="str">
        <f>HYPERLINK("https%3A%2F%2Fwww.webofscience.com%2Fwos%2Fwoscc%2Ffull-record%2FWOS:000323253500039","View Full Record in Web of Science")</f>
        <v>View Full Record in Web of Science</v>
      </c>
    </row>
    <row r="168" spans="1:72" x14ac:dyDescent="0.2">
      <c r="A168" t="s">
        <v>1507</v>
      </c>
      <c r="B168" t="s">
        <v>1979</v>
      </c>
      <c r="C168" t="s">
        <v>1500</v>
      </c>
      <c r="D168" t="s">
        <v>1500</v>
      </c>
      <c r="E168" t="s">
        <v>1500</v>
      </c>
      <c r="F168" t="s">
        <v>51</v>
      </c>
      <c r="G168" t="s">
        <v>1500</v>
      </c>
      <c r="H168" t="s">
        <v>1500</v>
      </c>
      <c r="I168" t="s">
        <v>2238</v>
      </c>
      <c r="J168" t="s">
        <v>583</v>
      </c>
      <c r="K168" t="s">
        <v>1500</v>
      </c>
      <c r="L168" t="s">
        <v>1500</v>
      </c>
      <c r="M168" t="s">
        <v>1500</v>
      </c>
      <c r="N168" t="s">
        <v>1500</v>
      </c>
      <c r="O168" t="s">
        <v>1500</v>
      </c>
      <c r="P168" t="s">
        <v>1500</v>
      </c>
      <c r="Q168" t="s">
        <v>1500</v>
      </c>
      <c r="R168" t="s">
        <v>1500</v>
      </c>
      <c r="S168" t="s">
        <v>1500</v>
      </c>
      <c r="T168" t="s">
        <v>1500</v>
      </c>
      <c r="U168" t="s">
        <v>1500</v>
      </c>
      <c r="V168" t="s">
        <v>1500</v>
      </c>
      <c r="W168" t="s">
        <v>1500</v>
      </c>
      <c r="X168" t="s">
        <v>1500</v>
      </c>
      <c r="Y168" t="s">
        <v>1500</v>
      </c>
      <c r="Z168" t="s">
        <v>1500</v>
      </c>
      <c r="AA168" t="s">
        <v>1500</v>
      </c>
      <c r="AB168" t="s">
        <v>1500</v>
      </c>
      <c r="AC168" t="s">
        <v>1500</v>
      </c>
      <c r="AD168" t="s">
        <v>1500</v>
      </c>
      <c r="AE168" t="s">
        <v>1500</v>
      </c>
      <c r="AF168" t="s">
        <v>1500</v>
      </c>
      <c r="AG168" t="s">
        <v>1500</v>
      </c>
      <c r="AH168" t="s">
        <v>1500</v>
      </c>
      <c r="AI168" t="s">
        <v>1500</v>
      </c>
      <c r="AJ168" t="s">
        <v>1500</v>
      </c>
      <c r="AK168" t="s">
        <v>1500</v>
      </c>
      <c r="AL168" t="s">
        <v>1500</v>
      </c>
      <c r="AM168" t="s">
        <v>1500</v>
      </c>
      <c r="AN168" t="s">
        <v>1500</v>
      </c>
      <c r="AO168" t="s">
        <v>1523</v>
      </c>
      <c r="AP168" t="s">
        <v>1480</v>
      </c>
      <c r="AQ168" t="s">
        <v>1500</v>
      </c>
      <c r="AR168" t="s">
        <v>1500</v>
      </c>
      <c r="AS168" t="s">
        <v>1500</v>
      </c>
      <c r="AT168" t="s">
        <v>1639</v>
      </c>
      <c r="AU168">
        <v>2024</v>
      </c>
      <c r="AV168">
        <v>915</v>
      </c>
      <c r="AW168" t="s">
        <v>1500</v>
      </c>
      <c r="AX168" t="s">
        <v>1500</v>
      </c>
      <c r="AY168" t="s">
        <v>1500</v>
      </c>
      <c r="AZ168" t="s">
        <v>1500</v>
      </c>
      <c r="BA168" t="s">
        <v>1500</v>
      </c>
      <c r="BB168" t="s">
        <v>1500</v>
      </c>
      <c r="BC168" t="s">
        <v>1500</v>
      </c>
      <c r="BD168">
        <v>169809</v>
      </c>
      <c r="BE168" t="s">
        <v>2593</v>
      </c>
      <c r="BF168" s="6" t="str">
        <f>HYPERLINK("http://dx.doi.org/10.1016/j.scitotenv.2023.169809","http://dx.doi.org/10.1016/j.scitotenv.2023.169809")</f>
        <v>http://dx.doi.org/10.1016/j.scitotenv.2023.169809</v>
      </c>
      <c r="BG168" t="s">
        <v>1500</v>
      </c>
      <c r="BH168" t="s">
        <v>2674</v>
      </c>
      <c r="BI168" t="s">
        <v>1500</v>
      </c>
      <c r="BJ168" t="s">
        <v>1500</v>
      </c>
      <c r="BK168" t="s">
        <v>1500</v>
      </c>
      <c r="BL168" t="s">
        <v>1500</v>
      </c>
      <c r="BM168" t="s">
        <v>1500</v>
      </c>
      <c r="BN168">
        <v>38184260</v>
      </c>
      <c r="BO168" t="s">
        <v>1500</v>
      </c>
      <c r="BP168" t="s">
        <v>1500</v>
      </c>
      <c r="BQ168" t="s">
        <v>1500</v>
      </c>
      <c r="BR168" t="s">
        <v>1500</v>
      </c>
      <c r="BS168" t="s">
        <v>855</v>
      </c>
      <c r="BT168" s="6" t="str">
        <f>HYPERLINK("https%3A%2F%2Fwww.webofscience.com%2Fwos%2Fwoscc%2Ffull-record%2FWOS:001172467000001","View Full Record in Web of Science")</f>
        <v>View Full Record in Web of Science</v>
      </c>
    </row>
    <row r="169" spans="1:72" x14ac:dyDescent="0.2">
      <c r="A169" t="s">
        <v>1507</v>
      </c>
      <c r="B169" t="s">
        <v>1692</v>
      </c>
      <c r="C169" t="s">
        <v>1500</v>
      </c>
      <c r="D169" t="s">
        <v>1500</v>
      </c>
      <c r="E169" t="s">
        <v>1500</v>
      </c>
      <c r="F169" t="s">
        <v>2564</v>
      </c>
      <c r="G169" t="s">
        <v>1500</v>
      </c>
      <c r="H169" t="s">
        <v>1500</v>
      </c>
      <c r="I169" t="s">
        <v>433</v>
      </c>
      <c r="J169" t="s">
        <v>219</v>
      </c>
      <c r="K169" t="s">
        <v>1500</v>
      </c>
      <c r="L169" t="s">
        <v>1500</v>
      </c>
      <c r="M169" t="s">
        <v>1500</v>
      </c>
      <c r="N169" t="s">
        <v>1500</v>
      </c>
      <c r="O169" t="s">
        <v>1500</v>
      </c>
      <c r="P169" t="s">
        <v>1500</v>
      </c>
      <c r="Q169" t="s">
        <v>1500</v>
      </c>
      <c r="R169" t="s">
        <v>1500</v>
      </c>
      <c r="S169" t="s">
        <v>1500</v>
      </c>
      <c r="T169" t="s">
        <v>1500</v>
      </c>
      <c r="U169" t="s">
        <v>1500</v>
      </c>
      <c r="V169" t="s">
        <v>1500</v>
      </c>
      <c r="W169" t="s">
        <v>1500</v>
      </c>
      <c r="X169" t="s">
        <v>1500</v>
      </c>
      <c r="Y169" t="s">
        <v>1500</v>
      </c>
      <c r="Z169" t="s">
        <v>1500</v>
      </c>
      <c r="AA169" t="s">
        <v>303</v>
      </c>
      <c r="AB169" t="s">
        <v>568</v>
      </c>
      <c r="AC169" t="s">
        <v>1500</v>
      </c>
      <c r="AD169" t="s">
        <v>1500</v>
      </c>
      <c r="AE169" t="s">
        <v>1500</v>
      </c>
      <c r="AF169" t="s">
        <v>1500</v>
      </c>
      <c r="AG169" t="s">
        <v>1500</v>
      </c>
      <c r="AH169" t="s">
        <v>1500</v>
      </c>
      <c r="AI169" t="s">
        <v>1500</v>
      </c>
      <c r="AJ169" t="s">
        <v>1500</v>
      </c>
      <c r="AK169" t="s">
        <v>1500</v>
      </c>
      <c r="AL169" t="s">
        <v>1500</v>
      </c>
      <c r="AM169" t="s">
        <v>1500</v>
      </c>
      <c r="AN169" t="s">
        <v>1500</v>
      </c>
      <c r="AO169" t="s">
        <v>1914</v>
      </c>
      <c r="AP169" t="s">
        <v>1909</v>
      </c>
      <c r="AQ169" t="s">
        <v>1500</v>
      </c>
      <c r="AR169" t="s">
        <v>1500</v>
      </c>
      <c r="AS169" t="s">
        <v>1500</v>
      </c>
      <c r="AT169" t="s">
        <v>1596</v>
      </c>
      <c r="AU169">
        <v>2015</v>
      </c>
      <c r="AV169">
        <v>209</v>
      </c>
      <c r="AW169" t="s">
        <v>1500</v>
      </c>
      <c r="AX169" t="s">
        <v>1500</v>
      </c>
      <c r="AY169" t="s">
        <v>1500</v>
      </c>
      <c r="AZ169" t="s">
        <v>1508</v>
      </c>
      <c r="BA169" t="s">
        <v>1500</v>
      </c>
      <c r="BB169">
        <v>26</v>
      </c>
      <c r="BC169">
        <v>33</v>
      </c>
      <c r="BD169" t="s">
        <v>1500</v>
      </c>
      <c r="BE169" t="s">
        <v>2383</v>
      </c>
      <c r="BF169" s="6" t="str">
        <f>HYPERLINK("http://dx.doi.org/10.1016/j.agee.2015.03.003","http://dx.doi.org/10.1016/j.agee.2015.03.003")</f>
        <v>http://dx.doi.org/10.1016/j.agee.2015.03.003</v>
      </c>
      <c r="BG169" t="s">
        <v>1500</v>
      </c>
      <c r="BH169" t="s">
        <v>1500</v>
      </c>
      <c r="BI169" t="s">
        <v>1500</v>
      </c>
      <c r="BJ169" t="s">
        <v>1500</v>
      </c>
      <c r="BK169" t="s">
        <v>1500</v>
      </c>
      <c r="BL169" t="s">
        <v>1500</v>
      </c>
      <c r="BM169" t="s">
        <v>1500</v>
      </c>
      <c r="BN169" t="s">
        <v>1500</v>
      </c>
      <c r="BO169" t="s">
        <v>1500</v>
      </c>
      <c r="BP169" t="s">
        <v>1500</v>
      </c>
      <c r="BQ169" t="s">
        <v>1500</v>
      </c>
      <c r="BR169" t="s">
        <v>1500</v>
      </c>
      <c r="BS169" t="s">
        <v>853</v>
      </c>
      <c r="BT169" s="6" t="str">
        <f>HYPERLINK("https%3A%2F%2Fwww.webofscience.com%2Fwos%2Fwoscc%2Ffull-record%2FWOS:000358463000004","View Full Record in Web of Science")</f>
        <v>View Full Record in Web of Science</v>
      </c>
    </row>
    <row r="170" spans="1:72" x14ac:dyDescent="0.2">
      <c r="A170" t="s">
        <v>1507</v>
      </c>
      <c r="B170" t="s">
        <v>558</v>
      </c>
      <c r="C170" t="s">
        <v>1500</v>
      </c>
      <c r="D170" t="s">
        <v>1500</v>
      </c>
      <c r="E170" t="s">
        <v>1500</v>
      </c>
      <c r="F170" t="s">
        <v>1857</v>
      </c>
      <c r="G170" t="s">
        <v>1500</v>
      </c>
      <c r="H170" t="s">
        <v>1500</v>
      </c>
      <c r="I170" t="s">
        <v>2253</v>
      </c>
      <c r="J170" t="s">
        <v>611</v>
      </c>
      <c r="K170" t="s">
        <v>1500</v>
      </c>
      <c r="L170" t="s">
        <v>1500</v>
      </c>
      <c r="M170" t="s">
        <v>1500</v>
      </c>
      <c r="N170" t="s">
        <v>1500</v>
      </c>
      <c r="O170" t="s">
        <v>1500</v>
      </c>
      <c r="P170" t="s">
        <v>1500</v>
      </c>
      <c r="Q170" t="s">
        <v>1500</v>
      </c>
      <c r="R170" t="s">
        <v>1500</v>
      </c>
      <c r="S170" t="s">
        <v>1500</v>
      </c>
      <c r="T170" t="s">
        <v>1500</v>
      </c>
      <c r="U170" t="s">
        <v>1500</v>
      </c>
      <c r="V170" t="s">
        <v>1500</v>
      </c>
      <c r="W170" t="s">
        <v>1500</v>
      </c>
      <c r="X170" t="s">
        <v>1500</v>
      </c>
      <c r="Y170" t="s">
        <v>1500</v>
      </c>
      <c r="Z170" t="s">
        <v>1500</v>
      </c>
      <c r="AA170" t="s">
        <v>2588</v>
      </c>
      <c r="AB170" t="s">
        <v>2581</v>
      </c>
      <c r="AC170" t="s">
        <v>1500</v>
      </c>
      <c r="AD170" t="s">
        <v>1500</v>
      </c>
      <c r="AE170" t="s">
        <v>1500</v>
      </c>
      <c r="AF170" t="s">
        <v>1500</v>
      </c>
      <c r="AG170" t="s">
        <v>1500</v>
      </c>
      <c r="AH170" t="s">
        <v>1500</v>
      </c>
      <c r="AI170" t="s">
        <v>1500</v>
      </c>
      <c r="AJ170" t="s">
        <v>1500</v>
      </c>
      <c r="AK170" t="s">
        <v>1500</v>
      </c>
      <c r="AL170" t="s">
        <v>1500</v>
      </c>
      <c r="AM170" t="s">
        <v>1500</v>
      </c>
      <c r="AN170" t="s">
        <v>1500</v>
      </c>
      <c r="AO170" t="s">
        <v>2703</v>
      </c>
      <c r="AP170" t="s">
        <v>2718</v>
      </c>
      <c r="AQ170" t="s">
        <v>1500</v>
      </c>
      <c r="AR170" t="s">
        <v>1500</v>
      </c>
      <c r="AS170" t="s">
        <v>1500</v>
      </c>
      <c r="AT170" t="s">
        <v>1635</v>
      </c>
      <c r="AU170">
        <v>2022</v>
      </c>
      <c r="AV170">
        <v>370</v>
      </c>
      <c r="AW170" t="s">
        <v>1500</v>
      </c>
      <c r="AX170" t="s">
        <v>1500</v>
      </c>
      <c r="AY170" t="s">
        <v>1500</v>
      </c>
      <c r="AZ170" t="s">
        <v>1500</v>
      </c>
      <c r="BA170" t="s">
        <v>1500</v>
      </c>
      <c r="BB170" t="s">
        <v>1500</v>
      </c>
      <c r="BC170" t="s">
        <v>1500</v>
      </c>
      <c r="BD170">
        <v>133515</v>
      </c>
      <c r="BE170" t="s">
        <v>2594</v>
      </c>
      <c r="BF170" s="6" t="str">
        <f>HYPERLINK("http://dx.doi.org/10.1016/j.jclepro.2022.133515","http://dx.doi.org/10.1016/j.jclepro.2022.133515")</f>
        <v>http://dx.doi.org/10.1016/j.jclepro.2022.133515</v>
      </c>
      <c r="BG170" t="s">
        <v>1500</v>
      </c>
      <c r="BH170" t="s">
        <v>2716</v>
      </c>
      <c r="BI170" t="s">
        <v>1500</v>
      </c>
      <c r="BJ170" t="s">
        <v>1500</v>
      </c>
      <c r="BK170" t="s">
        <v>1500</v>
      </c>
      <c r="BL170" t="s">
        <v>1500</v>
      </c>
      <c r="BM170" t="s">
        <v>1500</v>
      </c>
      <c r="BN170" t="s">
        <v>1500</v>
      </c>
      <c r="BO170" t="s">
        <v>1500</v>
      </c>
      <c r="BP170" t="s">
        <v>1500</v>
      </c>
      <c r="BQ170" t="s">
        <v>1500</v>
      </c>
      <c r="BR170" t="s">
        <v>1500</v>
      </c>
      <c r="BS170" t="s">
        <v>830</v>
      </c>
      <c r="BT170" s="6" t="str">
        <f>HYPERLINK("https%3A%2F%2Fwww.webofscience.com%2Fwos%2Fwoscc%2Ffull-record%2FWOS:000844875600003","View Full Record in Web of Science")</f>
        <v>View Full Record in Web of Science</v>
      </c>
    </row>
    <row r="171" spans="1:72" x14ac:dyDescent="0.2">
      <c r="A171" t="s">
        <v>1507</v>
      </c>
      <c r="B171" t="s">
        <v>46</v>
      </c>
      <c r="C171" t="s">
        <v>1500</v>
      </c>
      <c r="D171" t="s">
        <v>1500</v>
      </c>
      <c r="E171" t="s">
        <v>1500</v>
      </c>
      <c r="F171" t="s">
        <v>2529</v>
      </c>
      <c r="G171" t="s">
        <v>1500</v>
      </c>
      <c r="H171" t="s">
        <v>1500</v>
      </c>
      <c r="I171" t="s">
        <v>93</v>
      </c>
      <c r="J171" t="s">
        <v>595</v>
      </c>
      <c r="K171" t="s">
        <v>1500</v>
      </c>
      <c r="L171" t="s">
        <v>1500</v>
      </c>
      <c r="M171" t="s">
        <v>1500</v>
      </c>
      <c r="N171" t="s">
        <v>1500</v>
      </c>
      <c r="O171" t="s">
        <v>1500</v>
      </c>
      <c r="P171" t="s">
        <v>1500</v>
      </c>
      <c r="Q171" t="s">
        <v>1500</v>
      </c>
      <c r="R171" t="s">
        <v>1500</v>
      </c>
      <c r="S171" t="s">
        <v>1500</v>
      </c>
      <c r="T171" t="s">
        <v>1500</v>
      </c>
      <c r="U171" t="s">
        <v>1500</v>
      </c>
      <c r="V171" t="s">
        <v>1500</v>
      </c>
      <c r="W171" t="s">
        <v>1500</v>
      </c>
      <c r="X171" t="s">
        <v>1500</v>
      </c>
      <c r="Y171" t="s">
        <v>1500</v>
      </c>
      <c r="Z171" t="s">
        <v>1500</v>
      </c>
      <c r="AA171" t="s">
        <v>2284</v>
      </c>
      <c r="AB171" t="s">
        <v>428</v>
      </c>
      <c r="AC171" t="s">
        <v>1500</v>
      </c>
      <c r="AD171" t="s">
        <v>1500</v>
      </c>
      <c r="AE171" t="s">
        <v>1500</v>
      </c>
      <c r="AF171" t="s">
        <v>1500</v>
      </c>
      <c r="AG171" t="s">
        <v>1500</v>
      </c>
      <c r="AH171" t="s">
        <v>1500</v>
      </c>
      <c r="AI171" t="s">
        <v>1500</v>
      </c>
      <c r="AJ171" t="s">
        <v>1500</v>
      </c>
      <c r="AK171" t="s">
        <v>1500</v>
      </c>
      <c r="AL171" t="s">
        <v>1500</v>
      </c>
      <c r="AM171" t="s">
        <v>1500</v>
      </c>
      <c r="AN171" t="s">
        <v>1500</v>
      </c>
      <c r="AO171" t="s">
        <v>1500</v>
      </c>
      <c r="AP171" t="s">
        <v>1481</v>
      </c>
      <c r="AQ171" t="s">
        <v>1500</v>
      </c>
      <c r="AR171" t="s">
        <v>1500</v>
      </c>
      <c r="AS171" t="s">
        <v>1500</v>
      </c>
      <c r="AT171" t="s">
        <v>1601</v>
      </c>
      <c r="AU171">
        <v>2022</v>
      </c>
      <c r="AV171">
        <v>10</v>
      </c>
      <c r="AW171" t="s">
        <v>1500</v>
      </c>
      <c r="AX171" t="s">
        <v>1500</v>
      </c>
      <c r="AY171" t="s">
        <v>1500</v>
      </c>
      <c r="AZ171" t="s">
        <v>1500</v>
      </c>
      <c r="BA171" t="s">
        <v>1500</v>
      </c>
      <c r="BB171" t="s">
        <v>1500</v>
      </c>
      <c r="BC171" t="s">
        <v>1500</v>
      </c>
      <c r="BD171">
        <v>853655</v>
      </c>
      <c r="BE171" t="s">
        <v>2367</v>
      </c>
      <c r="BF171" s="6" t="str">
        <f>HYPERLINK("http://dx.doi.org/10.3389/fenvs.2022.853655","http://dx.doi.org/10.3389/fenvs.2022.853655")</f>
        <v>http://dx.doi.org/10.3389/fenvs.2022.853655</v>
      </c>
      <c r="BG171" t="s">
        <v>1500</v>
      </c>
      <c r="BH171" t="s">
        <v>1500</v>
      </c>
      <c r="BI171" t="s">
        <v>1500</v>
      </c>
      <c r="BJ171" t="s">
        <v>1500</v>
      </c>
      <c r="BK171" t="s">
        <v>1500</v>
      </c>
      <c r="BL171" t="s">
        <v>1500</v>
      </c>
      <c r="BM171" t="s">
        <v>1500</v>
      </c>
      <c r="BN171" t="s">
        <v>1500</v>
      </c>
      <c r="BO171" t="s">
        <v>1500</v>
      </c>
      <c r="BP171" t="s">
        <v>1500</v>
      </c>
      <c r="BQ171" t="s">
        <v>1500</v>
      </c>
      <c r="BR171" t="s">
        <v>1500</v>
      </c>
      <c r="BS171" t="s">
        <v>1024</v>
      </c>
      <c r="BT171" s="6" t="str">
        <f>HYPERLINK("https%3A%2F%2Fwww.webofscience.com%2Fwos%2Fwoscc%2Ffull-record%2FWOS:000787534400001","View Full Record in Web of Science")</f>
        <v>View Full Record in Web of Science</v>
      </c>
    </row>
    <row r="172" spans="1:72" x14ac:dyDescent="0.2">
      <c r="A172" t="s">
        <v>1507</v>
      </c>
      <c r="B172" t="s">
        <v>2584</v>
      </c>
      <c r="C172" t="s">
        <v>1500</v>
      </c>
      <c r="D172" t="s">
        <v>1500</v>
      </c>
      <c r="E172" t="s">
        <v>1500</v>
      </c>
      <c r="F172" t="s">
        <v>1221</v>
      </c>
      <c r="G172" t="s">
        <v>1500</v>
      </c>
      <c r="H172" t="s">
        <v>1500</v>
      </c>
      <c r="I172" t="s">
        <v>306</v>
      </c>
      <c r="J172" t="s">
        <v>2652</v>
      </c>
      <c r="K172" t="s">
        <v>1500</v>
      </c>
      <c r="L172" t="s">
        <v>1500</v>
      </c>
      <c r="M172" t="s">
        <v>1500</v>
      </c>
      <c r="N172" t="s">
        <v>1500</v>
      </c>
      <c r="O172" t="s">
        <v>1500</v>
      </c>
      <c r="P172" t="s">
        <v>1500</v>
      </c>
      <c r="Q172" t="s">
        <v>1500</v>
      </c>
      <c r="R172" t="s">
        <v>1500</v>
      </c>
      <c r="S172" t="s">
        <v>1500</v>
      </c>
      <c r="T172" t="s">
        <v>1500</v>
      </c>
      <c r="U172" t="s">
        <v>1500</v>
      </c>
      <c r="V172" t="s">
        <v>1500</v>
      </c>
      <c r="W172" t="s">
        <v>1500</v>
      </c>
      <c r="X172" t="s">
        <v>1500</v>
      </c>
      <c r="Y172" t="s">
        <v>1500</v>
      </c>
      <c r="Z172" t="s">
        <v>1500</v>
      </c>
      <c r="AA172" t="s">
        <v>320</v>
      </c>
      <c r="AB172" t="s">
        <v>544</v>
      </c>
      <c r="AC172" t="s">
        <v>1500</v>
      </c>
      <c r="AD172" t="s">
        <v>1500</v>
      </c>
      <c r="AE172" t="s">
        <v>1500</v>
      </c>
      <c r="AF172" t="s">
        <v>1500</v>
      </c>
      <c r="AG172" t="s">
        <v>1500</v>
      </c>
      <c r="AH172" t="s">
        <v>1500</v>
      </c>
      <c r="AI172" t="s">
        <v>1500</v>
      </c>
      <c r="AJ172" t="s">
        <v>1500</v>
      </c>
      <c r="AK172" t="s">
        <v>1500</v>
      </c>
      <c r="AL172" t="s">
        <v>1500</v>
      </c>
      <c r="AM172" t="s">
        <v>1500</v>
      </c>
      <c r="AN172" t="s">
        <v>1500</v>
      </c>
      <c r="AO172" t="s">
        <v>2651</v>
      </c>
      <c r="AP172" t="s">
        <v>2646</v>
      </c>
      <c r="AQ172" t="s">
        <v>1500</v>
      </c>
      <c r="AR172" t="s">
        <v>1500</v>
      </c>
      <c r="AS172" t="s">
        <v>1500</v>
      </c>
      <c r="AT172" t="s">
        <v>1487</v>
      </c>
      <c r="AU172">
        <v>2007</v>
      </c>
      <c r="AV172">
        <v>17</v>
      </c>
      <c r="AW172">
        <v>2</v>
      </c>
      <c r="AX172" t="s">
        <v>1500</v>
      </c>
      <c r="AY172" t="s">
        <v>1500</v>
      </c>
      <c r="AZ172" t="s">
        <v>1500</v>
      </c>
      <c r="BA172" t="s">
        <v>1500</v>
      </c>
      <c r="BB172">
        <v>146</v>
      </c>
      <c r="BC172">
        <v>155</v>
      </c>
      <c r="BD172" t="s">
        <v>1500</v>
      </c>
      <c r="BE172" t="s">
        <v>2583</v>
      </c>
      <c r="BF172" s="6" t="str">
        <f>HYPERLINK("http://dx.doi.org/10.1016/S1002-0160(07)60020-4","http://dx.doi.org/10.1016/S1002-0160(07)60020-4")</f>
        <v>http://dx.doi.org/10.1016/S1002-0160(07)60020-4</v>
      </c>
      <c r="BG172" t="s">
        <v>1500</v>
      </c>
      <c r="BH172" t="s">
        <v>1500</v>
      </c>
      <c r="BI172" t="s">
        <v>1500</v>
      </c>
      <c r="BJ172" t="s">
        <v>1500</v>
      </c>
      <c r="BK172" t="s">
        <v>1500</v>
      </c>
      <c r="BL172" t="s">
        <v>1500</v>
      </c>
      <c r="BM172" t="s">
        <v>1500</v>
      </c>
      <c r="BN172" t="s">
        <v>1500</v>
      </c>
      <c r="BO172" t="s">
        <v>1500</v>
      </c>
      <c r="BP172" t="s">
        <v>1500</v>
      </c>
      <c r="BQ172" t="s">
        <v>1500</v>
      </c>
      <c r="BR172" t="s">
        <v>1500</v>
      </c>
      <c r="BS172" t="s">
        <v>1030</v>
      </c>
      <c r="BT172" s="6" t="str">
        <f>HYPERLINK("https%3A%2F%2Fwww.webofscience.com%2Fwos%2Fwoscc%2Ffull-record%2FWOS:000245447300002","View Full Record in Web of Science")</f>
        <v>View Full Record in Web of Science</v>
      </c>
    </row>
    <row r="173" spans="1:72" x14ac:dyDescent="0.2">
      <c r="A173" t="s">
        <v>1507</v>
      </c>
      <c r="B173" t="s">
        <v>618</v>
      </c>
      <c r="C173" t="s">
        <v>1500</v>
      </c>
      <c r="D173" t="s">
        <v>1500</v>
      </c>
      <c r="E173" t="s">
        <v>1500</v>
      </c>
      <c r="F173" t="s">
        <v>618</v>
      </c>
      <c r="G173" t="s">
        <v>1500</v>
      </c>
      <c r="H173" t="s">
        <v>1500</v>
      </c>
      <c r="I173" t="s">
        <v>131</v>
      </c>
      <c r="J173" t="s">
        <v>219</v>
      </c>
      <c r="K173" t="s">
        <v>1500</v>
      </c>
      <c r="L173" t="s">
        <v>1500</v>
      </c>
      <c r="M173" t="s">
        <v>1500</v>
      </c>
      <c r="N173" t="s">
        <v>1500</v>
      </c>
      <c r="O173" t="s">
        <v>1500</v>
      </c>
      <c r="P173" t="s">
        <v>1500</v>
      </c>
      <c r="Q173" t="s">
        <v>1500</v>
      </c>
      <c r="R173" t="s">
        <v>1500</v>
      </c>
      <c r="S173" t="s">
        <v>1500</v>
      </c>
      <c r="T173" t="s">
        <v>1500</v>
      </c>
      <c r="U173" t="s">
        <v>1500</v>
      </c>
      <c r="V173" t="s">
        <v>1500</v>
      </c>
      <c r="W173" t="s">
        <v>1500</v>
      </c>
      <c r="X173" t="s">
        <v>1500</v>
      </c>
      <c r="Y173" t="s">
        <v>1500</v>
      </c>
      <c r="Z173" t="s">
        <v>1500</v>
      </c>
      <c r="AA173" t="s">
        <v>1500</v>
      </c>
      <c r="AB173" t="s">
        <v>1500</v>
      </c>
      <c r="AC173" t="s">
        <v>1500</v>
      </c>
      <c r="AD173" t="s">
        <v>1500</v>
      </c>
      <c r="AE173" t="s">
        <v>1500</v>
      </c>
      <c r="AF173" t="s">
        <v>1500</v>
      </c>
      <c r="AG173" t="s">
        <v>1500</v>
      </c>
      <c r="AH173" t="s">
        <v>1500</v>
      </c>
      <c r="AI173" t="s">
        <v>1500</v>
      </c>
      <c r="AJ173" t="s">
        <v>1500</v>
      </c>
      <c r="AK173" t="s">
        <v>1500</v>
      </c>
      <c r="AL173" t="s">
        <v>1500</v>
      </c>
      <c r="AM173" t="s">
        <v>1500</v>
      </c>
      <c r="AN173" t="s">
        <v>1500</v>
      </c>
      <c r="AO173" t="s">
        <v>1914</v>
      </c>
      <c r="AP173" t="s">
        <v>1500</v>
      </c>
      <c r="AQ173" t="s">
        <v>1500</v>
      </c>
      <c r="AR173" t="s">
        <v>1500</v>
      </c>
      <c r="AS173" t="s">
        <v>1500</v>
      </c>
      <c r="AT173" t="s">
        <v>1505</v>
      </c>
      <c r="AU173">
        <v>2001</v>
      </c>
      <c r="AV173">
        <v>83</v>
      </c>
      <c r="AW173" t="s">
        <v>1499</v>
      </c>
      <c r="AX173" t="s">
        <v>1500</v>
      </c>
      <c r="AY173" t="s">
        <v>1500</v>
      </c>
      <c r="AZ173" t="s">
        <v>1508</v>
      </c>
      <c r="BA173" t="s">
        <v>1500</v>
      </c>
      <c r="BB173">
        <v>191</v>
      </c>
      <c r="BC173">
        <v>199</v>
      </c>
      <c r="BD173" t="s">
        <v>1500</v>
      </c>
      <c r="BE173" t="s">
        <v>2579</v>
      </c>
      <c r="BF173" s="6" t="str">
        <f>HYPERLINK("http://dx.doi.org/10.1016/S0167-8809(00)00265-6","http://dx.doi.org/10.1016/S0167-8809(00)00265-6")</f>
        <v>http://dx.doi.org/10.1016/S0167-8809(00)00265-6</v>
      </c>
      <c r="BG173" t="s">
        <v>1500</v>
      </c>
      <c r="BH173" t="s">
        <v>1500</v>
      </c>
      <c r="BI173" t="s">
        <v>1500</v>
      </c>
      <c r="BJ173" t="s">
        <v>1500</v>
      </c>
      <c r="BK173" t="s">
        <v>1500</v>
      </c>
      <c r="BL173" t="s">
        <v>1500</v>
      </c>
      <c r="BM173" t="s">
        <v>1500</v>
      </c>
      <c r="BN173" t="s">
        <v>1500</v>
      </c>
      <c r="BO173" t="s">
        <v>1500</v>
      </c>
      <c r="BP173" t="s">
        <v>1500</v>
      </c>
      <c r="BQ173" t="s">
        <v>1500</v>
      </c>
      <c r="BR173" t="s">
        <v>1500</v>
      </c>
      <c r="BS173" t="s">
        <v>1051</v>
      </c>
      <c r="BT173" s="6" t="str">
        <f>HYPERLINK("https%3A%2F%2Fwww.webofscience.com%2Fwos%2Fwoscc%2Ffull-record%2FWOS:000166461200017","View Full Record in Web of Science")</f>
        <v>View Full Record in Web of Science</v>
      </c>
    </row>
    <row r="174" spans="1:72" x14ac:dyDescent="0.2">
      <c r="A174" t="s">
        <v>1507</v>
      </c>
      <c r="B174" t="s">
        <v>2409</v>
      </c>
      <c r="C174" t="s">
        <v>1500</v>
      </c>
      <c r="D174" t="s">
        <v>1500</v>
      </c>
      <c r="E174" t="s">
        <v>1500</v>
      </c>
      <c r="F174" t="s">
        <v>358</v>
      </c>
      <c r="G174" t="s">
        <v>1500</v>
      </c>
      <c r="H174" t="s">
        <v>1500</v>
      </c>
      <c r="I174" t="s">
        <v>1858</v>
      </c>
      <c r="J174" t="s">
        <v>2014</v>
      </c>
      <c r="K174" t="s">
        <v>1500</v>
      </c>
      <c r="L174" t="s">
        <v>1500</v>
      </c>
      <c r="M174" t="s">
        <v>1500</v>
      </c>
      <c r="N174" t="s">
        <v>1500</v>
      </c>
      <c r="O174" t="s">
        <v>1500</v>
      </c>
      <c r="P174" t="s">
        <v>1500</v>
      </c>
      <c r="Q174" t="s">
        <v>1500</v>
      </c>
      <c r="R174" t="s">
        <v>1500</v>
      </c>
      <c r="S174" t="s">
        <v>1500</v>
      </c>
      <c r="T174" t="s">
        <v>1500</v>
      </c>
      <c r="U174" t="s">
        <v>1500</v>
      </c>
      <c r="V174" t="s">
        <v>1500</v>
      </c>
      <c r="W174" t="s">
        <v>1500</v>
      </c>
      <c r="X174" t="s">
        <v>1500</v>
      </c>
      <c r="Y174" t="s">
        <v>1500</v>
      </c>
      <c r="Z174" t="s">
        <v>1500</v>
      </c>
      <c r="AA174" t="s">
        <v>2314</v>
      </c>
      <c r="AB174" t="s">
        <v>578</v>
      </c>
      <c r="AC174" t="s">
        <v>1500</v>
      </c>
      <c r="AD174" t="s">
        <v>1500</v>
      </c>
      <c r="AE174" t="s">
        <v>1500</v>
      </c>
      <c r="AF174" t="s">
        <v>1500</v>
      </c>
      <c r="AG174" t="s">
        <v>1500</v>
      </c>
      <c r="AH174" t="s">
        <v>1500</v>
      </c>
      <c r="AI174" t="s">
        <v>1500</v>
      </c>
      <c r="AJ174" t="s">
        <v>1500</v>
      </c>
      <c r="AK174" t="s">
        <v>1500</v>
      </c>
      <c r="AL174" t="s">
        <v>1500</v>
      </c>
      <c r="AM174" t="s">
        <v>1500</v>
      </c>
      <c r="AN174" t="s">
        <v>1500</v>
      </c>
      <c r="AO174" t="s">
        <v>2744</v>
      </c>
      <c r="AP174" t="s">
        <v>2741</v>
      </c>
      <c r="AQ174" t="s">
        <v>1500</v>
      </c>
      <c r="AR174" t="s">
        <v>1500</v>
      </c>
      <c r="AS174" t="s">
        <v>1500</v>
      </c>
      <c r="AT174" t="s">
        <v>1500</v>
      </c>
      <c r="AU174">
        <v>2014</v>
      </c>
      <c r="AV174">
        <v>16</v>
      </c>
      <c r="AW174">
        <v>2</v>
      </c>
      <c r="AX174" t="s">
        <v>1500</v>
      </c>
      <c r="AY174" t="s">
        <v>1500</v>
      </c>
      <c r="AZ174" t="s">
        <v>1500</v>
      </c>
      <c r="BA174" t="s">
        <v>1500</v>
      </c>
      <c r="BB174">
        <v>365</v>
      </c>
      <c r="BC174">
        <v>370</v>
      </c>
      <c r="BD174" t="s">
        <v>1500</v>
      </c>
      <c r="BE174" t="s">
        <v>1500</v>
      </c>
      <c r="BF174" t="s">
        <v>1500</v>
      </c>
      <c r="BG174" t="s">
        <v>1500</v>
      </c>
      <c r="BH174" t="s">
        <v>1500</v>
      </c>
      <c r="BI174" t="s">
        <v>1500</v>
      </c>
      <c r="BJ174" t="s">
        <v>1500</v>
      </c>
      <c r="BK174" t="s">
        <v>1500</v>
      </c>
      <c r="BL174" t="s">
        <v>1500</v>
      </c>
      <c r="BM174" t="s">
        <v>1500</v>
      </c>
      <c r="BN174" t="s">
        <v>1500</v>
      </c>
      <c r="BO174" t="s">
        <v>1500</v>
      </c>
      <c r="BP174" t="s">
        <v>1500</v>
      </c>
      <c r="BQ174" t="s">
        <v>1500</v>
      </c>
      <c r="BR174" t="s">
        <v>1500</v>
      </c>
      <c r="BS174" t="s">
        <v>1041</v>
      </c>
      <c r="BT174" s="6" t="str">
        <f>HYPERLINK("https%3A%2F%2Fwww.webofscience.com%2Fwos%2Fwoscc%2Ffull-record%2FWOS:000331622300019","View Full Record in Web of Science")</f>
        <v>View Full Record in Web of Science</v>
      </c>
    </row>
    <row r="175" spans="1:72" x14ac:dyDescent="0.2">
      <c r="A175" t="s">
        <v>1507</v>
      </c>
      <c r="B175" t="s">
        <v>2556</v>
      </c>
      <c r="C175" t="s">
        <v>1500</v>
      </c>
      <c r="D175" t="s">
        <v>1500</v>
      </c>
      <c r="E175" t="s">
        <v>1500</v>
      </c>
      <c r="F175" t="s">
        <v>1388</v>
      </c>
      <c r="G175" t="s">
        <v>1500</v>
      </c>
      <c r="H175" t="s">
        <v>1500</v>
      </c>
      <c r="I175" t="s">
        <v>1821</v>
      </c>
      <c r="J175" t="s">
        <v>601</v>
      </c>
      <c r="K175" t="s">
        <v>1500</v>
      </c>
      <c r="L175" t="s">
        <v>1500</v>
      </c>
      <c r="M175" t="s">
        <v>1500</v>
      </c>
      <c r="N175" t="s">
        <v>1500</v>
      </c>
      <c r="O175" t="s">
        <v>1500</v>
      </c>
      <c r="P175" t="s">
        <v>1500</v>
      </c>
      <c r="Q175" t="s">
        <v>1500</v>
      </c>
      <c r="R175" t="s">
        <v>1500</v>
      </c>
      <c r="S175" t="s">
        <v>1500</v>
      </c>
      <c r="T175" t="s">
        <v>1500</v>
      </c>
      <c r="U175" t="s">
        <v>1500</v>
      </c>
      <c r="V175" t="s">
        <v>1500</v>
      </c>
      <c r="W175" t="s">
        <v>1500</v>
      </c>
      <c r="X175" t="s">
        <v>1500</v>
      </c>
      <c r="Y175" t="s">
        <v>1500</v>
      </c>
      <c r="Z175" t="s">
        <v>1500</v>
      </c>
      <c r="AA175" t="s">
        <v>1862</v>
      </c>
      <c r="AB175" t="s">
        <v>2247</v>
      </c>
      <c r="AC175" t="s">
        <v>1500</v>
      </c>
      <c r="AD175" t="s">
        <v>1500</v>
      </c>
      <c r="AE175" t="s">
        <v>1500</v>
      </c>
      <c r="AF175" t="s">
        <v>1500</v>
      </c>
      <c r="AG175" t="s">
        <v>1500</v>
      </c>
      <c r="AH175" t="s">
        <v>1500</v>
      </c>
      <c r="AI175" t="s">
        <v>1500</v>
      </c>
      <c r="AJ175" t="s">
        <v>1500</v>
      </c>
      <c r="AK175" t="s">
        <v>1500</v>
      </c>
      <c r="AL175" t="s">
        <v>1500</v>
      </c>
      <c r="AM175" t="s">
        <v>1500</v>
      </c>
      <c r="AN175" t="s">
        <v>1500</v>
      </c>
      <c r="AO175" t="s">
        <v>1524</v>
      </c>
      <c r="AP175" t="s">
        <v>2641</v>
      </c>
      <c r="AQ175" t="s">
        <v>1500</v>
      </c>
      <c r="AR175" t="s">
        <v>1500</v>
      </c>
      <c r="AS175" t="s">
        <v>1500</v>
      </c>
      <c r="AT175" t="s">
        <v>1605</v>
      </c>
      <c r="AU175">
        <v>2022</v>
      </c>
      <c r="AV175">
        <v>68</v>
      </c>
      <c r="AW175">
        <v>2</v>
      </c>
      <c r="AX175" t="s">
        <v>1500</v>
      </c>
      <c r="AY175" t="s">
        <v>1500</v>
      </c>
      <c r="AZ175" t="s">
        <v>1500</v>
      </c>
      <c r="BA175" t="s">
        <v>1500</v>
      </c>
      <c r="BB175">
        <v>246</v>
      </c>
      <c r="BC175">
        <v>255</v>
      </c>
      <c r="BD175" t="s">
        <v>1500</v>
      </c>
      <c r="BE175" t="s">
        <v>2585</v>
      </c>
      <c r="BF175" s="6" t="str">
        <f>HYPERLINK("http://dx.doi.org/10.1080/00380768.2022.2047580","http://dx.doi.org/10.1080/00380768.2022.2047580")</f>
        <v>http://dx.doi.org/10.1080/00380768.2022.2047580</v>
      </c>
      <c r="BG175" t="s">
        <v>1500</v>
      </c>
      <c r="BH175" t="s">
        <v>2686</v>
      </c>
      <c r="BI175" t="s">
        <v>1500</v>
      </c>
      <c r="BJ175" t="s">
        <v>1500</v>
      </c>
      <c r="BK175" t="s">
        <v>1500</v>
      </c>
      <c r="BL175" t="s">
        <v>1500</v>
      </c>
      <c r="BM175" t="s">
        <v>1500</v>
      </c>
      <c r="BN175" t="s">
        <v>1500</v>
      </c>
      <c r="BO175" t="s">
        <v>1500</v>
      </c>
      <c r="BP175" t="s">
        <v>1500</v>
      </c>
      <c r="BQ175" t="s">
        <v>1500</v>
      </c>
      <c r="BR175" t="s">
        <v>1500</v>
      </c>
      <c r="BS175" t="s">
        <v>1046</v>
      </c>
      <c r="BT175" s="6" t="str">
        <f>HYPERLINK("https%3A%2F%2Fwww.webofscience.com%2Fwos%2Fwoscc%2Ffull-record%2FWOS:000766965100001","View Full Record in Web of Science")</f>
        <v>View Full Record in Web of Science</v>
      </c>
    </row>
    <row r="176" spans="1:72" x14ac:dyDescent="0.2">
      <c r="A176" t="s">
        <v>1507</v>
      </c>
      <c r="B176" t="s">
        <v>2001</v>
      </c>
      <c r="C176" t="s">
        <v>1500</v>
      </c>
      <c r="D176" t="s">
        <v>1500</v>
      </c>
      <c r="E176" t="s">
        <v>1500</v>
      </c>
      <c r="F176" t="s">
        <v>2153</v>
      </c>
      <c r="G176" t="s">
        <v>1500</v>
      </c>
      <c r="H176" t="s">
        <v>1500</v>
      </c>
      <c r="I176" t="s">
        <v>446</v>
      </c>
      <c r="J176" t="s">
        <v>1303</v>
      </c>
      <c r="K176" t="s">
        <v>1500</v>
      </c>
      <c r="L176" t="s">
        <v>1500</v>
      </c>
      <c r="M176" t="s">
        <v>1500</v>
      </c>
      <c r="N176" t="s">
        <v>1500</v>
      </c>
      <c r="O176" t="s">
        <v>1500</v>
      </c>
      <c r="P176" t="s">
        <v>1500</v>
      </c>
      <c r="Q176" t="s">
        <v>1500</v>
      </c>
      <c r="R176" t="s">
        <v>1500</v>
      </c>
      <c r="S176" t="s">
        <v>1500</v>
      </c>
      <c r="T176" t="s">
        <v>1500</v>
      </c>
      <c r="U176" t="s">
        <v>1500</v>
      </c>
      <c r="V176" t="s">
        <v>1500</v>
      </c>
      <c r="W176" t="s">
        <v>1500</v>
      </c>
      <c r="X176" t="s">
        <v>1500</v>
      </c>
      <c r="Y176" t="s">
        <v>1500</v>
      </c>
      <c r="Z176" t="s">
        <v>1500</v>
      </c>
      <c r="AA176" t="s">
        <v>1866</v>
      </c>
      <c r="AB176" t="s">
        <v>1550</v>
      </c>
      <c r="AC176" t="s">
        <v>1500</v>
      </c>
      <c r="AD176" t="s">
        <v>1500</v>
      </c>
      <c r="AE176" t="s">
        <v>1500</v>
      </c>
      <c r="AF176" t="s">
        <v>1500</v>
      </c>
      <c r="AG176" t="s">
        <v>1500</v>
      </c>
      <c r="AH176" t="s">
        <v>1500</v>
      </c>
      <c r="AI176" t="s">
        <v>1500</v>
      </c>
      <c r="AJ176" t="s">
        <v>1500</v>
      </c>
      <c r="AK176" t="s">
        <v>1500</v>
      </c>
      <c r="AL176" t="s">
        <v>1500</v>
      </c>
      <c r="AM176" t="s">
        <v>1500</v>
      </c>
      <c r="AN176" t="s">
        <v>1500</v>
      </c>
      <c r="AO176" t="s">
        <v>2638</v>
      </c>
      <c r="AP176" t="s">
        <v>2629</v>
      </c>
      <c r="AQ176" t="s">
        <v>1500</v>
      </c>
      <c r="AR176" t="s">
        <v>1500</v>
      </c>
      <c r="AS176" t="s">
        <v>1500</v>
      </c>
      <c r="AT176" t="s">
        <v>1498</v>
      </c>
      <c r="AU176">
        <v>2012</v>
      </c>
      <c r="AV176">
        <v>360</v>
      </c>
      <c r="AW176" t="s">
        <v>1499</v>
      </c>
      <c r="AX176" t="s">
        <v>1500</v>
      </c>
      <c r="AY176" t="s">
        <v>1500</v>
      </c>
      <c r="AZ176" t="s">
        <v>1500</v>
      </c>
      <c r="BA176" t="s">
        <v>1500</v>
      </c>
      <c r="BB176">
        <v>287</v>
      </c>
      <c r="BC176">
        <v>298</v>
      </c>
      <c r="BD176" t="s">
        <v>1500</v>
      </c>
      <c r="BE176" t="s">
        <v>2361</v>
      </c>
      <c r="BF176" s="6" t="str">
        <f>HYPERLINK("http://dx.doi.org/10.1007/s11104-012-1250-3","http://dx.doi.org/10.1007/s11104-012-1250-3")</f>
        <v>http://dx.doi.org/10.1007/s11104-012-1250-3</v>
      </c>
      <c r="BG176" t="s">
        <v>1500</v>
      </c>
      <c r="BH176" t="s">
        <v>1500</v>
      </c>
      <c r="BI176" t="s">
        <v>1500</v>
      </c>
      <c r="BJ176" t="s">
        <v>1500</v>
      </c>
      <c r="BK176" t="s">
        <v>1500</v>
      </c>
      <c r="BL176" t="s">
        <v>1500</v>
      </c>
      <c r="BM176" t="s">
        <v>1500</v>
      </c>
      <c r="BN176" t="s">
        <v>1500</v>
      </c>
      <c r="BO176" t="s">
        <v>1500</v>
      </c>
      <c r="BP176" t="s">
        <v>1500</v>
      </c>
      <c r="BQ176" t="s">
        <v>1500</v>
      </c>
      <c r="BR176" t="s">
        <v>1500</v>
      </c>
      <c r="BS176" t="s">
        <v>1034</v>
      </c>
      <c r="BT176" s="6" t="str">
        <f>HYPERLINK("https%3A%2F%2Fwww.webofscience.com%2Fwos%2Fwoscc%2Ffull-record%2FWOS:000310207300021","View Full Record in Web of Science")</f>
        <v>View Full Record in Web of Science</v>
      </c>
    </row>
    <row r="177" spans="1:72" x14ac:dyDescent="0.2">
      <c r="A177" t="s">
        <v>1507</v>
      </c>
      <c r="B177" t="s">
        <v>2000</v>
      </c>
      <c r="C177" t="s">
        <v>1500</v>
      </c>
      <c r="D177" t="s">
        <v>1500</v>
      </c>
      <c r="E177" t="s">
        <v>1500</v>
      </c>
      <c r="F177" t="s">
        <v>1575</v>
      </c>
      <c r="G177" t="s">
        <v>1500</v>
      </c>
      <c r="H177" t="s">
        <v>1500</v>
      </c>
      <c r="I177" t="s">
        <v>2535</v>
      </c>
      <c r="J177" t="s">
        <v>1292</v>
      </c>
      <c r="K177" t="s">
        <v>1500</v>
      </c>
      <c r="L177" t="s">
        <v>1500</v>
      </c>
      <c r="M177" t="s">
        <v>1500</v>
      </c>
      <c r="N177" t="s">
        <v>1500</v>
      </c>
      <c r="O177" t="s">
        <v>1500</v>
      </c>
      <c r="P177" t="s">
        <v>1500</v>
      </c>
      <c r="Q177" t="s">
        <v>1500</v>
      </c>
      <c r="R177" t="s">
        <v>1500</v>
      </c>
      <c r="S177" t="s">
        <v>1500</v>
      </c>
      <c r="T177" t="s">
        <v>1500</v>
      </c>
      <c r="U177" t="s">
        <v>1500</v>
      </c>
      <c r="V177" t="s">
        <v>1500</v>
      </c>
      <c r="W177" t="s">
        <v>1500</v>
      </c>
      <c r="X177" t="s">
        <v>1500</v>
      </c>
      <c r="Y177" t="s">
        <v>1500</v>
      </c>
      <c r="Z177" t="s">
        <v>1500</v>
      </c>
      <c r="AA177" t="s">
        <v>519</v>
      </c>
      <c r="AB177" t="s">
        <v>1500</v>
      </c>
      <c r="AC177" t="s">
        <v>1500</v>
      </c>
      <c r="AD177" t="s">
        <v>1500</v>
      </c>
      <c r="AE177" t="s">
        <v>1500</v>
      </c>
      <c r="AF177" t="s">
        <v>1500</v>
      </c>
      <c r="AG177" t="s">
        <v>1500</v>
      </c>
      <c r="AH177" t="s">
        <v>1500</v>
      </c>
      <c r="AI177" t="s">
        <v>1500</v>
      </c>
      <c r="AJ177" t="s">
        <v>1500</v>
      </c>
      <c r="AK177" t="s">
        <v>1500</v>
      </c>
      <c r="AL177" t="s">
        <v>1500</v>
      </c>
      <c r="AM177" t="s">
        <v>1500</v>
      </c>
      <c r="AN177" t="s">
        <v>1500</v>
      </c>
      <c r="AO177" t="s">
        <v>2751</v>
      </c>
      <c r="AP177" t="s">
        <v>2754</v>
      </c>
      <c r="AQ177" t="s">
        <v>1500</v>
      </c>
      <c r="AR177" t="s">
        <v>1500</v>
      </c>
      <c r="AS177" t="s">
        <v>1500</v>
      </c>
      <c r="AT177" t="s">
        <v>1494</v>
      </c>
      <c r="AU177">
        <v>2010</v>
      </c>
      <c r="AV177">
        <v>4</v>
      </c>
      <c r="AW177">
        <v>12</v>
      </c>
      <c r="AX177" t="s">
        <v>1500</v>
      </c>
      <c r="AY177" t="s">
        <v>1500</v>
      </c>
      <c r="AZ177" t="s">
        <v>1500</v>
      </c>
      <c r="BA177" t="s">
        <v>1500</v>
      </c>
      <c r="BB177">
        <v>1545</v>
      </c>
      <c r="BC177">
        <v>1556</v>
      </c>
      <c r="BD177" t="s">
        <v>1500</v>
      </c>
      <c r="BE177" t="s">
        <v>703</v>
      </c>
      <c r="BF177" s="6" t="str">
        <f>HYPERLINK("http://dx.doi.org/10.1038/ismej.2010.89","http://dx.doi.org/10.1038/ismej.2010.89")</f>
        <v>http://dx.doi.org/10.1038/ismej.2010.89</v>
      </c>
      <c r="BG177" t="s">
        <v>1500</v>
      </c>
      <c r="BH177" t="s">
        <v>1500</v>
      </c>
      <c r="BI177" t="s">
        <v>1500</v>
      </c>
      <c r="BJ177" t="s">
        <v>1500</v>
      </c>
      <c r="BK177" t="s">
        <v>1500</v>
      </c>
      <c r="BL177" t="s">
        <v>1500</v>
      </c>
      <c r="BM177" t="s">
        <v>1500</v>
      </c>
      <c r="BN177">
        <v>20596069</v>
      </c>
      <c r="BO177" t="s">
        <v>1500</v>
      </c>
      <c r="BP177" t="s">
        <v>1500</v>
      </c>
      <c r="BQ177" t="s">
        <v>1500</v>
      </c>
      <c r="BR177" t="s">
        <v>1500</v>
      </c>
      <c r="BS177" t="s">
        <v>1045</v>
      </c>
      <c r="BT177" s="6" t="str">
        <f>HYPERLINK("https%3A%2F%2Fwww.webofscience.com%2Fwos%2Fwoscc%2Ffull-record%2FWOS:000285844700006","View Full Record in Web of Science")</f>
        <v>View Full Record in Web of Science</v>
      </c>
    </row>
    <row r="178" spans="1:72" x14ac:dyDescent="0.2">
      <c r="A178" t="s">
        <v>1507</v>
      </c>
      <c r="B178" t="s">
        <v>2490</v>
      </c>
      <c r="C178" t="s">
        <v>1500</v>
      </c>
      <c r="D178" t="s">
        <v>1500</v>
      </c>
      <c r="E178" t="s">
        <v>1500</v>
      </c>
      <c r="F178" t="s">
        <v>717</v>
      </c>
      <c r="G178" t="s">
        <v>1500</v>
      </c>
      <c r="H178" t="s">
        <v>1500</v>
      </c>
      <c r="I178" t="s">
        <v>2280</v>
      </c>
      <c r="J178" t="s">
        <v>1291</v>
      </c>
      <c r="K178" t="s">
        <v>1500</v>
      </c>
      <c r="L178" t="s">
        <v>1500</v>
      </c>
      <c r="M178" t="s">
        <v>1500</v>
      </c>
      <c r="N178" t="s">
        <v>1500</v>
      </c>
      <c r="O178" t="s">
        <v>1500</v>
      </c>
      <c r="P178" t="s">
        <v>1500</v>
      </c>
      <c r="Q178" t="s">
        <v>1500</v>
      </c>
      <c r="R178" t="s">
        <v>1500</v>
      </c>
      <c r="S178" t="s">
        <v>1500</v>
      </c>
      <c r="T178" t="s">
        <v>1500</v>
      </c>
      <c r="U178" t="s">
        <v>1500</v>
      </c>
      <c r="V178" t="s">
        <v>1500</v>
      </c>
      <c r="W178" t="s">
        <v>1500</v>
      </c>
      <c r="X178" t="s">
        <v>1500</v>
      </c>
      <c r="Y178" t="s">
        <v>1500</v>
      </c>
      <c r="Z178" t="s">
        <v>1500</v>
      </c>
      <c r="AA178" t="s">
        <v>1372</v>
      </c>
      <c r="AB178" t="s">
        <v>2270</v>
      </c>
      <c r="AC178" t="s">
        <v>1500</v>
      </c>
      <c r="AD178" t="s">
        <v>1500</v>
      </c>
      <c r="AE178" t="s">
        <v>1500</v>
      </c>
      <c r="AF178" t="s">
        <v>1500</v>
      </c>
      <c r="AG178" t="s">
        <v>1500</v>
      </c>
      <c r="AH178" t="s">
        <v>1500</v>
      </c>
      <c r="AI178" t="s">
        <v>1500</v>
      </c>
      <c r="AJ178" t="s">
        <v>1500</v>
      </c>
      <c r="AK178" t="s">
        <v>1500</v>
      </c>
      <c r="AL178" t="s">
        <v>1500</v>
      </c>
      <c r="AM178" t="s">
        <v>1500</v>
      </c>
      <c r="AN178" t="s">
        <v>1500</v>
      </c>
      <c r="AO178" t="s">
        <v>2093</v>
      </c>
      <c r="AP178" t="s">
        <v>2094</v>
      </c>
      <c r="AQ178" t="s">
        <v>1500</v>
      </c>
      <c r="AR178" t="s">
        <v>1500</v>
      </c>
      <c r="AS178" t="s">
        <v>1500</v>
      </c>
      <c r="AT178" t="s">
        <v>1488</v>
      </c>
      <c r="AU178">
        <v>2022</v>
      </c>
      <c r="AV178">
        <v>10</v>
      </c>
      <c r="AW178">
        <v>1</v>
      </c>
      <c r="AX178" t="s">
        <v>1500</v>
      </c>
      <c r="AY178" t="s">
        <v>1500</v>
      </c>
      <c r="AZ178" t="s">
        <v>1500</v>
      </c>
      <c r="BA178" t="s">
        <v>1500</v>
      </c>
      <c r="BB178">
        <v>140</v>
      </c>
      <c r="BC178">
        <v>146</v>
      </c>
      <c r="BD178" t="s">
        <v>1500</v>
      </c>
      <c r="BE178" t="s">
        <v>2397</v>
      </c>
      <c r="BF178" s="6" t="str">
        <f>HYPERLINK("http://dx.doi.org/10.1016/j.cj.2021.03.017","http://dx.doi.org/10.1016/j.cj.2021.03.017")</f>
        <v>http://dx.doi.org/10.1016/j.cj.2021.03.017</v>
      </c>
      <c r="BG178" t="s">
        <v>1500</v>
      </c>
      <c r="BH178" t="s">
        <v>1500</v>
      </c>
      <c r="BI178" t="s">
        <v>1500</v>
      </c>
      <c r="BJ178" t="s">
        <v>1500</v>
      </c>
      <c r="BK178" t="s">
        <v>1500</v>
      </c>
      <c r="BL178" t="s">
        <v>1500</v>
      </c>
      <c r="BM178" t="s">
        <v>1500</v>
      </c>
      <c r="BN178" t="s">
        <v>1500</v>
      </c>
      <c r="BO178" t="s">
        <v>1500</v>
      </c>
      <c r="BP178" t="s">
        <v>1500</v>
      </c>
      <c r="BQ178" t="s">
        <v>1500</v>
      </c>
      <c r="BR178" t="s">
        <v>1500</v>
      </c>
      <c r="BS178" t="s">
        <v>1039</v>
      </c>
      <c r="BT178" s="6" t="str">
        <f>HYPERLINK("https%3A%2F%2Fwww.webofscience.com%2Fwos%2Fwoscc%2Ffull-record%2FWOS:000753978200014","View Full Record in Web of Science")</f>
        <v>View Full Record in Web of Science</v>
      </c>
    </row>
    <row r="179" spans="1:72" x14ac:dyDescent="0.2">
      <c r="A179" t="s">
        <v>1507</v>
      </c>
      <c r="B179" t="s">
        <v>1246</v>
      </c>
      <c r="C179" t="s">
        <v>1500</v>
      </c>
      <c r="D179" t="s">
        <v>1500</v>
      </c>
      <c r="E179" t="s">
        <v>1500</v>
      </c>
      <c r="F179" t="s">
        <v>1166</v>
      </c>
      <c r="G179" t="s">
        <v>1500</v>
      </c>
      <c r="H179" t="s">
        <v>1500</v>
      </c>
      <c r="I179" t="s">
        <v>1474</v>
      </c>
      <c r="J179" t="s">
        <v>639</v>
      </c>
      <c r="K179" t="s">
        <v>1500</v>
      </c>
      <c r="L179" t="s">
        <v>1500</v>
      </c>
      <c r="M179" t="s">
        <v>1500</v>
      </c>
      <c r="N179" t="s">
        <v>1500</v>
      </c>
      <c r="O179" t="s">
        <v>1500</v>
      </c>
      <c r="P179" t="s">
        <v>1500</v>
      </c>
      <c r="Q179" t="s">
        <v>1500</v>
      </c>
      <c r="R179" t="s">
        <v>1500</v>
      </c>
      <c r="S179" t="s">
        <v>1500</v>
      </c>
      <c r="T179" t="s">
        <v>1500</v>
      </c>
      <c r="U179" t="s">
        <v>1500</v>
      </c>
      <c r="V179" t="s">
        <v>1500</v>
      </c>
      <c r="W179" t="s">
        <v>1500</v>
      </c>
      <c r="X179" t="s">
        <v>1500</v>
      </c>
      <c r="Y179" t="s">
        <v>1500</v>
      </c>
      <c r="Z179" t="s">
        <v>1500</v>
      </c>
      <c r="AA179" t="s">
        <v>1500</v>
      </c>
      <c r="AB179" t="s">
        <v>1500</v>
      </c>
      <c r="AC179" t="s">
        <v>1500</v>
      </c>
      <c r="AD179" t="s">
        <v>1500</v>
      </c>
      <c r="AE179" t="s">
        <v>1500</v>
      </c>
      <c r="AF179" t="s">
        <v>1500</v>
      </c>
      <c r="AG179" t="s">
        <v>1500</v>
      </c>
      <c r="AH179" t="s">
        <v>1500</v>
      </c>
      <c r="AI179" t="s">
        <v>1500</v>
      </c>
      <c r="AJ179" t="s">
        <v>1500</v>
      </c>
      <c r="AK179" t="s">
        <v>1500</v>
      </c>
      <c r="AL179" t="s">
        <v>1500</v>
      </c>
      <c r="AM179" t="s">
        <v>1500</v>
      </c>
      <c r="AN179" t="s">
        <v>1500</v>
      </c>
      <c r="AO179" t="s">
        <v>2627</v>
      </c>
      <c r="AP179" t="s">
        <v>2634</v>
      </c>
      <c r="AQ179" t="s">
        <v>1500</v>
      </c>
      <c r="AR179" t="s">
        <v>1500</v>
      </c>
      <c r="AS179" t="s">
        <v>1500</v>
      </c>
      <c r="AT179" t="s">
        <v>1490</v>
      </c>
      <c r="AU179">
        <v>2016</v>
      </c>
      <c r="AV179">
        <v>101</v>
      </c>
      <c r="AW179" t="s">
        <v>1500</v>
      </c>
      <c r="AX179" t="s">
        <v>1500</v>
      </c>
      <c r="AY179" t="s">
        <v>1500</v>
      </c>
      <c r="AZ179" t="s">
        <v>1500</v>
      </c>
      <c r="BA179" t="s">
        <v>1500</v>
      </c>
      <c r="BB179">
        <v>174</v>
      </c>
      <c r="BC179">
        <v>184</v>
      </c>
      <c r="BD179" t="s">
        <v>1500</v>
      </c>
      <c r="BE179" t="s">
        <v>2586</v>
      </c>
      <c r="BF179" s="6" t="str">
        <f>HYPERLINK("http://dx.doi.org/10.1016/j.apsoil.2016.01.009","http://dx.doi.org/10.1016/j.apsoil.2016.01.009")</f>
        <v>http://dx.doi.org/10.1016/j.apsoil.2016.01.009</v>
      </c>
      <c r="BG179" t="s">
        <v>1500</v>
      </c>
      <c r="BH179" t="s">
        <v>1500</v>
      </c>
      <c r="BI179" t="s">
        <v>1500</v>
      </c>
      <c r="BJ179" t="s">
        <v>1500</v>
      </c>
      <c r="BK179" t="s">
        <v>1500</v>
      </c>
      <c r="BL179" t="s">
        <v>1500</v>
      </c>
      <c r="BM179" t="s">
        <v>1500</v>
      </c>
      <c r="BN179" t="s">
        <v>1500</v>
      </c>
      <c r="BO179" t="s">
        <v>1500</v>
      </c>
      <c r="BP179" t="s">
        <v>1500</v>
      </c>
      <c r="BQ179" t="s">
        <v>1500</v>
      </c>
      <c r="BR179" t="s">
        <v>1500</v>
      </c>
      <c r="BS179" t="s">
        <v>1023</v>
      </c>
      <c r="BT179" s="6" t="str">
        <f>HYPERLINK("https%3A%2F%2Fwww.webofscience.com%2Fwos%2Fwoscc%2Ffull-record%2FWOS:000375121300021","View Full Record in Web of Science")</f>
        <v>View Full Record in Web of Science</v>
      </c>
    </row>
    <row r="180" spans="1:72" x14ac:dyDescent="0.2">
      <c r="A180" t="s">
        <v>1507</v>
      </c>
      <c r="B180" t="s">
        <v>1997</v>
      </c>
      <c r="C180" t="s">
        <v>1500</v>
      </c>
      <c r="D180" t="s">
        <v>1500</v>
      </c>
      <c r="E180" t="s">
        <v>1500</v>
      </c>
      <c r="F180" t="s">
        <v>2156</v>
      </c>
      <c r="G180" t="s">
        <v>1500</v>
      </c>
      <c r="H180" t="s">
        <v>1500</v>
      </c>
      <c r="I180" t="s">
        <v>288</v>
      </c>
      <c r="J180" t="s">
        <v>1727</v>
      </c>
      <c r="K180" t="s">
        <v>1500</v>
      </c>
      <c r="L180" t="s">
        <v>1500</v>
      </c>
      <c r="M180" t="s">
        <v>1500</v>
      </c>
      <c r="N180" t="s">
        <v>1500</v>
      </c>
      <c r="O180" t="s">
        <v>1500</v>
      </c>
      <c r="P180" t="s">
        <v>1500</v>
      </c>
      <c r="Q180" t="s">
        <v>1500</v>
      </c>
      <c r="R180" t="s">
        <v>1500</v>
      </c>
      <c r="S180" t="s">
        <v>1500</v>
      </c>
      <c r="T180" t="s">
        <v>1500</v>
      </c>
      <c r="U180" t="s">
        <v>1500</v>
      </c>
      <c r="V180" t="s">
        <v>1500</v>
      </c>
      <c r="W180" t="s">
        <v>1500</v>
      </c>
      <c r="X180" t="s">
        <v>1500</v>
      </c>
      <c r="Y180" t="s">
        <v>1500</v>
      </c>
      <c r="Z180" t="s">
        <v>1500</v>
      </c>
      <c r="AA180" t="s">
        <v>2771</v>
      </c>
      <c r="AB180" t="s">
        <v>1733</v>
      </c>
      <c r="AC180" t="s">
        <v>1500</v>
      </c>
      <c r="AD180" t="s">
        <v>1500</v>
      </c>
      <c r="AE180" t="s">
        <v>1500</v>
      </c>
      <c r="AF180" t="s">
        <v>1500</v>
      </c>
      <c r="AG180" t="s">
        <v>1500</v>
      </c>
      <c r="AH180" t="s">
        <v>1500</v>
      </c>
      <c r="AI180" t="s">
        <v>1500</v>
      </c>
      <c r="AJ180" t="s">
        <v>1500</v>
      </c>
      <c r="AK180" t="s">
        <v>1500</v>
      </c>
      <c r="AL180" t="s">
        <v>1500</v>
      </c>
      <c r="AM180" t="s">
        <v>1500</v>
      </c>
      <c r="AN180" t="s">
        <v>1500</v>
      </c>
      <c r="AO180" t="s">
        <v>2099</v>
      </c>
      <c r="AP180" t="s">
        <v>2757</v>
      </c>
      <c r="AQ180" t="s">
        <v>1500</v>
      </c>
      <c r="AR180" t="s">
        <v>1500</v>
      </c>
      <c r="AS180" t="s">
        <v>1500</v>
      </c>
      <c r="AT180" t="s">
        <v>1539</v>
      </c>
      <c r="AU180">
        <v>2019</v>
      </c>
      <c r="AV180">
        <v>16</v>
      </c>
      <c r="AW180">
        <v>9</v>
      </c>
      <c r="AX180" t="s">
        <v>1500</v>
      </c>
      <c r="AY180" t="s">
        <v>1500</v>
      </c>
      <c r="AZ180" t="s">
        <v>1500</v>
      </c>
      <c r="BA180" t="s">
        <v>1500</v>
      </c>
      <c r="BB180" t="s">
        <v>1500</v>
      </c>
      <c r="BC180" t="s">
        <v>1500</v>
      </c>
      <c r="BD180">
        <v>1639</v>
      </c>
      <c r="BE180" t="s">
        <v>683</v>
      </c>
      <c r="BF180" s="6" t="str">
        <f>HYPERLINK("http://dx.doi.org/10.3390/ijerph16091639","http://dx.doi.org/10.3390/ijerph16091639")</f>
        <v>http://dx.doi.org/10.3390/ijerph16091639</v>
      </c>
      <c r="BG180" t="s">
        <v>1500</v>
      </c>
      <c r="BH180" t="s">
        <v>1500</v>
      </c>
      <c r="BI180" t="s">
        <v>1500</v>
      </c>
      <c r="BJ180" t="s">
        <v>1500</v>
      </c>
      <c r="BK180" t="s">
        <v>1500</v>
      </c>
      <c r="BL180" t="s">
        <v>1500</v>
      </c>
      <c r="BM180" t="s">
        <v>1500</v>
      </c>
      <c r="BN180">
        <v>31083450</v>
      </c>
      <c r="BO180" t="s">
        <v>1500</v>
      </c>
      <c r="BP180" t="s">
        <v>1500</v>
      </c>
      <c r="BQ180" t="s">
        <v>1500</v>
      </c>
      <c r="BR180" t="s">
        <v>1500</v>
      </c>
      <c r="BS180" t="s">
        <v>990</v>
      </c>
      <c r="BT180" s="6" t="str">
        <f>HYPERLINK("https%3A%2F%2Fwww.webofscience.com%2Fwos%2Fwoscc%2Ffull-record%2FWOS:000469517300164","View Full Record in Web of Science")</f>
        <v>View Full Record in Web of Science</v>
      </c>
    </row>
    <row r="181" spans="1:72" x14ac:dyDescent="0.2">
      <c r="A181" t="s">
        <v>1507</v>
      </c>
      <c r="B181" t="s">
        <v>171</v>
      </c>
      <c r="C181" t="s">
        <v>1500</v>
      </c>
      <c r="D181" t="s">
        <v>1500</v>
      </c>
      <c r="E181" t="s">
        <v>1500</v>
      </c>
      <c r="F181" t="s">
        <v>1347</v>
      </c>
      <c r="G181" t="s">
        <v>1500</v>
      </c>
      <c r="H181" t="s">
        <v>1500</v>
      </c>
      <c r="I181" t="s">
        <v>1383</v>
      </c>
      <c r="J181" t="s">
        <v>1293</v>
      </c>
      <c r="K181" t="s">
        <v>1500</v>
      </c>
      <c r="L181" t="s">
        <v>1500</v>
      </c>
      <c r="M181" t="s">
        <v>1500</v>
      </c>
      <c r="N181" t="s">
        <v>1500</v>
      </c>
      <c r="O181" t="s">
        <v>1500</v>
      </c>
      <c r="P181" t="s">
        <v>1500</v>
      </c>
      <c r="Q181" t="s">
        <v>1500</v>
      </c>
      <c r="R181" t="s">
        <v>1500</v>
      </c>
      <c r="S181" t="s">
        <v>1500</v>
      </c>
      <c r="T181" t="s">
        <v>1500</v>
      </c>
      <c r="U181" t="s">
        <v>1500</v>
      </c>
      <c r="V181" t="s">
        <v>1500</v>
      </c>
      <c r="W181" t="s">
        <v>1500</v>
      </c>
      <c r="X181" t="s">
        <v>1500</v>
      </c>
      <c r="Y181" t="s">
        <v>1500</v>
      </c>
      <c r="Z181" t="s">
        <v>1500</v>
      </c>
      <c r="AA181" t="s">
        <v>309</v>
      </c>
      <c r="AB181" t="s">
        <v>1500</v>
      </c>
      <c r="AC181" t="s">
        <v>1500</v>
      </c>
      <c r="AD181" t="s">
        <v>1500</v>
      </c>
      <c r="AE181" t="s">
        <v>1500</v>
      </c>
      <c r="AF181" t="s">
        <v>1500</v>
      </c>
      <c r="AG181" t="s">
        <v>1500</v>
      </c>
      <c r="AH181" t="s">
        <v>1500</v>
      </c>
      <c r="AI181" t="s">
        <v>1500</v>
      </c>
      <c r="AJ181" t="s">
        <v>1500</v>
      </c>
      <c r="AK181" t="s">
        <v>1500</v>
      </c>
      <c r="AL181" t="s">
        <v>1500</v>
      </c>
      <c r="AM181" t="s">
        <v>1500</v>
      </c>
      <c r="AN181" t="s">
        <v>1500</v>
      </c>
      <c r="AO181" t="s">
        <v>1500</v>
      </c>
      <c r="AP181" t="s">
        <v>2654</v>
      </c>
      <c r="AQ181" t="s">
        <v>1500</v>
      </c>
      <c r="AR181" t="s">
        <v>1500</v>
      </c>
      <c r="AS181" t="s">
        <v>1500</v>
      </c>
      <c r="AT181" t="s">
        <v>1487</v>
      </c>
      <c r="AU181">
        <v>2024</v>
      </c>
      <c r="AV181">
        <v>16</v>
      </c>
      <c r="AW181">
        <v>7</v>
      </c>
      <c r="AX181" t="s">
        <v>1500</v>
      </c>
      <c r="AY181" t="s">
        <v>1500</v>
      </c>
      <c r="AZ181" t="s">
        <v>1500</v>
      </c>
      <c r="BA181" t="s">
        <v>1500</v>
      </c>
      <c r="BB181" t="s">
        <v>1500</v>
      </c>
      <c r="BC181" t="s">
        <v>1500</v>
      </c>
      <c r="BD181">
        <v>2737</v>
      </c>
      <c r="BE181" t="s">
        <v>1012</v>
      </c>
      <c r="BF181" s="6" t="str">
        <f>HYPERLINK("http://dx.doi.org/10.3390/su16072737","http://dx.doi.org/10.3390/su16072737")</f>
        <v>http://dx.doi.org/10.3390/su16072737</v>
      </c>
      <c r="BG181" t="s">
        <v>1500</v>
      </c>
      <c r="BH181" t="s">
        <v>1500</v>
      </c>
      <c r="BI181" t="s">
        <v>1500</v>
      </c>
      <c r="BJ181" t="s">
        <v>1500</v>
      </c>
      <c r="BK181" t="s">
        <v>1500</v>
      </c>
      <c r="BL181" t="s">
        <v>1500</v>
      </c>
      <c r="BM181" t="s">
        <v>1500</v>
      </c>
      <c r="BN181" t="s">
        <v>1500</v>
      </c>
      <c r="BO181" t="s">
        <v>1500</v>
      </c>
      <c r="BP181" t="s">
        <v>1500</v>
      </c>
      <c r="BQ181" t="s">
        <v>1500</v>
      </c>
      <c r="BR181" t="s">
        <v>1500</v>
      </c>
      <c r="BS181" t="s">
        <v>1004</v>
      </c>
      <c r="BT181" s="6" t="str">
        <f>HYPERLINK("https%3A%2F%2Fwww.webofscience.com%2Fwos%2Fwoscc%2Ffull-record%2FWOS:001201559800001","View Full Record in Web of Science")</f>
        <v>View Full Record in Web of Science</v>
      </c>
    </row>
    <row r="182" spans="1:72" x14ac:dyDescent="0.2">
      <c r="A182" t="s">
        <v>1507</v>
      </c>
      <c r="B182" t="s">
        <v>209</v>
      </c>
      <c r="C182" t="s">
        <v>1500</v>
      </c>
      <c r="D182" t="s">
        <v>1500</v>
      </c>
      <c r="E182" t="s">
        <v>1500</v>
      </c>
      <c r="F182" t="s">
        <v>172</v>
      </c>
      <c r="G182" t="s">
        <v>1500</v>
      </c>
      <c r="H182" t="s">
        <v>1500</v>
      </c>
      <c r="I182" t="s">
        <v>1771</v>
      </c>
      <c r="J182" t="s">
        <v>1520</v>
      </c>
      <c r="K182" t="s">
        <v>1500</v>
      </c>
      <c r="L182" t="s">
        <v>1500</v>
      </c>
      <c r="M182" t="s">
        <v>1500</v>
      </c>
      <c r="N182" t="s">
        <v>1500</v>
      </c>
      <c r="O182" t="s">
        <v>1500</v>
      </c>
      <c r="P182" t="s">
        <v>1500</v>
      </c>
      <c r="Q182" t="s">
        <v>1500</v>
      </c>
      <c r="R182" t="s">
        <v>1500</v>
      </c>
      <c r="S182" t="s">
        <v>1500</v>
      </c>
      <c r="T182" t="s">
        <v>1500</v>
      </c>
      <c r="U182" t="s">
        <v>1500</v>
      </c>
      <c r="V182" t="s">
        <v>1500</v>
      </c>
      <c r="W182" t="s">
        <v>1500</v>
      </c>
      <c r="X182" t="s">
        <v>1500</v>
      </c>
      <c r="Y182" t="s">
        <v>1500</v>
      </c>
      <c r="Z182" t="s">
        <v>1500</v>
      </c>
      <c r="AA182" t="s">
        <v>2370</v>
      </c>
      <c r="AB182" t="s">
        <v>1721</v>
      </c>
      <c r="AC182" t="s">
        <v>1500</v>
      </c>
      <c r="AD182" t="s">
        <v>1500</v>
      </c>
      <c r="AE182" t="s">
        <v>1500</v>
      </c>
      <c r="AF182" t="s">
        <v>1500</v>
      </c>
      <c r="AG182" t="s">
        <v>1500</v>
      </c>
      <c r="AH182" t="s">
        <v>1500</v>
      </c>
      <c r="AI182" t="s">
        <v>1500</v>
      </c>
      <c r="AJ182" t="s">
        <v>1500</v>
      </c>
      <c r="AK182" t="s">
        <v>1500</v>
      </c>
      <c r="AL182" t="s">
        <v>1500</v>
      </c>
      <c r="AM182" t="s">
        <v>1500</v>
      </c>
      <c r="AN182" t="s">
        <v>1500</v>
      </c>
      <c r="AO182" t="s">
        <v>2633</v>
      </c>
      <c r="AP182" t="s">
        <v>1521</v>
      </c>
      <c r="AQ182" t="s">
        <v>1500</v>
      </c>
      <c r="AR182" t="s">
        <v>1500</v>
      </c>
      <c r="AS182" t="s">
        <v>1500</v>
      </c>
      <c r="AT182" t="s">
        <v>1626</v>
      </c>
      <c r="AU182">
        <v>2017</v>
      </c>
      <c r="AV182">
        <v>306</v>
      </c>
      <c r="AW182" t="s">
        <v>1500</v>
      </c>
      <c r="AX182" t="s">
        <v>1500</v>
      </c>
      <c r="AY182" t="s">
        <v>1500</v>
      </c>
      <c r="AZ182" t="s">
        <v>1500</v>
      </c>
      <c r="BA182" t="s">
        <v>1500</v>
      </c>
      <c r="BB182">
        <v>58</v>
      </c>
      <c r="BC182">
        <v>66</v>
      </c>
      <c r="BD182" t="s">
        <v>1500</v>
      </c>
      <c r="BE182" t="s">
        <v>2600</v>
      </c>
      <c r="BF182" s="6" t="str">
        <f>HYPERLINK("http://dx.doi.org/10.1016/j.geoderma.2017.07.008","http://dx.doi.org/10.1016/j.geoderma.2017.07.008")</f>
        <v>http://dx.doi.org/10.1016/j.geoderma.2017.07.008</v>
      </c>
      <c r="BG182" t="s">
        <v>1500</v>
      </c>
      <c r="BH182" t="s">
        <v>1500</v>
      </c>
      <c r="BI182" t="s">
        <v>1500</v>
      </c>
      <c r="BJ182" t="s">
        <v>1500</v>
      </c>
      <c r="BK182" t="s">
        <v>1500</v>
      </c>
      <c r="BL182" t="s">
        <v>1500</v>
      </c>
      <c r="BM182" t="s">
        <v>1500</v>
      </c>
      <c r="BN182" t="s">
        <v>1500</v>
      </c>
      <c r="BO182" t="s">
        <v>1500</v>
      </c>
      <c r="BP182" t="s">
        <v>1500</v>
      </c>
      <c r="BQ182" t="s">
        <v>1500</v>
      </c>
      <c r="BR182" t="s">
        <v>1500</v>
      </c>
      <c r="BS182" t="s">
        <v>996</v>
      </c>
      <c r="BT182" s="6" t="str">
        <f>HYPERLINK("https%3A%2F%2Fwww.webofscience.com%2Fwos%2Fwoscc%2Ffull-record%2FWOS:000409291000007","View Full Record in Web of Science")</f>
        <v>View Full Record in Web of Science</v>
      </c>
    </row>
    <row r="183" spans="1:72" x14ac:dyDescent="0.2">
      <c r="A183" t="s">
        <v>1507</v>
      </c>
      <c r="B183" t="s">
        <v>257</v>
      </c>
      <c r="C183" t="s">
        <v>1500</v>
      </c>
      <c r="D183" t="s">
        <v>1500</v>
      </c>
      <c r="E183" t="s">
        <v>1500</v>
      </c>
      <c r="F183" t="s">
        <v>1144</v>
      </c>
      <c r="G183" t="s">
        <v>1500</v>
      </c>
      <c r="H183" t="s">
        <v>1500</v>
      </c>
      <c r="I183" t="s">
        <v>2239</v>
      </c>
      <c r="J183" t="s">
        <v>1317</v>
      </c>
      <c r="K183" t="s">
        <v>1500</v>
      </c>
      <c r="L183" t="s">
        <v>1500</v>
      </c>
      <c r="M183" t="s">
        <v>1500</v>
      </c>
      <c r="N183" t="s">
        <v>1500</v>
      </c>
      <c r="O183" t="s">
        <v>1500</v>
      </c>
      <c r="P183" t="s">
        <v>1500</v>
      </c>
      <c r="Q183" t="s">
        <v>1500</v>
      </c>
      <c r="R183" t="s">
        <v>1500</v>
      </c>
      <c r="S183" t="s">
        <v>1500</v>
      </c>
      <c r="T183" t="s">
        <v>1500</v>
      </c>
      <c r="U183" t="s">
        <v>1500</v>
      </c>
      <c r="V183" t="s">
        <v>1500</v>
      </c>
      <c r="W183" t="s">
        <v>1500</v>
      </c>
      <c r="X183" t="s">
        <v>1500</v>
      </c>
      <c r="Y183" t="s">
        <v>1500</v>
      </c>
      <c r="Z183" t="s">
        <v>1500</v>
      </c>
      <c r="AA183" t="s">
        <v>1874</v>
      </c>
      <c r="AB183" t="s">
        <v>1500</v>
      </c>
      <c r="AC183" t="s">
        <v>1500</v>
      </c>
      <c r="AD183" t="s">
        <v>1500</v>
      </c>
      <c r="AE183" t="s">
        <v>1500</v>
      </c>
      <c r="AF183" t="s">
        <v>1500</v>
      </c>
      <c r="AG183" t="s">
        <v>1500</v>
      </c>
      <c r="AH183" t="s">
        <v>1500</v>
      </c>
      <c r="AI183" t="s">
        <v>1500</v>
      </c>
      <c r="AJ183" t="s">
        <v>1500</v>
      </c>
      <c r="AK183" t="s">
        <v>1500</v>
      </c>
      <c r="AL183" t="s">
        <v>1500</v>
      </c>
      <c r="AM183" t="s">
        <v>1500</v>
      </c>
      <c r="AN183" t="s">
        <v>1500</v>
      </c>
      <c r="AO183" t="s">
        <v>1500</v>
      </c>
      <c r="AP183" t="s">
        <v>1513</v>
      </c>
      <c r="AQ183" t="s">
        <v>1500</v>
      </c>
      <c r="AR183" t="s">
        <v>1500</v>
      </c>
      <c r="AS183" t="s">
        <v>1500</v>
      </c>
      <c r="AT183" t="s">
        <v>1488</v>
      </c>
      <c r="AU183">
        <v>2021</v>
      </c>
      <c r="AV183">
        <v>11</v>
      </c>
      <c r="AW183">
        <v>2</v>
      </c>
      <c r="AX183" t="s">
        <v>1500</v>
      </c>
      <c r="AY183" t="s">
        <v>1500</v>
      </c>
      <c r="AZ183" t="s">
        <v>1500</v>
      </c>
      <c r="BA183" t="s">
        <v>1500</v>
      </c>
      <c r="BB183" t="s">
        <v>1500</v>
      </c>
      <c r="BC183" t="s">
        <v>1500</v>
      </c>
      <c r="BD183">
        <v>199</v>
      </c>
      <c r="BE183" t="s">
        <v>2389</v>
      </c>
      <c r="BF183" s="6" t="str">
        <f>HYPERLINK("http://dx.doi.org/10.3390/agronomy11020199","http://dx.doi.org/10.3390/agronomy11020199")</f>
        <v>http://dx.doi.org/10.3390/agronomy11020199</v>
      </c>
      <c r="BG183" t="s">
        <v>1500</v>
      </c>
      <c r="BH183" t="s">
        <v>1500</v>
      </c>
      <c r="BI183" t="s">
        <v>1500</v>
      </c>
      <c r="BJ183" t="s">
        <v>1500</v>
      </c>
      <c r="BK183" t="s">
        <v>1500</v>
      </c>
      <c r="BL183" t="s">
        <v>1500</v>
      </c>
      <c r="BM183" t="s">
        <v>1500</v>
      </c>
      <c r="BN183" t="s">
        <v>1500</v>
      </c>
      <c r="BO183" t="s">
        <v>1500</v>
      </c>
      <c r="BP183" t="s">
        <v>1500</v>
      </c>
      <c r="BQ183" t="s">
        <v>1500</v>
      </c>
      <c r="BR183" t="s">
        <v>1500</v>
      </c>
      <c r="BS183" t="s">
        <v>1013</v>
      </c>
      <c r="BT183" s="6" t="str">
        <f>HYPERLINK("https%3A%2F%2Fwww.webofscience.com%2Fwos%2Fwoscc%2Ffull-record%2FWOS:000621977000001","View Full Record in Web of Science")</f>
        <v>View Full Record in Web of Science</v>
      </c>
    </row>
    <row r="184" spans="1:72" x14ac:dyDescent="0.2">
      <c r="A184" t="s">
        <v>1507</v>
      </c>
      <c r="B184" t="s">
        <v>1615</v>
      </c>
      <c r="C184" t="s">
        <v>1500</v>
      </c>
      <c r="D184" t="s">
        <v>1500</v>
      </c>
      <c r="E184" t="s">
        <v>1500</v>
      </c>
      <c r="F184" t="s">
        <v>2097</v>
      </c>
      <c r="G184" t="s">
        <v>1500</v>
      </c>
      <c r="H184" t="s">
        <v>1500</v>
      </c>
      <c r="I184" t="s">
        <v>20</v>
      </c>
      <c r="J184" t="s">
        <v>607</v>
      </c>
      <c r="K184" t="s">
        <v>1500</v>
      </c>
      <c r="L184" t="s">
        <v>1500</v>
      </c>
      <c r="M184" t="s">
        <v>1500</v>
      </c>
      <c r="N184" t="s">
        <v>1500</v>
      </c>
      <c r="O184" t="s">
        <v>1500</v>
      </c>
      <c r="P184" t="s">
        <v>1500</v>
      </c>
      <c r="Q184" t="s">
        <v>1500</v>
      </c>
      <c r="R184" t="s">
        <v>1500</v>
      </c>
      <c r="S184" t="s">
        <v>1500</v>
      </c>
      <c r="T184" t="s">
        <v>1500</v>
      </c>
      <c r="U184" t="s">
        <v>1500</v>
      </c>
      <c r="V184" t="s">
        <v>1500</v>
      </c>
      <c r="W184" t="s">
        <v>1500</v>
      </c>
      <c r="X184" t="s">
        <v>1500</v>
      </c>
      <c r="Y184" t="s">
        <v>1500</v>
      </c>
      <c r="Z184" t="s">
        <v>1500</v>
      </c>
      <c r="AA184" t="s">
        <v>1500</v>
      </c>
      <c r="AB184" t="s">
        <v>1500</v>
      </c>
      <c r="AC184" t="s">
        <v>1500</v>
      </c>
      <c r="AD184" t="s">
        <v>1500</v>
      </c>
      <c r="AE184" t="s">
        <v>1500</v>
      </c>
      <c r="AF184" t="s">
        <v>1500</v>
      </c>
      <c r="AG184" t="s">
        <v>1500</v>
      </c>
      <c r="AH184" t="s">
        <v>1500</v>
      </c>
      <c r="AI184" t="s">
        <v>1500</v>
      </c>
      <c r="AJ184" t="s">
        <v>1500</v>
      </c>
      <c r="AK184" t="s">
        <v>1500</v>
      </c>
      <c r="AL184" t="s">
        <v>1500</v>
      </c>
      <c r="AM184" t="s">
        <v>1500</v>
      </c>
      <c r="AN184" t="s">
        <v>1500</v>
      </c>
      <c r="AO184" t="s">
        <v>1915</v>
      </c>
      <c r="AP184" t="s">
        <v>1910</v>
      </c>
      <c r="AQ184" t="s">
        <v>1500</v>
      </c>
      <c r="AR184" t="s">
        <v>1500</v>
      </c>
      <c r="AS184" t="s">
        <v>1500</v>
      </c>
      <c r="AT184" t="s">
        <v>1529</v>
      </c>
      <c r="AU184">
        <v>2017</v>
      </c>
      <c r="AV184">
        <v>228</v>
      </c>
      <c r="AW184">
        <v>12</v>
      </c>
      <c r="AX184" t="s">
        <v>1500</v>
      </c>
      <c r="AY184" t="s">
        <v>1500</v>
      </c>
      <c r="AZ184" t="s">
        <v>1500</v>
      </c>
      <c r="BA184" t="s">
        <v>1500</v>
      </c>
      <c r="BB184" t="s">
        <v>1500</v>
      </c>
      <c r="BC184" t="s">
        <v>1500</v>
      </c>
      <c r="BD184">
        <v>455</v>
      </c>
      <c r="BE184" t="s">
        <v>2416</v>
      </c>
      <c r="BF184" s="6" t="str">
        <f>HYPERLINK("http://dx.doi.org/10.1007/s11270-017-3594-z","http://dx.doi.org/10.1007/s11270-017-3594-z")</f>
        <v>http://dx.doi.org/10.1007/s11270-017-3594-z</v>
      </c>
      <c r="BG184" t="s">
        <v>1500</v>
      </c>
      <c r="BH184" t="s">
        <v>1500</v>
      </c>
      <c r="BI184" t="s">
        <v>1500</v>
      </c>
      <c r="BJ184" t="s">
        <v>1500</v>
      </c>
      <c r="BK184" t="s">
        <v>1500</v>
      </c>
      <c r="BL184" t="s">
        <v>1500</v>
      </c>
      <c r="BM184" t="s">
        <v>1500</v>
      </c>
      <c r="BN184" t="s">
        <v>1500</v>
      </c>
      <c r="BO184" t="s">
        <v>1500</v>
      </c>
      <c r="BP184" t="s">
        <v>1500</v>
      </c>
      <c r="BQ184" t="s">
        <v>1500</v>
      </c>
      <c r="BR184" t="s">
        <v>1500</v>
      </c>
      <c r="BS184" t="s">
        <v>1049</v>
      </c>
      <c r="BT184" s="6" t="str">
        <f>HYPERLINK("https%3A%2F%2Fwww.webofscience.com%2Fwos%2Fwoscc%2Ffull-record%2FWOS:000415959700002","View Full Record in Web of Science")</f>
        <v>View Full Record in Web of Science</v>
      </c>
    </row>
    <row r="185" spans="1:72" x14ac:dyDescent="0.2">
      <c r="A185" t="s">
        <v>1507</v>
      </c>
      <c r="B185" t="s">
        <v>185</v>
      </c>
      <c r="C185" t="s">
        <v>1500</v>
      </c>
      <c r="D185" t="s">
        <v>1500</v>
      </c>
      <c r="E185" t="s">
        <v>1500</v>
      </c>
      <c r="F185" t="s">
        <v>29</v>
      </c>
      <c r="G185" t="s">
        <v>1500</v>
      </c>
      <c r="H185" t="s">
        <v>1500</v>
      </c>
      <c r="I185" t="s">
        <v>1368</v>
      </c>
      <c r="J185" t="s">
        <v>611</v>
      </c>
      <c r="K185" t="s">
        <v>1500</v>
      </c>
      <c r="L185" t="s">
        <v>1500</v>
      </c>
      <c r="M185" t="s">
        <v>1500</v>
      </c>
      <c r="N185" t="s">
        <v>1500</v>
      </c>
      <c r="O185" t="s">
        <v>1500</v>
      </c>
      <c r="P185" t="s">
        <v>1500</v>
      </c>
      <c r="Q185" t="s">
        <v>1500</v>
      </c>
      <c r="R185" t="s">
        <v>1500</v>
      </c>
      <c r="S185" t="s">
        <v>1500</v>
      </c>
      <c r="T185" t="s">
        <v>1500</v>
      </c>
      <c r="U185" t="s">
        <v>1500</v>
      </c>
      <c r="V185" t="s">
        <v>1500</v>
      </c>
      <c r="W185" t="s">
        <v>1500</v>
      </c>
      <c r="X185" t="s">
        <v>1500</v>
      </c>
      <c r="Y185" t="s">
        <v>1500</v>
      </c>
      <c r="Z185" t="s">
        <v>1500</v>
      </c>
      <c r="AA185" t="s">
        <v>1500</v>
      </c>
      <c r="AB185" t="s">
        <v>514</v>
      </c>
      <c r="AC185" t="s">
        <v>1500</v>
      </c>
      <c r="AD185" t="s">
        <v>1500</v>
      </c>
      <c r="AE185" t="s">
        <v>1500</v>
      </c>
      <c r="AF185" t="s">
        <v>1500</v>
      </c>
      <c r="AG185" t="s">
        <v>1500</v>
      </c>
      <c r="AH185" t="s">
        <v>1500</v>
      </c>
      <c r="AI185" t="s">
        <v>1500</v>
      </c>
      <c r="AJ185" t="s">
        <v>1500</v>
      </c>
      <c r="AK185" t="s">
        <v>1500</v>
      </c>
      <c r="AL185" t="s">
        <v>1500</v>
      </c>
      <c r="AM185" t="s">
        <v>1500</v>
      </c>
      <c r="AN185" t="s">
        <v>1500</v>
      </c>
      <c r="AO185" t="s">
        <v>2703</v>
      </c>
      <c r="AP185" t="s">
        <v>2718</v>
      </c>
      <c r="AQ185" t="s">
        <v>1500</v>
      </c>
      <c r="AR185" t="s">
        <v>1500</v>
      </c>
      <c r="AS185" t="s">
        <v>1500</v>
      </c>
      <c r="AT185" t="s">
        <v>1532</v>
      </c>
      <c r="AU185">
        <v>2020</v>
      </c>
      <c r="AV185">
        <v>263</v>
      </c>
      <c r="AW185" t="s">
        <v>1500</v>
      </c>
      <c r="AX185" t="s">
        <v>1500</v>
      </c>
      <c r="AY185" t="s">
        <v>1500</v>
      </c>
      <c r="AZ185" t="s">
        <v>1500</v>
      </c>
      <c r="BA185" t="s">
        <v>1500</v>
      </c>
      <c r="BB185" t="s">
        <v>1500</v>
      </c>
      <c r="BC185" t="s">
        <v>1500</v>
      </c>
      <c r="BD185">
        <v>121322</v>
      </c>
      <c r="BE185" t="s">
        <v>2577</v>
      </c>
      <c r="BF185" s="6" t="str">
        <f>HYPERLINK("http://dx.doi.org/10.1016/j.jclepro.2020.121322","http://dx.doi.org/10.1016/j.jclepro.2020.121322")</f>
        <v>http://dx.doi.org/10.1016/j.jclepro.2020.121322</v>
      </c>
      <c r="BG185" t="s">
        <v>1500</v>
      </c>
      <c r="BH185" t="s">
        <v>1500</v>
      </c>
      <c r="BI185" t="s">
        <v>1500</v>
      </c>
      <c r="BJ185" t="s">
        <v>1500</v>
      </c>
      <c r="BK185" t="s">
        <v>1500</v>
      </c>
      <c r="BL185" t="s">
        <v>1500</v>
      </c>
      <c r="BM185" t="s">
        <v>1500</v>
      </c>
      <c r="BN185" t="s">
        <v>1500</v>
      </c>
      <c r="BO185" t="s">
        <v>1500</v>
      </c>
      <c r="BP185" t="s">
        <v>1500</v>
      </c>
      <c r="BQ185" t="s">
        <v>1500</v>
      </c>
      <c r="BR185" t="s">
        <v>1500</v>
      </c>
      <c r="BS185" t="s">
        <v>1017</v>
      </c>
      <c r="BT185" s="6" t="str">
        <f>HYPERLINK("https%3A%2F%2Fwww.webofscience.com%2Fwos%2Fwoscc%2Ffull-record%2FWOS:000543468400011","View Full Record in Web of Science")</f>
        <v>View Full Record in Web of Science</v>
      </c>
    </row>
    <row r="186" spans="1:72" x14ac:dyDescent="0.2">
      <c r="A186" t="s">
        <v>1507</v>
      </c>
      <c r="B186" t="s">
        <v>1566</v>
      </c>
      <c r="C186" t="s">
        <v>1500</v>
      </c>
      <c r="D186" t="s">
        <v>1500</v>
      </c>
      <c r="E186" t="s">
        <v>1500</v>
      </c>
      <c r="F186" t="s">
        <v>1814</v>
      </c>
      <c r="G186" t="s">
        <v>1500</v>
      </c>
      <c r="H186" t="s">
        <v>1500</v>
      </c>
      <c r="I186" t="s">
        <v>2209</v>
      </c>
      <c r="J186" t="s">
        <v>1303</v>
      </c>
      <c r="K186" t="s">
        <v>1500</v>
      </c>
      <c r="L186" t="s">
        <v>1500</v>
      </c>
      <c r="M186" t="s">
        <v>1500</v>
      </c>
      <c r="N186" t="s">
        <v>1500</v>
      </c>
      <c r="O186" t="s">
        <v>1500</v>
      </c>
      <c r="P186" t="s">
        <v>1500</v>
      </c>
      <c r="Q186" t="s">
        <v>1500</v>
      </c>
      <c r="R186" t="s">
        <v>1500</v>
      </c>
      <c r="S186" t="s">
        <v>1500</v>
      </c>
      <c r="T186" t="s">
        <v>1500</v>
      </c>
      <c r="U186" t="s">
        <v>1500</v>
      </c>
      <c r="V186" t="s">
        <v>1500</v>
      </c>
      <c r="W186" t="s">
        <v>1500</v>
      </c>
      <c r="X186" t="s">
        <v>1500</v>
      </c>
      <c r="Y186" t="s">
        <v>1500</v>
      </c>
      <c r="Z186" t="s">
        <v>1500</v>
      </c>
      <c r="AA186" t="s">
        <v>1876</v>
      </c>
      <c r="AB186" t="s">
        <v>603</v>
      </c>
      <c r="AC186" t="s">
        <v>1500</v>
      </c>
      <c r="AD186" t="s">
        <v>1500</v>
      </c>
      <c r="AE186" t="s">
        <v>1500</v>
      </c>
      <c r="AF186" t="s">
        <v>1500</v>
      </c>
      <c r="AG186" t="s">
        <v>1500</v>
      </c>
      <c r="AH186" t="s">
        <v>1500</v>
      </c>
      <c r="AI186" t="s">
        <v>1500</v>
      </c>
      <c r="AJ186" t="s">
        <v>1500</v>
      </c>
      <c r="AK186" t="s">
        <v>1500</v>
      </c>
      <c r="AL186" t="s">
        <v>1500</v>
      </c>
      <c r="AM186" t="s">
        <v>1500</v>
      </c>
      <c r="AN186" t="s">
        <v>1500</v>
      </c>
      <c r="AO186" t="s">
        <v>2638</v>
      </c>
      <c r="AP186" t="s">
        <v>2629</v>
      </c>
      <c r="AQ186" t="s">
        <v>1500</v>
      </c>
      <c r="AR186" t="s">
        <v>1500</v>
      </c>
      <c r="AS186" t="s">
        <v>1500</v>
      </c>
      <c r="AT186" t="s">
        <v>1498</v>
      </c>
      <c r="AU186">
        <v>2022</v>
      </c>
      <c r="AV186">
        <v>480</v>
      </c>
      <c r="AW186" t="s">
        <v>1499</v>
      </c>
      <c r="AX186" t="s">
        <v>1500</v>
      </c>
      <c r="AY186" t="s">
        <v>1500</v>
      </c>
      <c r="AZ186" t="s">
        <v>1500</v>
      </c>
      <c r="BA186" t="s">
        <v>1500</v>
      </c>
      <c r="BB186">
        <v>283</v>
      </c>
      <c r="BC186">
        <v>294</v>
      </c>
      <c r="BD186" t="s">
        <v>1500</v>
      </c>
      <c r="BE186" t="s">
        <v>2371</v>
      </c>
      <c r="BF186" s="6" t="str">
        <f>HYPERLINK("http://dx.doi.org/10.1007/s11104-022-05581-4","http://dx.doi.org/10.1007/s11104-022-05581-4")</f>
        <v>http://dx.doi.org/10.1007/s11104-022-05581-4</v>
      </c>
      <c r="BG186" t="s">
        <v>1500</v>
      </c>
      <c r="BH186" t="s">
        <v>2752</v>
      </c>
      <c r="BI186" t="s">
        <v>1500</v>
      </c>
      <c r="BJ186" t="s">
        <v>1500</v>
      </c>
      <c r="BK186" t="s">
        <v>1500</v>
      </c>
      <c r="BL186" t="s">
        <v>1500</v>
      </c>
      <c r="BM186" t="s">
        <v>1500</v>
      </c>
      <c r="BN186" t="s">
        <v>1500</v>
      </c>
      <c r="BO186" t="s">
        <v>1500</v>
      </c>
      <c r="BP186" t="s">
        <v>1500</v>
      </c>
      <c r="BQ186" t="s">
        <v>1500</v>
      </c>
      <c r="BR186" t="s">
        <v>1500</v>
      </c>
      <c r="BS186" t="s">
        <v>999</v>
      </c>
      <c r="BT186" s="6" t="str">
        <f>HYPERLINK("https%3A%2F%2Fwww.webofscience.com%2Fwos%2Fwoscc%2Ffull-record%2FWOS:000823385300002","View Full Record in Web of Science")</f>
        <v>View Full Record in Web of Science</v>
      </c>
    </row>
    <row r="187" spans="1:72" x14ac:dyDescent="0.2">
      <c r="A187" t="s">
        <v>1507</v>
      </c>
      <c r="B187" t="s">
        <v>1248</v>
      </c>
      <c r="C187" t="s">
        <v>1500</v>
      </c>
      <c r="D187" t="s">
        <v>1500</v>
      </c>
      <c r="E187" t="s">
        <v>1500</v>
      </c>
      <c r="F187" t="s">
        <v>1164</v>
      </c>
      <c r="G187" t="s">
        <v>1500</v>
      </c>
      <c r="H187" t="s">
        <v>1500</v>
      </c>
      <c r="I187" t="s">
        <v>1399</v>
      </c>
      <c r="J187" t="s">
        <v>2052</v>
      </c>
      <c r="K187" t="s">
        <v>1500</v>
      </c>
      <c r="L187" t="s">
        <v>1500</v>
      </c>
      <c r="M187" t="s">
        <v>1500</v>
      </c>
      <c r="N187" t="s">
        <v>1500</v>
      </c>
      <c r="O187" t="s">
        <v>1500</v>
      </c>
      <c r="P187" t="s">
        <v>1500</v>
      </c>
      <c r="Q187" t="s">
        <v>1500</v>
      </c>
      <c r="R187" t="s">
        <v>1500</v>
      </c>
      <c r="S187" t="s">
        <v>1500</v>
      </c>
      <c r="T187" t="s">
        <v>1500</v>
      </c>
      <c r="U187" t="s">
        <v>1500</v>
      </c>
      <c r="V187" t="s">
        <v>1500</v>
      </c>
      <c r="W187" t="s">
        <v>1500</v>
      </c>
      <c r="X187" t="s">
        <v>1500</v>
      </c>
      <c r="Y187" t="s">
        <v>1500</v>
      </c>
      <c r="Z187" t="s">
        <v>1500</v>
      </c>
      <c r="AA187" t="s">
        <v>2394</v>
      </c>
      <c r="AB187" t="s">
        <v>1684</v>
      </c>
      <c r="AC187" t="s">
        <v>1500</v>
      </c>
      <c r="AD187" t="s">
        <v>1500</v>
      </c>
      <c r="AE187" t="s">
        <v>1500</v>
      </c>
      <c r="AF187" t="s">
        <v>1500</v>
      </c>
      <c r="AG187" t="s">
        <v>1500</v>
      </c>
      <c r="AH187" t="s">
        <v>1500</v>
      </c>
      <c r="AI187" t="s">
        <v>1500</v>
      </c>
      <c r="AJ187" t="s">
        <v>1500</v>
      </c>
      <c r="AK187" t="s">
        <v>1500</v>
      </c>
      <c r="AL187" t="s">
        <v>1500</v>
      </c>
      <c r="AM187" t="s">
        <v>1500</v>
      </c>
      <c r="AN187" t="s">
        <v>1500</v>
      </c>
      <c r="AO187" t="s">
        <v>2712</v>
      </c>
      <c r="AP187" t="s">
        <v>2737</v>
      </c>
      <c r="AQ187" t="s">
        <v>1500</v>
      </c>
      <c r="AR187" t="s">
        <v>1500</v>
      </c>
      <c r="AS187" t="s">
        <v>1500</v>
      </c>
      <c r="AT187" t="s">
        <v>1500</v>
      </c>
      <c r="AU187">
        <v>2020</v>
      </c>
      <c r="AV187">
        <v>18</v>
      </c>
      <c r="AW187">
        <v>4</v>
      </c>
      <c r="AX187" t="s">
        <v>1500</v>
      </c>
      <c r="AY187" t="s">
        <v>1500</v>
      </c>
      <c r="AZ187" t="s">
        <v>1500</v>
      </c>
      <c r="BA187" t="s">
        <v>1500</v>
      </c>
      <c r="BB187">
        <v>4929</v>
      </c>
      <c r="BC187">
        <v>4939</v>
      </c>
      <c r="BD187" t="s">
        <v>1500</v>
      </c>
      <c r="BE187" t="s">
        <v>2382</v>
      </c>
      <c r="BF187" s="6" t="str">
        <f>HYPERLINK("http://dx.doi.org/10.15666/aeer/1804_49294939","http://dx.doi.org/10.15666/aeer/1804_49294939")</f>
        <v>http://dx.doi.org/10.15666/aeer/1804_49294939</v>
      </c>
      <c r="BG187" t="s">
        <v>1500</v>
      </c>
      <c r="BH187" t="s">
        <v>1500</v>
      </c>
      <c r="BI187" t="s">
        <v>1500</v>
      </c>
      <c r="BJ187" t="s">
        <v>1500</v>
      </c>
      <c r="BK187" t="s">
        <v>1500</v>
      </c>
      <c r="BL187" t="s">
        <v>1500</v>
      </c>
      <c r="BM187" t="s">
        <v>1500</v>
      </c>
      <c r="BN187" t="s">
        <v>1500</v>
      </c>
      <c r="BO187" t="s">
        <v>1500</v>
      </c>
      <c r="BP187" t="s">
        <v>1500</v>
      </c>
      <c r="BQ187" t="s">
        <v>1500</v>
      </c>
      <c r="BR187" t="s">
        <v>1500</v>
      </c>
      <c r="BS187" t="s">
        <v>1022</v>
      </c>
      <c r="BT187" s="6" t="str">
        <f>HYPERLINK("https%3A%2F%2Fwww.webofscience.com%2Fwos%2Fwoscc%2Ffull-record%2FWOS:000566766700008","View Full Record in Web of Science")</f>
        <v>View Full Record in Web of Science</v>
      </c>
    </row>
    <row r="188" spans="1:72" x14ac:dyDescent="0.2">
      <c r="A188" t="s">
        <v>1507</v>
      </c>
      <c r="B188" t="s">
        <v>1125</v>
      </c>
      <c r="C188" t="s">
        <v>1500</v>
      </c>
      <c r="D188" t="s">
        <v>1500</v>
      </c>
      <c r="E188" t="s">
        <v>1500</v>
      </c>
      <c r="F188" t="s">
        <v>1988</v>
      </c>
      <c r="G188" t="s">
        <v>1500</v>
      </c>
      <c r="H188" t="s">
        <v>1500</v>
      </c>
      <c r="I188" t="s">
        <v>1346</v>
      </c>
      <c r="J188" t="s">
        <v>612</v>
      </c>
      <c r="K188" t="s">
        <v>1500</v>
      </c>
      <c r="L188" t="s">
        <v>1500</v>
      </c>
      <c r="M188" t="s">
        <v>1500</v>
      </c>
      <c r="N188" t="s">
        <v>1500</v>
      </c>
      <c r="O188" t="s">
        <v>1500</v>
      </c>
      <c r="P188" t="s">
        <v>1500</v>
      </c>
      <c r="Q188" t="s">
        <v>1500</v>
      </c>
      <c r="R188" t="s">
        <v>1500</v>
      </c>
      <c r="S188" t="s">
        <v>1500</v>
      </c>
      <c r="T188" t="s">
        <v>1500</v>
      </c>
      <c r="U188" t="s">
        <v>1500</v>
      </c>
      <c r="V188" t="s">
        <v>1500</v>
      </c>
      <c r="W188" t="s">
        <v>1500</v>
      </c>
      <c r="X188" t="s">
        <v>1500</v>
      </c>
      <c r="Y188" t="s">
        <v>1500</v>
      </c>
      <c r="Z188" t="s">
        <v>1500</v>
      </c>
      <c r="AA188" t="s">
        <v>379</v>
      </c>
      <c r="AB188" t="s">
        <v>564</v>
      </c>
      <c r="AC188" t="s">
        <v>1500</v>
      </c>
      <c r="AD188" t="s">
        <v>1500</v>
      </c>
      <c r="AE188" t="s">
        <v>1500</v>
      </c>
      <c r="AF188" t="s">
        <v>1500</v>
      </c>
      <c r="AG188" t="s">
        <v>1500</v>
      </c>
      <c r="AH188" t="s">
        <v>1500</v>
      </c>
      <c r="AI188" t="s">
        <v>1500</v>
      </c>
      <c r="AJ188" t="s">
        <v>1500</v>
      </c>
      <c r="AK188" t="s">
        <v>1500</v>
      </c>
      <c r="AL188" t="s">
        <v>1500</v>
      </c>
      <c r="AM188" t="s">
        <v>1500</v>
      </c>
      <c r="AN188" t="s">
        <v>1500</v>
      </c>
      <c r="AO188" t="s">
        <v>2670</v>
      </c>
      <c r="AP188" t="s">
        <v>2667</v>
      </c>
      <c r="AQ188" t="s">
        <v>1500</v>
      </c>
      <c r="AR188" t="s">
        <v>1500</v>
      </c>
      <c r="AS188" t="s">
        <v>1500</v>
      </c>
      <c r="AT188" t="s">
        <v>1506</v>
      </c>
      <c r="AU188">
        <v>2013</v>
      </c>
      <c r="AV188">
        <v>49</v>
      </c>
      <c r="AW188">
        <v>6</v>
      </c>
      <c r="AX188" t="s">
        <v>1500</v>
      </c>
      <c r="AY188" t="s">
        <v>1500</v>
      </c>
      <c r="AZ188" t="s">
        <v>1500</v>
      </c>
      <c r="BA188" t="s">
        <v>1500</v>
      </c>
      <c r="BB188">
        <v>647</v>
      </c>
      <c r="BC188">
        <v>659</v>
      </c>
      <c r="BD188" t="s">
        <v>1500</v>
      </c>
      <c r="BE188" t="s">
        <v>2375</v>
      </c>
      <c r="BF188" s="6" t="str">
        <f>HYPERLINK("http://dx.doi.org/10.1007/s00374-012-0752-8","http://dx.doi.org/10.1007/s00374-012-0752-8")</f>
        <v>http://dx.doi.org/10.1007/s00374-012-0752-8</v>
      </c>
      <c r="BG188" t="s">
        <v>1500</v>
      </c>
      <c r="BH188" t="s">
        <v>1500</v>
      </c>
      <c r="BI188" t="s">
        <v>1500</v>
      </c>
      <c r="BJ188" t="s">
        <v>1500</v>
      </c>
      <c r="BK188" t="s">
        <v>1500</v>
      </c>
      <c r="BL188" t="s">
        <v>1500</v>
      </c>
      <c r="BM188" t="s">
        <v>1500</v>
      </c>
      <c r="BN188" t="s">
        <v>1500</v>
      </c>
      <c r="BO188" t="s">
        <v>1500</v>
      </c>
      <c r="BP188" t="s">
        <v>1500</v>
      </c>
      <c r="BQ188" t="s">
        <v>1500</v>
      </c>
      <c r="BR188" t="s">
        <v>1500</v>
      </c>
      <c r="BS188" t="s">
        <v>1033</v>
      </c>
      <c r="BT188" s="6" t="str">
        <f>HYPERLINK("https%3A%2F%2Fwww.webofscience.com%2Fwos%2Fwoscc%2Ffull-record%2FWOS:000322006400004","View Full Record in Web of Science")</f>
        <v>View Full Record in Web of Science</v>
      </c>
    </row>
    <row r="189" spans="1:72" x14ac:dyDescent="0.2">
      <c r="A189" t="s">
        <v>1507</v>
      </c>
      <c r="B189" t="s">
        <v>1565</v>
      </c>
      <c r="C189" t="s">
        <v>1500</v>
      </c>
      <c r="D189" t="s">
        <v>1500</v>
      </c>
      <c r="E189" t="s">
        <v>1500</v>
      </c>
      <c r="F189" t="s">
        <v>42</v>
      </c>
      <c r="G189" t="s">
        <v>1500</v>
      </c>
      <c r="H189" t="s">
        <v>1500</v>
      </c>
      <c r="I189" t="s">
        <v>2131</v>
      </c>
      <c r="J189" t="s">
        <v>611</v>
      </c>
      <c r="K189" t="s">
        <v>1500</v>
      </c>
      <c r="L189" t="s">
        <v>1500</v>
      </c>
      <c r="M189" t="s">
        <v>1500</v>
      </c>
      <c r="N189" t="s">
        <v>1500</v>
      </c>
      <c r="O189" t="s">
        <v>1500</v>
      </c>
      <c r="P189" t="s">
        <v>1500</v>
      </c>
      <c r="Q189" t="s">
        <v>1500</v>
      </c>
      <c r="R189" t="s">
        <v>1500</v>
      </c>
      <c r="S189" t="s">
        <v>1500</v>
      </c>
      <c r="T189" t="s">
        <v>1500</v>
      </c>
      <c r="U189" t="s">
        <v>1500</v>
      </c>
      <c r="V189" t="s">
        <v>1500</v>
      </c>
      <c r="W189" t="s">
        <v>1500</v>
      </c>
      <c r="X189" t="s">
        <v>1500</v>
      </c>
      <c r="Y189" t="s">
        <v>1500</v>
      </c>
      <c r="Z189" t="s">
        <v>1500</v>
      </c>
      <c r="AA189" t="s">
        <v>1343</v>
      </c>
      <c r="AB189" t="s">
        <v>1686</v>
      </c>
      <c r="AC189" t="s">
        <v>1500</v>
      </c>
      <c r="AD189" t="s">
        <v>1500</v>
      </c>
      <c r="AE189" t="s">
        <v>1500</v>
      </c>
      <c r="AF189" t="s">
        <v>1500</v>
      </c>
      <c r="AG189" t="s">
        <v>1500</v>
      </c>
      <c r="AH189" t="s">
        <v>1500</v>
      </c>
      <c r="AI189" t="s">
        <v>1500</v>
      </c>
      <c r="AJ189" t="s">
        <v>1500</v>
      </c>
      <c r="AK189" t="s">
        <v>1500</v>
      </c>
      <c r="AL189" t="s">
        <v>1500</v>
      </c>
      <c r="AM189" t="s">
        <v>1500</v>
      </c>
      <c r="AN189" t="s">
        <v>1500</v>
      </c>
      <c r="AO189" t="s">
        <v>2703</v>
      </c>
      <c r="AP189" t="s">
        <v>2718</v>
      </c>
      <c r="AQ189" t="s">
        <v>1500</v>
      </c>
      <c r="AR189" t="s">
        <v>1500</v>
      </c>
      <c r="AS189" t="s">
        <v>1500</v>
      </c>
      <c r="AT189" t="s">
        <v>1644</v>
      </c>
      <c r="AU189">
        <v>2020</v>
      </c>
      <c r="AV189">
        <v>256</v>
      </c>
      <c r="AW189" t="s">
        <v>1500</v>
      </c>
      <c r="AX189" t="s">
        <v>1500</v>
      </c>
      <c r="AY189" t="s">
        <v>1500</v>
      </c>
      <c r="AZ189" t="s">
        <v>1500</v>
      </c>
      <c r="BA189" t="s">
        <v>1500</v>
      </c>
      <c r="BB189" t="s">
        <v>1500</v>
      </c>
      <c r="BC189" t="s">
        <v>1500</v>
      </c>
      <c r="BD189">
        <v>120603</v>
      </c>
      <c r="BE189" t="s">
        <v>2590</v>
      </c>
      <c r="BF189" s="6" t="str">
        <f>HYPERLINK("http://dx.doi.org/10.1016/j.jclepro.2020.120603","http://dx.doi.org/10.1016/j.jclepro.2020.120603")</f>
        <v>http://dx.doi.org/10.1016/j.jclepro.2020.120603</v>
      </c>
      <c r="BG189" t="s">
        <v>1500</v>
      </c>
      <c r="BH189" t="s">
        <v>1500</v>
      </c>
      <c r="BI189" t="s">
        <v>1500</v>
      </c>
      <c r="BJ189" t="s">
        <v>1500</v>
      </c>
      <c r="BK189" t="s">
        <v>1500</v>
      </c>
      <c r="BL189" t="s">
        <v>1500</v>
      </c>
      <c r="BM189" t="s">
        <v>1500</v>
      </c>
      <c r="BN189" t="s">
        <v>1500</v>
      </c>
      <c r="BO189" t="s">
        <v>1500</v>
      </c>
      <c r="BP189" t="s">
        <v>1500</v>
      </c>
      <c r="BQ189" t="s">
        <v>1500</v>
      </c>
      <c r="BR189" t="s">
        <v>1500</v>
      </c>
      <c r="BS189" t="s">
        <v>989</v>
      </c>
      <c r="BT189" s="6" t="str">
        <f>HYPERLINK("https%3A%2F%2Fwww.webofscience.com%2Fwos%2Fwoscc%2Ffull-record%2FWOS:000524981300129","View Full Record in Web of Science")</f>
        <v>View Full Record in Web of Science</v>
      </c>
    </row>
    <row r="190" spans="1:72" x14ac:dyDescent="0.2">
      <c r="A190" t="s">
        <v>1507</v>
      </c>
      <c r="B190" t="s">
        <v>1124</v>
      </c>
      <c r="C190" t="s">
        <v>1500</v>
      </c>
      <c r="D190" t="s">
        <v>1500</v>
      </c>
      <c r="E190" t="s">
        <v>1500</v>
      </c>
      <c r="F190" t="s">
        <v>2561</v>
      </c>
      <c r="G190" t="s">
        <v>1500</v>
      </c>
      <c r="H190" t="s">
        <v>1500</v>
      </c>
      <c r="I190" t="s">
        <v>24</v>
      </c>
      <c r="J190" t="s">
        <v>1520</v>
      </c>
      <c r="K190" t="s">
        <v>1500</v>
      </c>
      <c r="L190" t="s">
        <v>1500</v>
      </c>
      <c r="M190" t="s">
        <v>1500</v>
      </c>
      <c r="N190" t="s">
        <v>1500</v>
      </c>
      <c r="O190" t="s">
        <v>1500</v>
      </c>
      <c r="P190" t="s">
        <v>1500</v>
      </c>
      <c r="Q190" t="s">
        <v>1500</v>
      </c>
      <c r="R190" t="s">
        <v>1500</v>
      </c>
      <c r="S190" t="s">
        <v>1500</v>
      </c>
      <c r="T190" t="s">
        <v>1500</v>
      </c>
      <c r="U190" t="s">
        <v>1500</v>
      </c>
      <c r="V190" t="s">
        <v>1500</v>
      </c>
      <c r="W190" t="s">
        <v>1500</v>
      </c>
      <c r="X190" t="s">
        <v>1500</v>
      </c>
      <c r="Y190" t="s">
        <v>1500</v>
      </c>
      <c r="Z190" t="s">
        <v>1500</v>
      </c>
      <c r="AA190" t="s">
        <v>2492</v>
      </c>
      <c r="AB190" t="s">
        <v>1734</v>
      </c>
      <c r="AC190" t="s">
        <v>1500</v>
      </c>
      <c r="AD190" t="s">
        <v>1500</v>
      </c>
      <c r="AE190" t="s">
        <v>1500</v>
      </c>
      <c r="AF190" t="s">
        <v>1500</v>
      </c>
      <c r="AG190" t="s">
        <v>1500</v>
      </c>
      <c r="AH190" t="s">
        <v>1500</v>
      </c>
      <c r="AI190" t="s">
        <v>1500</v>
      </c>
      <c r="AJ190" t="s">
        <v>1500</v>
      </c>
      <c r="AK190" t="s">
        <v>1500</v>
      </c>
      <c r="AL190" t="s">
        <v>1500</v>
      </c>
      <c r="AM190" t="s">
        <v>1500</v>
      </c>
      <c r="AN190" t="s">
        <v>1500</v>
      </c>
      <c r="AO190" t="s">
        <v>2633</v>
      </c>
      <c r="AP190" t="s">
        <v>1521</v>
      </c>
      <c r="AQ190" t="s">
        <v>1500</v>
      </c>
      <c r="AR190" t="s">
        <v>1500</v>
      </c>
      <c r="AS190" t="s">
        <v>1500</v>
      </c>
      <c r="AT190" t="s">
        <v>1494</v>
      </c>
      <c r="AU190">
        <v>2023</v>
      </c>
      <c r="AV190">
        <v>440</v>
      </c>
      <c r="AW190" t="s">
        <v>1500</v>
      </c>
      <c r="AX190" t="s">
        <v>1500</v>
      </c>
      <c r="AY190" t="s">
        <v>1500</v>
      </c>
      <c r="AZ190" t="s">
        <v>1500</v>
      </c>
      <c r="BA190" t="s">
        <v>1500</v>
      </c>
      <c r="BB190" t="s">
        <v>1500</v>
      </c>
      <c r="BC190" t="s">
        <v>1500</v>
      </c>
      <c r="BD190">
        <v>116732</v>
      </c>
      <c r="BE190" t="s">
        <v>2578</v>
      </c>
      <c r="BF190" s="6" t="str">
        <f>HYPERLINK("http://dx.doi.org/10.1016/j.geoderma.2023.116732","http://dx.doi.org/10.1016/j.geoderma.2023.116732")</f>
        <v>http://dx.doi.org/10.1016/j.geoderma.2023.116732</v>
      </c>
      <c r="BG190" t="s">
        <v>1500</v>
      </c>
      <c r="BH190" t="s">
        <v>2637</v>
      </c>
      <c r="BI190" t="s">
        <v>1500</v>
      </c>
      <c r="BJ190" t="s">
        <v>1500</v>
      </c>
      <c r="BK190" t="s">
        <v>1500</v>
      </c>
      <c r="BL190" t="s">
        <v>1500</v>
      </c>
      <c r="BM190" t="s">
        <v>1500</v>
      </c>
      <c r="BN190" t="s">
        <v>1500</v>
      </c>
      <c r="BO190" t="s">
        <v>1500</v>
      </c>
      <c r="BP190" t="s">
        <v>1500</v>
      </c>
      <c r="BQ190" t="s">
        <v>1500</v>
      </c>
      <c r="BR190" t="s">
        <v>1500</v>
      </c>
      <c r="BS190" t="s">
        <v>995</v>
      </c>
      <c r="BT190" s="6" t="str">
        <f>HYPERLINK("https%3A%2F%2Fwww.webofscience.com%2Fwos%2Fwoscc%2Ffull-record%2FWOS:001132170500001","View Full Record in Web of Science")</f>
        <v>View Full Record in Web of Science</v>
      </c>
    </row>
    <row r="191" spans="1:72" x14ac:dyDescent="0.2">
      <c r="A191" t="s">
        <v>1507</v>
      </c>
      <c r="B191" t="s">
        <v>1992</v>
      </c>
      <c r="C191" t="s">
        <v>1500</v>
      </c>
      <c r="D191" t="s">
        <v>1500</v>
      </c>
      <c r="E191" t="s">
        <v>1500</v>
      </c>
      <c r="F191" t="s">
        <v>1350</v>
      </c>
      <c r="G191" t="s">
        <v>1500</v>
      </c>
      <c r="H191" t="s">
        <v>1500</v>
      </c>
      <c r="I191" t="s">
        <v>287</v>
      </c>
      <c r="J191" t="s">
        <v>663</v>
      </c>
      <c r="K191" t="s">
        <v>1500</v>
      </c>
      <c r="L191" t="s">
        <v>1500</v>
      </c>
      <c r="M191" t="s">
        <v>1500</v>
      </c>
      <c r="N191" t="s">
        <v>1500</v>
      </c>
      <c r="O191" t="s">
        <v>1500</v>
      </c>
      <c r="P191" t="s">
        <v>1500</v>
      </c>
      <c r="Q191" t="s">
        <v>1500</v>
      </c>
      <c r="R191" t="s">
        <v>1500</v>
      </c>
      <c r="S191" t="s">
        <v>1500</v>
      </c>
      <c r="T191" t="s">
        <v>1500</v>
      </c>
      <c r="U191" t="s">
        <v>1500</v>
      </c>
      <c r="V191" t="s">
        <v>1500</v>
      </c>
      <c r="W191" t="s">
        <v>1500</v>
      </c>
      <c r="X191" t="s">
        <v>1500</v>
      </c>
      <c r="Y191" t="s">
        <v>1500</v>
      </c>
      <c r="Z191" t="s">
        <v>1500</v>
      </c>
      <c r="AA191" t="s">
        <v>2271</v>
      </c>
      <c r="AB191" t="s">
        <v>1190</v>
      </c>
      <c r="AC191" t="s">
        <v>1500</v>
      </c>
      <c r="AD191" t="s">
        <v>1500</v>
      </c>
      <c r="AE191" t="s">
        <v>1500</v>
      </c>
      <c r="AF191" t="s">
        <v>1500</v>
      </c>
      <c r="AG191" t="s">
        <v>1500</v>
      </c>
      <c r="AH191" t="s">
        <v>1500</v>
      </c>
      <c r="AI191" t="s">
        <v>1500</v>
      </c>
      <c r="AJ191" t="s">
        <v>1500</v>
      </c>
      <c r="AK191" t="s">
        <v>1500</v>
      </c>
      <c r="AL191" t="s">
        <v>1500</v>
      </c>
      <c r="AM191" t="s">
        <v>1500</v>
      </c>
      <c r="AN191" t="s">
        <v>1500</v>
      </c>
      <c r="AO191" t="s">
        <v>2056</v>
      </c>
      <c r="AP191" t="s">
        <v>2055</v>
      </c>
      <c r="AQ191" t="s">
        <v>1500</v>
      </c>
      <c r="AR191" t="s">
        <v>1500</v>
      </c>
      <c r="AS191" t="s">
        <v>1500</v>
      </c>
      <c r="AT191" t="s">
        <v>1486</v>
      </c>
      <c r="AU191">
        <v>2013</v>
      </c>
      <c r="AV191">
        <v>77</v>
      </c>
      <c r="AW191" t="s">
        <v>1500</v>
      </c>
      <c r="AX191" t="s">
        <v>1500</v>
      </c>
      <c r="AY191" t="s">
        <v>1500</v>
      </c>
      <c r="AZ191" t="s">
        <v>1500</v>
      </c>
      <c r="BA191" t="s">
        <v>1500</v>
      </c>
      <c r="BB191">
        <v>943</v>
      </c>
      <c r="BC191">
        <v>950</v>
      </c>
      <c r="BD191" t="s">
        <v>1500</v>
      </c>
      <c r="BE191" t="s">
        <v>2580</v>
      </c>
      <c r="BF191" s="6" t="str">
        <f>HYPERLINK("http://dx.doi.org/10.1016/j.atmosenv.2013.06.022","http://dx.doi.org/10.1016/j.atmosenv.2013.06.022")</f>
        <v>http://dx.doi.org/10.1016/j.atmosenv.2013.06.022</v>
      </c>
      <c r="BG191" t="s">
        <v>1500</v>
      </c>
      <c r="BH191" t="s">
        <v>1500</v>
      </c>
      <c r="BI191" t="s">
        <v>1500</v>
      </c>
      <c r="BJ191" t="s">
        <v>1500</v>
      </c>
      <c r="BK191" t="s">
        <v>1500</v>
      </c>
      <c r="BL191" t="s">
        <v>1500</v>
      </c>
      <c r="BM191" t="s">
        <v>1500</v>
      </c>
      <c r="BN191" t="s">
        <v>1500</v>
      </c>
      <c r="BO191" t="s">
        <v>1500</v>
      </c>
      <c r="BP191" t="s">
        <v>1500</v>
      </c>
      <c r="BQ191" t="s">
        <v>1500</v>
      </c>
      <c r="BR191" t="s">
        <v>1500</v>
      </c>
      <c r="BS191" t="s">
        <v>1019</v>
      </c>
      <c r="BT191" s="6" t="str">
        <f>HYPERLINK("https%3A%2F%2Fwww.webofscience.com%2Fwos%2Fwoscc%2Ffull-record%2FWOS:000324848500099","View Full Record in Web of Science")</f>
        <v>View Full Record in Web of Science</v>
      </c>
    </row>
    <row r="192" spans="1:72" x14ac:dyDescent="0.2">
      <c r="A192" t="s">
        <v>1507</v>
      </c>
      <c r="B192" t="s">
        <v>1735</v>
      </c>
      <c r="C192" t="s">
        <v>1500</v>
      </c>
      <c r="D192" t="s">
        <v>1500</v>
      </c>
      <c r="E192" t="s">
        <v>1500</v>
      </c>
      <c r="F192" t="s">
        <v>1823</v>
      </c>
      <c r="G192" t="s">
        <v>1500</v>
      </c>
      <c r="H192" t="s">
        <v>1500</v>
      </c>
      <c r="I192" t="s">
        <v>127</v>
      </c>
      <c r="J192" t="s">
        <v>2720</v>
      </c>
      <c r="K192" t="s">
        <v>1500</v>
      </c>
      <c r="L192" t="s">
        <v>1500</v>
      </c>
      <c r="M192" t="s">
        <v>1500</v>
      </c>
      <c r="N192" t="s">
        <v>1500</v>
      </c>
      <c r="O192" t="s">
        <v>1500</v>
      </c>
      <c r="P192" t="s">
        <v>1500</v>
      </c>
      <c r="Q192" t="s">
        <v>1500</v>
      </c>
      <c r="R192" t="s">
        <v>1500</v>
      </c>
      <c r="S192" t="s">
        <v>1500</v>
      </c>
      <c r="T192" t="s">
        <v>1500</v>
      </c>
      <c r="U192" t="s">
        <v>1500</v>
      </c>
      <c r="V192" t="s">
        <v>1500</v>
      </c>
      <c r="W192" t="s">
        <v>1500</v>
      </c>
      <c r="X192" t="s">
        <v>1500</v>
      </c>
      <c r="Y192" t="s">
        <v>1500</v>
      </c>
      <c r="Z192" t="s">
        <v>1500</v>
      </c>
      <c r="AA192" t="s">
        <v>1352</v>
      </c>
      <c r="AB192" t="s">
        <v>1500</v>
      </c>
      <c r="AC192" t="s">
        <v>1500</v>
      </c>
      <c r="AD192" t="s">
        <v>1500</v>
      </c>
      <c r="AE192" t="s">
        <v>1500</v>
      </c>
      <c r="AF192" t="s">
        <v>1500</v>
      </c>
      <c r="AG192" t="s">
        <v>1500</v>
      </c>
      <c r="AH192" t="s">
        <v>1500</v>
      </c>
      <c r="AI192" t="s">
        <v>1500</v>
      </c>
      <c r="AJ192" t="s">
        <v>1500</v>
      </c>
      <c r="AK192" t="s">
        <v>1500</v>
      </c>
      <c r="AL192" t="s">
        <v>1500</v>
      </c>
      <c r="AM192" t="s">
        <v>1500</v>
      </c>
      <c r="AN192" t="s">
        <v>1500</v>
      </c>
      <c r="AO192" t="s">
        <v>2717</v>
      </c>
      <c r="AP192" t="s">
        <v>1500</v>
      </c>
      <c r="AQ192" t="s">
        <v>1500</v>
      </c>
      <c r="AR192" t="s">
        <v>1500</v>
      </c>
      <c r="AS192" t="s">
        <v>1500</v>
      </c>
      <c r="AT192" t="s">
        <v>1618</v>
      </c>
      <c r="AU192">
        <v>2012</v>
      </c>
      <c r="AV192">
        <v>7</v>
      </c>
      <c r="AW192">
        <v>5</v>
      </c>
      <c r="AX192" t="s">
        <v>1500</v>
      </c>
      <c r="AY192" t="s">
        <v>1500</v>
      </c>
      <c r="AZ192" t="s">
        <v>1500</v>
      </c>
      <c r="BA192" t="s">
        <v>1500</v>
      </c>
      <c r="BB192" t="s">
        <v>1500</v>
      </c>
      <c r="BC192" t="s">
        <v>1500</v>
      </c>
      <c r="BD192" t="s">
        <v>1609</v>
      </c>
      <c r="BE192" t="s">
        <v>2582</v>
      </c>
      <c r="BF192" s="6" t="str">
        <f>HYPERLINK("http://dx.doi.org/10.1371/journal.pone.0034642","http://dx.doi.org/10.1371/journal.pone.0034642")</f>
        <v>http://dx.doi.org/10.1371/journal.pone.0034642</v>
      </c>
      <c r="BG192" t="s">
        <v>1500</v>
      </c>
      <c r="BH192" t="s">
        <v>1500</v>
      </c>
      <c r="BI192" t="s">
        <v>1500</v>
      </c>
      <c r="BJ192" t="s">
        <v>1500</v>
      </c>
      <c r="BK192" t="s">
        <v>1500</v>
      </c>
      <c r="BL192" t="s">
        <v>1500</v>
      </c>
      <c r="BM192" t="s">
        <v>1500</v>
      </c>
      <c r="BN192">
        <v>22574109</v>
      </c>
      <c r="BO192" t="s">
        <v>1500</v>
      </c>
      <c r="BP192" t="s">
        <v>1500</v>
      </c>
      <c r="BQ192" t="s">
        <v>1500</v>
      </c>
      <c r="BR192" t="s">
        <v>1500</v>
      </c>
      <c r="BS192" t="s">
        <v>988</v>
      </c>
      <c r="BT192" s="6" t="str">
        <f>HYPERLINK("https%3A%2F%2Fwww.webofscience.com%2Fwos%2Fwoscc%2Ffull-record%2FWOS:000305349800005","View Full Record in Web of Science")</f>
        <v>View Full Record in Web of Science</v>
      </c>
    </row>
    <row r="193" spans="1:72" x14ac:dyDescent="0.2">
      <c r="A193" t="s">
        <v>1507</v>
      </c>
      <c r="B193" t="s">
        <v>1258</v>
      </c>
      <c r="C193" t="s">
        <v>1500</v>
      </c>
      <c r="D193" t="s">
        <v>1500</v>
      </c>
      <c r="E193" t="s">
        <v>1500</v>
      </c>
      <c r="F193" t="s">
        <v>1258</v>
      </c>
      <c r="G193" t="s">
        <v>1500</v>
      </c>
      <c r="H193" t="s">
        <v>1500</v>
      </c>
      <c r="I193" t="s">
        <v>1446</v>
      </c>
      <c r="J193" t="s">
        <v>594</v>
      </c>
      <c r="K193" t="s">
        <v>1500</v>
      </c>
      <c r="L193" t="s">
        <v>1500</v>
      </c>
      <c r="M193" t="s">
        <v>1500</v>
      </c>
      <c r="N193" t="s">
        <v>1500</v>
      </c>
      <c r="O193" t="s">
        <v>1500</v>
      </c>
      <c r="P193" t="s">
        <v>1500</v>
      </c>
      <c r="Q193" t="s">
        <v>1500</v>
      </c>
      <c r="R193" t="s">
        <v>1500</v>
      </c>
      <c r="S193" t="s">
        <v>1500</v>
      </c>
      <c r="T193" t="s">
        <v>1500</v>
      </c>
      <c r="U193" t="s">
        <v>1500</v>
      </c>
      <c r="V193" t="s">
        <v>1500</v>
      </c>
      <c r="W193" t="s">
        <v>1500</v>
      </c>
      <c r="X193" t="s">
        <v>1500</v>
      </c>
      <c r="Y193" t="s">
        <v>1500</v>
      </c>
      <c r="Z193" t="s">
        <v>1500</v>
      </c>
      <c r="AA193" t="s">
        <v>1500</v>
      </c>
      <c r="AB193" t="s">
        <v>1500</v>
      </c>
      <c r="AC193" t="s">
        <v>1500</v>
      </c>
      <c r="AD193" t="s">
        <v>1500</v>
      </c>
      <c r="AE193" t="s">
        <v>1500</v>
      </c>
      <c r="AF193" t="s">
        <v>1500</v>
      </c>
      <c r="AG193" t="s">
        <v>1500</v>
      </c>
      <c r="AH193" t="s">
        <v>1500</v>
      </c>
      <c r="AI193" t="s">
        <v>1500</v>
      </c>
      <c r="AJ193" t="s">
        <v>1500</v>
      </c>
      <c r="AK193" t="s">
        <v>1500</v>
      </c>
      <c r="AL193" t="s">
        <v>1500</v>
      </c>
      <c r="AM193" t="s">
        <v>1500</v>
      </c>
      <c r="AN193" t="s">
        <v>1500</v>
      </c>
      <c r="AO193" t="s">
        <v>1512</v>
      </c>
      <c r="AP193" t="s">
        <v>1500</v>
      </c>
      <c r="AQ193" t="s">
        <v>1500</v>
      </c>
      <c r="AR193" t="s">
        <v>1500</v>
      </c>
      <c r="AS193" t="s">
        <v>1500</v>
      </c>
      <c r="AT193" t="s">
        <v>1498</v>
      </c>
      <c r="AU193">
        <v>2000</v>
      </c>
      <c r="AV193">
        <v>58</v>
      </c>
      <c r="AW193" t="s">
        <v>1503</v>
      </c>
      <c r="AX193" t="s">
        <v>1500</v>
      </c>
      <c r="AY193" t="s">
        <v>1500</v>
      </c>
      <c r="AZ193" t="s">
        <v>1500</v>
      </c>
      <c r="BA193" t="s">
        <v>1500</v>
      </c>
      <c r="BB193">
        <v>131</v>
      </c>
      <c r="BC193">
        <v>139</v>
      </c>
      <c r="BD193" t="s">
        <v>1500</v>
      </c>
      <c r="BE193" t="s">
        <v>679</v>
      </c>
      <c r="BF193" s="6" t="str">
        <f>HYPERLINK("http://dx.doi.org/10.1023/A:1009842502608","http://dx.doi.org/10.1023/A:1009842502608")</f>
        <v>http://dx.doi.org/10.1023/A:1009842502608</v>
      </c>
      <c r="BG193" t="s">
        <v>1500</v>
      </c>
      <c r="BH193" t="s">
        <v>1500</v>
      </c>
      <c r="BI193" t="s">
        <v>1500</v>
      </c>
      <c r="BJ193" t="s">
        <v>1500</v>
      </c>
      <c r="BK193" t="s">
        <v>1500</v>
      </c>
      <c r="BL193" t="s">
        <v>1500</v>
      </c>
      <c r="BM193" t="s">
        <v>1500</v>
      </c>
      <c r="BN193" t="s">
        <v>1500</v>
      </c>
      <c r="BO193" t="s">
        <v>1500</v>
      </c>
      <c r="BP193" t="s">
        <v>1500</v>
      </c>
      <c r="BQ193" t="s">
        <v>1500</v>
      </c>
      <c r="BR193" t="s">
        <v>1500</v>
      </c>
      <c r="BS193" t="s">
        <v>1003</v>
      </c>
      <c r="BT193" s="6" t="str">
        <f>HYPERLINK("https%3A%2F%2Fwww.webofscience.com%2Fwos%2Fwoscc%2Ffull-record%2FWOS:000166362400012","View Full Record in Web of Science")</f>
        <v>View Full Record in Web of Science</v>
      </c>
    </row>
    <row r="194" spans="1:72" x14ac:dyDescent="0.2">
      <c r="A194" t="s">
        <v>1507</v>
      </c>
      <c r="B194" t="s">
        <v>1977</v>
      </c>
      <c r="C194" t="s">
        <v>1500</v>
      </c>
      <c r="D194" t="s">
        <v>1500</v>
      </c>
      <c r="E194" t="s">
        <v>1500</v>
      </c>
      <c r="F194" t="s">
        <v>100</v>
      </c>
      <c r="G194" t="s">
        <v>1500</v>
      </c>
      <c r="H194" t="s">
        <v>1500</v>
      </c>
      <c r="I194" t="s">
        <v>123</v>
      </c>
      <c r="J194" t="s">
        <v>601</v>
      </c>
      <c r="K194" t="s">
        <v>1500</v>
      </c>
      <c r="L194" t="s">
        <v>1500</v>
      </c>
      <c r="M194" t="s">
        <v>1500</v>
      </c>
      <c r="N194" t="s">
        <v>1500</v>
      </c>
      <c r="O194" t="s">
        <v>1500</v>
      </c>
      <c r="P194" t="s">
        <v>1500</v>
      </c>
      <c r="Q194" t="s">
        <v>1500</v>
      </c>
      <c r="R194" t="s">
        <v>1500</v>
      </c>
      <c r="S194" t="s">
        <v>1500</v>
      </c>
      <c r="T194" t="s">
        <v>1500</v>
      </c>
      <c r="U194" t="s">
        <v>1500</v>
      </c>
      <c r="V194" t="s">
        <v>1500</v>
      </c>
      <c r="W194" t="s">
        <v>1500</v>
      </c>
      <c r="X194" t="s">
        <v>1500</v>
      </c>
      <c r="Y194" t="s">
        <v>1500</v>
      </c>
      <c r="Z194" t="s">
        <v>1500</v>
      </c>
      <c r="AA194" t="s">
        <v>294</v>
      </c>
      <c r="AB194" t="s">
        <v>195</v>
      </c>
      <c r="AC194" t="s">
        <v>1500</v>
      </c>
      <c r="AD194" t="s">
        <v>1500</v>
      </c>
      <c r="AE194" t="s">
        <v>1500</v>
      </c>
      <c r="AF194" t="s">
        <v>1500</v>
      </c>
      <c r="AG194" t="s">
        <v>1500</v>
      </c>
      <c r="AH194" t="s">
        <v>1500</v>
      </c>
      <c r="AI194" t="s">
        <v>1500</v>
      </c>
      <c r="AJ194" t="s">
        <v>1500</v>
      </c>
      <c r="AK194" t="s">
        <v>1500</v>
      </c>
      <c r="AL194" t="s">
        <v>1500</v>
      </c>
      <c r="AM194" t="s">
        <v>1500</v>
      </c>
      <c r="AN194" t="s">
        <v>1500</v>
      </c>
      <c r="AO194" t="s">
        <v>1524</v>
      </c>
      <c r="AP194" t="s">
        <v>2641</v>
      </c>
      <c r="AQ194" t="s">
        <v>1500</v>
      </c>
      <c r="AR194" t="s">
        <v>1500</v>
      </c>
      <c r="AS194" t="s">
        <v>1500</v>
      </c>
      <c r="AT194" t="s">
        <v>1497</v>
      </c>
      <c r="AU194">
        <v>2014</v>
      </c>
      <c r="AV194">
        <v>60</v>
      </c>
      <c r="AW194">
        <v>3</v>
      </c>
      <c r="AX194" t="s">
        <v>1500</v>
      </c>
      <c r="AY194" t="s">
        <v>1500</v>
      </c>
      <c r="AZ194" t="s">
        <v>1500</v>
      </c>
      <c r="BA194" t="s">
        <v>1500</v>
      </c>
      <c r="BB194">
        <v>411</v>
      </c>
      <c r="BC194">
        <v>422</v>
      </c>
      <c r="BD194" t="s">
        <v>1500</v>
      </c>
      <c r="BE194" t="s">
        <v>2587</v>
      </c>
      <c r="BF194" s="6" t="str">
        <f>HYPERLINK("http://dx.doi.org/10.1080/00380768.2014.899886","http://dx.doi.org/10.1080/00380768.2014.899886")</f>
        <v>http://dx.doi.org/10.1080/00380768.2014.899886</v>
      </c>
      <c r="BG194" t="s">
        <v>1500</v>
      </c>
      <c r="BH194" t="s">
        <v>1500</v>
      </c>
      <c r="BI194" t="s">
        <v>1500</v>
      </c>
      <c r="BJ194" t="s">
        <v>1500</v>
      </c>
      <c r="BK194" t="s">
        <v>1500</v>
      </c>
      <c r="BL194" t="s">
        <v>1500</v>
      </c>
      <c r="BM194" t="s">
        <v>1500</v>
      </c>
      <c r="BN194" t="s">
        <v>1500</v>
      </c>
      <c r="BO194" t="s">
        <v>1500</v>
      </c>
      <c r="BP194" t="s">
        <v>1500</v>
      </c>
      <c r="BQ194" t="s">
        <v>1500</v>
      </c>
      <c r="BR194" t="s">
        <v>1500</v>
      </c>
      <c r="BS194" t="s">
        <v>997</v>
      </c>
      <c r="BT194" s="6" t="str">
        <f>HYPERLINK("https%3A%2F%2Fwww.webofscience.com%2Fwos%2Fwoscc%2Ffull-record%2FWOS:000340088800014","View Full Record in Web of Science")</f>
        <v>View Full Record in Web of Science</v>
      </c>
    </row>
    <row r="195" spans="1:72" x14ac:dyDescent="0.2">
      <c r="A195" t="s">
        <v>1507</v>
      </c>
      <c r="B195" t="s">
        <v>169</v>
      </c>
      <c r="C195" t="s">
        <v>1500</v>
      </c>
      <c r="D195" t="s">
        <v>1500</v>
      </c>
      <c r="E195" t="s">
        <v>1500</v>
      </c>
      <c r="F195" t="s">
        <v>1345</v>
      </c>
      <c r="G195" t="s">
        <v>1500</v>
      </c>
      <c r="H195" t="s">
        <v>1500</v>
      </c>
      <c r="I195" t="s">
        <v>2244</v>
      </c>
      <c r="J195" t="s">
        <v>651</v>
      </c>
      <c r="K195" t="s">
        <v>1500</v>
      </c>
      <c r="L195" t="s">
        <v>1500</v>
      </c>
      <c r="M195" t="s">
        <v>1500</v>
      </c>
      <c r="N195" t="s">
        <v>1500</v>
      </c>
      <c r="O195" t="s">
        <v>1500</v>
      </c>
      <c r="P195" t="s">
        <v>1500</v>
      </c>
      <c r="Q195" t="s">
        <v>1500</v>
      </c>
      <c r="R195" t="s">
        <v>1500</v>
      </c>
      <c r="S195" t="s">
        <v>1500</v>
      </c>
      <c r="T195" t="s">
        <v>1500</v>
      </c>
      <c r="U195" t="s">
        <v>1500</v>
      </c>
      <c r="V195" t="s">
        <v>1500</v>
      </c>
      <c r="W195" t="s">
        <v>1500</v>
      </c>
      <c r="X195" t="s">
        <v>1500</v>
      </c>
      <c r="Y195" t="s">
        <v>1500</v>
      </c>
      <c r="Z195" t="s">
        <v>1500</v>
      </c>
      <c r="AA195" t="s">
        <v>702</v>
      </c>
      <c r="AB195" t="s">
        <v>2589</v>
      </c>
      <c r="AC195" t="s">
        <v>1500</v>
      </c>
      <c r="AD195" t="s">
        <v>1500</v>
      </c>
      <c r="AE195" t="s">
        <v>1500</v>
      </c>
      <c r="AF195" t="s">
        <v>1500</v>
      </c>
      <c r="AG195" t="s">
        <v>1500</v>
      </c>
      <c r="AH195" t="s">
        <v>1500</v>
      </c>
      <c r="AI195" t="s">
        <v>1500</v>
      </c>
      <c r="AJ195" t="s">
        <v>1500</v>
      </c>
      <c r="AK195" t="s">
        <v>1500</v>
      </c>
      <c r="AL195" t="s">
        <v>1500</v>
      </c>
      <c r="AM195" t="s">
        <v>1500</v>
      </c>
      <c r="AN195" t="s">
        <v>1500</v>
      </c>
      <c r="AO195" t="s">
        <v>2675</v>
      </c>
      <c r="AP195" t="s">
        <v>2672</v>
      </c>
      <c r="AQ195" t="s">
        <v>1500</v>
      </c>
      <c r="AR195" t="s">
        <v>1500</v>
      </c>
      <c r="AS195" t="s">
        <v>1500</v>
      </c>
      <c r="AT195" t="s">
        <v>1580</v>
      </c>
      <c r="AU195">
        <v>2021</v>
      </c>
      <c r="AV195">
        <v>274</v>
      </c>
      <c r="AW195" t="s">
        <v>1500</v>
      </c>
      <c r="AX195" t="s">
        <v>1500</v>
      </c>
      <c r="AY195" t="s">
        <v>1500</v>
      </c>
      <c r="AZ195" t="s">
        <v>1500</v>
      </c>
      <c r="BA195" t="s">
        <v>1500</v>
      </c>
      <c r="BB195" t="s">
        <v>1500</v>
      </c>
      <c r="BC195" t="s">
        <v>1500</v>
      </c>
      <c r="BD195">
        <v>116573</v>
      </c>
      <c r="BE195" t="s">
        <v>2591</v>
      </c>
      <c r="BF195" s="6" t="str">
        <f>HYPERLINK("http://dx.doi.org/10.1016/j.envpol.2021.116573","http://dx.doi.org/10.1016/j.envpol.2021.116573")</f>
        <v>http://dx.doi.org/10.1016/j.envpol.2021.116573</v>
      </c>
      <c r="BG195" t="s">
        <v>1500</v>
      </c>
      <c r="BH195" t="s">
        <v>2632</v>
      </c>
      <c r="BI195" t="s">
        <v>1500</v>
      </c>
      <c r="BJ195" t="s">
        <v>1500</v>
      </c>
      <c r="BK195" t="s">
        <v>1500</v>
      </c>
      <c r="BL195" t="s">
        <v>1500</v>
      </c>
      <c r="BM195" t="s">
        <v>1500</v>
      </c>
      <c r="BN195">
        <v>33529901</v>
      </c>
      <c r="BO195" t="s">
        <v>1500</v>
      </c>
      <c r="BP195" t="s">
        <v>1500</v>
      </c>
      <c r="BQ195" t="s">
        <v>1500</v>
      </c>
      <c r="BR195" t="s">
        <v>1500</v>
      </c>
      <c r="BS195" t="s">
        <v>1040</v>
      </c>
      <c r="BT195" s="6" t="str">
        <f>HYPERLINK("https%3A%2F%2Fwww.webofscience.com%2Fwos%2Fwoscc%2Ffull-record%2FWOS:000625379400068","View Full Record in Web of Science")</f>
        <v>View Full Record in Web of Science</v>
      </c>
    </row>
    <row r="196" spans="1:72" x14ac:dyDescent="0.2">
      <c r="A196" t="s">
        <v>1507</v>
      </c>
      <c r="B196" t="s">
        <v>494</v>
      </c>
      <c r="C196" t="s">
        <v>1500</v>
      </c>
      <c r="D196" t="s">
        <v>1500</v>
      </c>
      <c r="E196" t="s">
        <v>1500</v>
      </c>
      <c r="F196" t="s">
        <v>1476</v>
      </c>
      <c r="G196" t="s">
        <v>1500</v>
      </c>
      <c r="H196" t="s">
        <v>1500</v>
      </c>
      <c r="I196" t="s">
        <v>258</v>
      </c>
      <c r="J196" t="s">
        <v>219</v>
      </c>
      <c r="K196" t="s">
        <v>1500</v>
      </c>
      <c r="L196" t="s">
        <v>1500</v>
      </c>
      <c r="M196" t="s">
        <v>1500</v>
      </c>
      <c r="N196" t="s">
        <v>1500</v>
      </c>
      <c r="O196" t="s">
        <v>1500</v>
      </c>
      <c r="P196" t="s">
        <v>1500</v>
      </c>
      <c r="Q196" t="s">
        <v>1500</v>
      </c>
      <c r="R196" t="s">
        <v>1500</v>
      </c>
      <c r="S196" t="s">
        <v>1500</v>
      </c>
      <c r="T196" t="s">
        <v>1500</v>
      </c>
      <c r="U196" t="s">
        <v>1500</v>
      </c>
      <c r="V196" t="s">
        <v>1500</v>
      </c>
      <c r="W196" t="s">
        <v>1500</v>
      </c>
      <c r="X196" t="s">
        <v>1500</v>
      </c>
      <c r="Y196" t="s">
        <v>1500</v>
      </c>
      <c r="Z196" t="s">
        <v>1500</v>
      </c>
      <c r="AA196" t="s">
        <v>2267</v>
      </c>
      <c r="AB196" t="s">
        <v>712</v>
      </c>
      <c r="AC196" t="s">
        <v>1500</v>
      </c>
      <c r="AD196" t="s">
        <v>1500</v>
      </c>
      <c r="AE196" t="s">
        <v>1500</v>
      </c>
      <c r="AF196" t="s">
        <v>1500</v>
      </c>
      <c r="AG196" t="s">
        <v>1500</v>
      </c>
      <c r="AH196" t="s">
        <v>1500</v>
      </c>
      <c r="AI196" t="s">
        <v>1500</v>
      </c>
      <c r="AJ196" t="s">
        <v>1500</v>
      </c>
      <c r="AK196" t="s">
        <v>1500</v>
      </c>
      <c r="AL196" t="s">
        <v>1500</v>
      </c>
      <c r="AM196" t="s">
        <v>1500</v>
      </c>
      <c r="AN196" t="s">
        <v>1500</v>
      </c>
      <c r="AO196" t="s">
        <v>1914</v>
      </c>
      <c r="AP196" t="s">
        <v>1909</v>
      </c>
      <c r="AQ196" t="s">
        <v>1500</v>
      </c>
      <c r="AR196" t="s">
        <v>1500</v>
      </c>
      <c r="AS196" t="s">
        <v>1500</v>
      </c>
      <c r="AT196" t="s">
        <v>1531</v>
      </c>
      <c r="AU196">
        <v>2023</v>
      </c>
      <c r="AV196">
        <v>355</v>
      </c>
      <c r="AW196" t="s">
        <v>1500</v>
      </c>
      <c r="AX196" t="s">
        <v>1500</v>
      </c>
      <c r="AY196" t="s">
        <v>1500</v>
      </c>
      <c r="AZ196" t="s">
        <v>1500</v>
      </c>
      <c r="BA196" t="s">
        <v>1500</v>
      </c>
      <c r="BB196" t="s">
        <v>1500</v>
      </c>
      <c r="BC196" t="s">
        <v>1500</v>
      </c>
      <c r="BD196">
        <v>108593</v>
      </c>
      <c r="BE196" t="s">
        <v>2386</v>
      </c>
      <c r="BF196" s="6" t="str">
        <f>HYPERLINK("http://dx.doi.org/10.1016/j.agee.2023.108593","http://dx.doi.org/10.1016/j.agee.2023.108593")</f>
        <v>http://dx.doi.org/10.1016/j.agee.2023.108593</v>
      </c>
      <c r="BG196" t="s">
        <v>1500</v>
      </c>
      <c r="BH196" t="s">
        <v>2701</v>
      </c>
      <c r="BI196" t="s">
        <v>1500</v>
      </c>
      <c r="BJ196" t="s">
        <v>1500</v>
      </c>
      <c r="BK196" t="s">
        <v>1500</v>
      </c>
      <c r="BL196" t="s">
        <v>1500</v>
      </c>
      <c r="BM196" t="s">
        <v>1500</v>
      </c>
      <c r="BN196" t="s">
        <v>1500</v>
      </c>
      <c r="BO196" t="s">
        <v>1500</v>
      </c>
      <c r="BP196" t="s">
        <v>1500</v>
      </c>
      <c r="BQ196" t="s">
        <v>1500</v>
      </c>
      <c r="BR196" t="s">
        <v>1500</v>
      </c>
      <c r="BS196" t="s">
        <v>1014</v>
      </c>
      <c r="BT196" s="6" t="str">
        <f>HYPERLINK("https%3A%2F%2Fwww.webofscience.com%2Fwos%2Fwoscc%2Ffull-record%2FWOS:001010001500001","View Full Record in Web of Science")</f>
        <v>View Full Record in Web of Science</v>
      </c>
    </row>
    <row r="197" spans="1:72" x14ac:dyDescent="0.2">
      <c r="A197" t="s">
        <v>1507</v>
      </c>
      <c r="B197" t="s">
        <v>1128</v>
      </c>
      <c r="C197" t="s">
        <v>1500</v>
      </c>
      <c r="D197" t="s">
        <v>1500</v>
      </c>
      <c r="E197" t="s">
        <v>1500</v>
      </c>
      <c r="F197" t="s">
        <v>454</v>
      </c>
      <c r="G197" t="s">
        <v>1500</v>
      </c>
      <c r="H197" t="s">
        <v>1500</v>
      </c>
      <c r="I197" t="s">
        <v>104</v>
      </c>
      <c r="J197" t="s">
        <v>583</v>
      </c>
      <c r="K197" t="s">
        <v>1500</v>
      </c>
      <c r="L197" t="s">
        <v>1500</v>
      </c>
      <c r="M197" t="s">
        <v>1500</v>
      </c>
      <c r="N197" t="s">
        <v>1500</v>
      </c>
      <c r="O197" t="s">
        <v>1500</v>
      </c>
      <c r="P197" t="s">
        <v>1500</v>
      </c>
      <c r="Q197" t="s">
        <v>1500</v>
      </c>
      <c r="R197" t="s">
        <v>1500</v>
      </c>
      <c r="S197" t="s">
        <v>1500</v>
      </c>
      <c r="T197" t="s">
        <v>1500</v>
      </c>
      <c r="U197" t="s">
        <v>1500</v>
      </c>
      <c r="V197" t="s">
        <v>1500</v>
      </c>
      <c r="W197" t="s">
        <v>1500</v>
      </c>
      <c r="X197" t="s">
        <v>1500</v>
      </c>
      <c r="Y197" t="s">
        <v>1500</v>
      </c>
      <c r="Z197" t="s">
        <v>1500</v>
      </c>
      <c r="AA197" t="s">
        <v>1999</v>
      </c>
      <c r="AB197" t="s">
        <v>1500</v>
      </c>
      <c r="AC197" t="s">
        <v>1500</v>
      </c>
      <c r="AD197" t="s">
        <v>1500</v>
      </c>
      <c r="AE197" t="s">
        <v>1500</v>
      </c>
      <c r="AF197" t="s">
        <v>1500</v>
      </c>
      <c r="AG197" t="s">
        <v>1500</v>
      </c>
      <c r="AH197" t="s">
        <v>1500</v>
      </c>
      <c r="AI197" t="s">
        <v>1500</v>
      </c>
      <c r="AJ197" t="s">
        <v>1500</v>
      </c>
      <c r="AK197" t="s">
        <v>1500</v>
      </c>
      <c r="AL197" t="s">
        <v>1500</v>
      </c>
      <c r="AM197" t="s">
        <v>1500</v>
      </c>
      <c r="AN197" t="s">
        <v>1500</v>
      </c>
      <c r="AO197" t="s">
        <v>1523</v>
      </c>
      <c r="AP197" t="s">
        <v>1480</v>
      </c>
      <c r="AQ197" t="s">
        <v>1500</v>
      </c>
      <c r="AR197" t="s">
        <v>1500</v>
      </c>
      <c r="AS197" t="s">
        <v>1500</v>
      </c>
      <c r="AT197" t="s">
        <v>1628</v>
      </c>
      <c r="AU197">
        <v>2024</v>
      </c>
      <c r="AV197">
        <v>907</v>
      </c>
      <c r="AW197" t="s">
        <v>1500</v>
      </c>
      <c r="AX197" t="s">
        <v>1500</v>
      </c>
      <c r="AY197" t="s">
        <v>1500</v>
      </c>
      <c r="AZ197" t="s">
        <v>1500</v>
      </c>
      <c r="BA197" t="s">
        <v>1500</v>
      </c>
      <c r="BB197" t="s">
        <v>1500</v>
      </c>
      <c r="BC197" t="s">
        <v>1500</v>
      </c>
      <c r="BD197">
        <v>168080</v>
      </c>
      <c r="BE197" t="s">
        <v>346</v>
      </c>
      <c r="BF197" s="6" t="str">
        <f>HYPERLINK("http://dx.doi.org/10.1016/j.scitotenv.2023.168080","http://dx.doi.org/10.1016/j.scitotenv.2023.168080")</f>
        <v>http://dx.doi.org/10.1016/j.scitotenv.2023.168080</v>
      </c>
      <c r="BG197" t="s">
        <v>1500</v>
      </c>
      <c r="BH197" t="s">
        <v>2715</v>
      </c>
      <c r="BI197" t="s">
        <v>1500</v>
      </c>
      <c r="BJ197" t="s">
        <v>1500</v>
      </c>
      <c r="BK197" t="s">
        <v>1500</v>
      </c>
      <c r="BL197" t="s">
        <v>1500</v>
      </c>
      <c r="BM197" t="s">
        <v>1500</v>
      </c>
      <c r="BN197">
        <v>37898212</v>
      </c>
      <c r="BO197" t="s">
        <v>1500</v>
      </c>
      <c r="BP197" t="s">
        <v>1500</v>
      </c>
      <c r="BQ197" t="s">
        <v>1500</v>
      </c>
      <c r="BR197" t="s">
        <v>1500</v>
      </c>
      <c r="BS197" t="s">
        <v>1002</v>
      </c>
      <c r="BT197" s="6" t="str">
        <f>HYPERLINK("https%3A%2F%2Fwww.webofscience.com%2Fwos%2Fwoscc%2Ffull-record%2FWOS:001109891400001","View Full Record in Web of Science")</f>
        <v>View Full Record in Web of Science</v>
      </c>
    </row>
    <row r="198" spans="1:72" x14ac:dyDescent="0.2">
      <c r="A198" t="s">
        <v>1507</v>
      </c>
      <c r="B198" t="s">
        <v>407</v>
      </c>
      <c r="C198" t="s">
        <v>1500</v>
      </c>
      <c r="D198" t="s">
        <v>1500</v>
      </c>
      <c r="E198" t="s">
        <v>1500</v>
      </c>
      <c r="F198" t="s">
        <v>1437</v>
      </c>
      <c r="G198" t="s">
        <v>1500</v>
      </c>
      <c r="H198" t="s">
        <v>1500</v>
      </c>
      <c r="I198" t="s">
        <v>1786</v>
      </c>
      <c r="J198" t="s">
        <v>314</v>
      </c>
      <c r="K198" t="s">
        <v>1500</v>
      </c>
      <c r="L198" t="s">
        <v>1500</v>
      </c>
      <c r="M198" t="s">
        <v>1500</v>
      </c>
      <c r="N198" t="s">
        <v>1500</v>
      </c>
      <c r="O198" t="s">
        <v>1500</v>
      </c>
      <c r="P198" t="s">
        <v>1500</v>
      </c>
      <c r="Q198" t="s">
        <v>1500</v>
      </c>
      <c r="R198" t="s">
        <v>1500</v>
      </c>
      <c r="S198" t="s">
        <v>1500</v>
      </c>
      <c r="T198" t="s">
        <v>1500</v>
      </c>
      <c r="U198" t="s">
        <v>1500</v>
      </c>
      <c r="V198" t="s">
        <v>1500</v>
      </c>
      <c r="W198" t="s">
        <v>1500</v>
      </c>
      <c r="X198" t="s">
        <v>1500</v>
      </c>
      <c r="Y198" t="s">
        <v>1500</v>
      </c>
      <c r="Z198" t="s">
        <v>1500</v>
      </c>
      <c r="AA198" t="s">
        <v>2125</v>
      </c>
      <c r="AB198" t="s">
        <v>256</v>
      </c>
      <c r="AC198" t="s">
        <v>1500</v>
      </c>
      <c r="AD198" t="s">
        <v>1500</v>
      </c>
      <c r="AE198" t="s">
        <v>1500</v>
      </c>
      <c r="AF198" t="s">
        <v>1500</v>
      </c>
      <c r="AG198" t="s">
        <v>1500</v>
      </c>
      <c r="AH198" t="s">
        <v>1500</v>
      </c>
      <c r="AI198" t="s">
        <v>1500</v>
      </c>
      <c r="AJ198" t="s">
        <v>1500</v>
      </c>
      <c r="AK198" t="s">
        <v>1500</v>
      </c>
      <c r="AL198" t="s">
        <v>1500</v>
      </c>
      <c r="AM198" t="s">
        <v>1500</v>
      </c>
      <c r="AN198" t="s">
        <v>1500</v>
      </c>
      <c r="AO198" t="s">
        <v>2728</v>
      </c>
      <c r="AP198" t="s">
        <v>1500</v>
      </c>
      <c r="AQ198" t="s">
        <v>1500</v>
      </c>
      <c r="AR198" t="s">
        <v>1500</v>
      </c>
      <c r="AS198" t="s">
        <v>1500</v>
      </c>
      <c r="AT198" t="s">
        <v>1600</v>
      </c>
      <c r="AU198">
        <v>2023</v>
      </c>
      <c r="AV198">
        <v>14</v>
      </c>
      <c r="AW198" t="s">
        <v>1500</v>
      </c>
      <c r="AX198" t="s">
        <v>1500</v>
      </c>
      <c r="AY198" t="s">
        <v>1500</v>
      </c>
      <c r="AZ198" t="s">
        <v>1500</v>
      </c>
      <c r="BA198" t="s">
        <v>1500</v>
      </c>
      <c r="BB198" t="s">
        <v>1500</v>
      </c>
      <c r="BC198" t="s">
        <v>1500</v>
      </c>
      <c r="BD198">
        <v>1133643</v>
      </c>
      <c r="BE198" t="s">
        <v>2388</v>
      </c>
      <c r="BF198" s="6" t="str">
        <f>HYPERLINK("http://dx.doi.org/10.3389/fpls.2023.1133643","http://dx.doi.org/10.3389/fpls.2023.1133643")</f>
        <v>http://dx.doi.org/10.3389/fpls.2023.1133643</v>
      </c>
      <c r="BG198" t="s">
        <v>1500</v>
      </c>
      <c r="BH198" t="s">
        <v>1500</v>
      </c>
      <c r="BI198" t="s">
        <v>1500</v>
      </c>
      <c r="BJ198" t="s">
        <v>1500</v>
      </c>
      <c r="BK198" t="s">
        <v>1500</v>
      </c>
      <c r="BL198" t="s">
        <v>1500</v>
      </c>
      <c r="BM198" t="s">
        <v>1500</v>
      </c>
      <c r="BN198">
        <v>36909410</v>
      </c>
      <c r="BO198" t="s">
        <v>1500</v>
      </c>
      <c r="BP198" t="s">
        <v>1500</v>
      </c>
      <c r="BQ198" t="s">
        <v>1500</v>
      </c>
      <c r="BR198" t="s">
        <v>1500</v>
      </c>
      <c r="BS198" t="s">
        <v>994</v>
      </c>
      <c r="BT198" s="6" t="str">
        <f>HYPERLINK("https%3A%2F%2Fwww.webofscience.com%2Fwos%2Fwoscc%2Ffull-record%2FWOS:000945282200001","View Full Record in Web of Science")</f>
        <v>View Full Record in Web of Science</v>
      </c>
    </row>
    <row r="199" spans="1:72" x14ac:dyDescent="0.2">
      <c r="A199" t="s">
        <v>1507</v>
      </c>
      <c r="B199" t="s">
        <v>1132</v>
      </c>
      <c r="C199" t="s">
        <v>1500</v>
      </c>
      <c r="D199" t="s">
        <v>1500</v>
      </c>
      <c r="E199" t="s">
        <v>1500</v>
      </c>
      <c r="F199" t="s">
        <v>1969</v>
      </c>
      <c r="G199" t="s">
        <v>1500</v>
      </c>
      <c r="H199" t="s">
        <v>1500</v>
      </c>
      <c r="I199" t="s">
        <v>78</v>
      </c>
      <c r="J199" t="s">
        <v>1259</v>
      </c>
      <c r="K199" t="s">
        <v>1500</v>
      </c>
      <c r="L199" t="s">
        <v>1500</v>
      </c>
      <c r="M199" t="s">
        <v>1500</v>
      </c>
      <c r="N199" t="s">
        <v>1500</v>
      </c>
      <c r="O199" t="s">
        <v>1500</v>
      </c>
      <c r="P199" t="s">
        <v>1500</v>
      </c>
      <c r="Q199" t="s">
        <v>1500</v>
      </c>
      <c r="R199" t="s">
        <v>1500</v>
      </c>
      <c r="S199" t="s">
        <v>1500</v>
      </c>
      <c r="T199" t="s">
        <v>1500</v>
      </c>
      <c r="U199" t="s">
        <v>1500</v>
      </c>
      <c r="V199" t="s">
        <v>1500</v>
      </c>
      <c r="W199" t="s">
        <v>1500</v>
      </c>
      <c r="X199" t="s">
        <v>1500</v>
      </c>
      <c r="Y199" t="s">
        <v>1500</v>
      </c>
      <c r="Z199" t="s">
        <v>1500</v>
      </c>
      <c r="AA199" t="s">
        <v>1989</v>
      </c>
      <c r="AB199" t="s">
        <v>1500</v>
      </c>
      <c r="AC199" t="s">
        <v>1500</v>
      </c>
      <c r="AD199" t="s">
        <v>1500</v>
      </c>
      <c r="AE199" t="s">
        <v>1500</v>
      </c>
      <c r="AF199" t="s">
        <v>1500</v>
      </c>
      <c r="AG199" t="s">
        <v>1500</v>
      </c>
      <c r="AH199" t="s">
        <v>1500</v>
      </c>
      <c r="AI199" t="s">
        <v>1500</v>
      </c>
      <c r="AJ199" t="s">
        <v>1500</v>
      </c>
      <c r="AK199" t="s">
        <v>1500</v>
      </c>
      <c r="AL199" t="s">
        <v>1500</v>
      </c>
      <c r="AM199" t="s">
        <v>1500</v>
      </c>
      <c r="AN199" t="s">
        <v>1500</v>
      </c>
      <c r="AO199" t="s">
        <v>2659</v>
      </c>
      <c r="AP199" t="s">
        <v>2673</v>
      </c>
      <c r="AQ199" t="s">
        <v>1500</v>
      </c>
      <c r="AR199" t="s">
        <v>1500</v>
      </c>
      <c r="AS199" t="s">
        <v>1500</v>
      </c>
      <c r="AT199" t="s">
        <v>1487</v>
      </c>
      <c r="AU199">
        <v>2022</v>
      </c>
      <c r="AV199">
        <v>29</v>
      </c>
      <c r="AW199">
        <v>17</v>
      </c>
      <c r="AX199" t="s">
        <v>1500</v>
      </c>
      <c r="AY199" t="s">
        <v>1500</v>
      </c>
      <c r="AZ199" t="s">
        <v>1500</v>
      </c>
      <c r="BA199" t="s">
        <v>1500</v>
      </c>
      <c r="BB199">
        <v>25296</v>
      </c>
      <c r="BC199">
        <v>25307</v>
      </c>
      <c r="BD199" t="s">
        <v>1500</v>
      </c>
      <c r="BE199" t="s">
        <v>2387</v>
      </c>
      <c r="BF199" s="6" t="str">
        <f>HYPERLINK("http://dx.doi.org/10.1007/s11356-021-17239-2","http://dx.doi.org/10.1007/s11356-021-17239-2")</f>
        <v>http://dx.doi.org/10.1007/s11356-021-17239-2</v>
      </c>
      <c r="BG199" t="s">
        <v>1500</v>
      </c>
      <c r="BH199" t="s">
        <v>2714</v>
      </c>
      <c r="BI199" t="s">
        <v>1500</v>
      </c>
      <c r="BJ199" t="s">
        <v>1500</v>
      </c>
      <c r="BK199" t="s">
        <v>1500</v>
      </c>
      <c r="BL199" t="s">
        <v>1500</v>
      </c>
      <c r="BM199" t="s">
        <v>1500</v>
      </c>
      <c r="BN199">
        <v>34839441</v>
      </c>
      <c r="BO199" t="s">
        <v>1500</v>
      </c>
      <c r="BP199" t="s">
        <v>1500</v>
      </c>
      <c r="BQ199" t="s">
        <v>1500</v>
      </c>
      <c r="BR199" t="s">
        <v>1500</v>
      </c>
      <c r="BS199" t="s">
        <v>1047</v>
      </c>
      <c r="BT199" s="6" t="str">
        <f>HYPERLINK("https%3A%2F%2Fwww.webofscience.com%2Fwos%2Fwoscc%2Ffull-record%2FWOS:000722979900001","View Full Record in Web of Science")</f>
        <v>View Full Record in Web of Science</v>
      </c>
    </row>
    <row r="200" spans="1:72" x14ac:dyDescent="0.2">
      <c r="A200" t="s">
        <v>1507</v>
      </c>
      <c r="B200" t="s">
        <v>1427</v>
      </c>
      <c r="C200" t="s">
        <v>1500</v>
      </c>
      <c r="D200" t="s">
        <v>1500</v>
      </c>
      <c r="E200" t="s">
        <v>1500</v>
      </c>
      <c r="F200" t="s">
        <v>178</v>
      </c>
      <c r="G200" t="s">
        <v>1500</v>
      </c>
      <c r="H200" t="s">
        <v>1500</v>
      </c>
      <c r="I200" t="s">
        <v>496</v>
      </c>
      <c r="J200" t="s">
        <v>219</v>
      </c>
      <c r="K200" t="s">
        <v>1500</v>
      </c>
      <c r="L200" t="s">
        <v>1500</v>
      </c>
      <c r="M200" t="s">
        <v>1500</v>
      </c>
      <c r="N200" t="s">
        <v>1500</v>
      </c>
      <c r="O200" t="s">
        <v>1500</v>
      </c>
      <c r="P200" t="s">
        <v>1500</v>
      </c>
      <c r="Q200" t="s">
        <v>1500</v>
      </c>
      <c r="R200" t="s">
        <v>1500</v>
      </c>
      <c r="S200" t="s">
        <v>1500</v>
      </c>
      <c r="T200" t="s">
        <v>1500</v>
      </c>
      <c r="U200" t="s">
        <v>1500</v>
      </c>
      <c r="V200" t="s">
        <v>1500</v>
      </c>
      <c r="W200" t="s">
        <v>1500</v>
      </c>
      <c r="X200" t="s">
        <v>1500</v>
      </c>
      <c r="Y200" t="s">
        <v>1500</v>
      </c>
      <c r="Z200" t="s">
        <v>1500</v>
      </c>
      <c r="AA200" t="s">
        <v>184</v>
      </c>
      <c r="AB200" t="s">
        <v>1115</v>
      </c>
      <c r="AC200" t="s">
        <v>1500</v>
      </c>
      <c r="AD200" t="s">
        <v>1500</v>
      </c>
      <c r="AE200" t="s">
        <v>1500</v>
      </c>
      <c r="AF200" t="s">
        <v>1500</v>
      </c>
      <c r="AG200" t="s">
        <v>1500</v>
      </c>
      <c r="AH200" t="s">
        <v>1500</v>
      </c>
      <c r="AI200" t="s">
        <v>1500</v>
      </c>
      <c r="AJ200" t="s">
        <v>1500</v>
      </c>
      <c r="AK200" t="s">
        <v>1500</v>
      </c>
      <c r="AL200" t="s">
        <v>1500</v>
      </c>
      <c r="AM200" t="s">
        <v>1500</v>
      </c>
      <c r="AN200" t="s">
        <v>1500</v>
      </c>
      <c r="AO200" t="s">
        <v>1914</v>
      </c>
      <c r="AP200" t="s">
        <v>1909</v>
      </c>
      <c r="AQ200" t="s">
        <v>1500</v>
      </c>
      <c r="AR200" t="s">
        <v>1500</v>
      </c>
      <c r="AS200" t="s">
        <v>1500</v>
      </c>
      <c r="AT200" t="s">
        <v>1531</v>
      </c>
      <c r="AU200">
        <v>2021</v>
      </c>
      <c r="AV200">
        <v>319</v>
      </c>
      <c r="AW200" t="s">
        <v>1500</v>
      </c>
      <c r="AX200" t="s">
        <v>1500</v>
      </c>
      <c r="AY200" t="s">
        <v>1500</v>
      </c>
      <c r="AZ200" t="s">
        <v>1500</v>
      </c>
      <c r="BA200" t="s">
        <v>1500</v>
      </c>
      <c r="BB200" t="s">
        <v>1500</v>
      </c>
      <c r="BC200" t="s">
        <v>1500</v>
      </c>
      <c r="BD200">
        <v>107571</v>
      </c>
      <c r="BE200" t="s">
        <v>2369</v>
      </c>
      <c r="BF200" s="6" t="str">
        <f>HYPERLINK("http://dx.doi.org/10.1016/j.agee.2021.107571","http://dx.doi.org/10.1016/j.agee.2021.107571")</f>
        <v>http://dx.doi.org/10.1016/j.agee.2021.107571</v>
      </c>
      <c r="BG200" t="s">
        <v>1500</v>
      </c>
      <c r="BH200" t="s">
        <v>2655</v>
      </c>
      <c r="BI200" t="s">
        <v>1500</v>
      </c>
      <c r="BJ200" t="s">
        <v>1500</v>
      </c>
      <c r="BK200" t="s">
        <v>1500</v>
      </c>
      <c r="BL200" t="s">
        <v>1500</v>
      </c>
      <c r="BM200" t="s">
        <v>1500</v>
      </c>
      <c r="BN200" t="s">
        <v>1500</v>
      </c>
      <c r="BO200" t="s">
        <v>1500</v>
      </c>
      <c r="BP200" t="s">
        <v>1500</v>
      </c>
      <c r="BQ200" t="s">
        <v>1500</v>
      </c>
      <c r="BR200" t="s">
        <v>1500</v>
      </c>
      <c r="BS200" t="s">
        <v>1020</v>
      </c>
      <c r="BT200" s="6" t="str">
        <f>HYPERLINK("https%3A%2F%2Fwww.webofscience.com%2Fwos%2Fwoscc%2Ffull-record%2FWOS:000683018300005","View Full Record in Web of Science")</f>
        <v>View Full Record in Web of Science</v>
      </c>
    </row>
    <row r="201" spans="1:72" x14ac:dyDescent="0.2">
      <c r="A201" t="s">
        <v>1507</v>
      </c>
      <c r="B201" t="s">
        <v>1863</v>
      </c>
      <c r="C201" t="s">
        <v>1500</v>
      </c>
      <c r="D201" t="s">
        <v>1500</v>
      </c>
      <c r="E201" t="s">
        <v>1500</v>
      </c>
      <c r="F201" t="s">
        <v>440</v>
      </c>
      <c r="G201" t="s">
        <v>1500</v>
      </c>
      <c r="H201" t="s">
        <v>1500</v>
      </c>
      <c r="I201" t="s">
        <v>1415</v>
      </c>
      <c r="J201" t="s">
        <v>639</v>
      </c>
      <c r="K201" t="s">
        <v>1500</v>
      </c>
      <c r="L201" t="s">
        <v>1500</v>
      </c>
      <c r="M201" t="s">
        <v>1500</v>
      </c>
      <c r="N201" t="s">
        <v>1500</v>
      </c>
      <c r="O201" t="s">
        <v>1500</v>
      </c>
      <c r="P201" t="s">
        <v>1500</v>
      </c>
      <c r="Q201" t="s">
        <v>1500</v>
      </c>
      <c r="R201" t="s">
        <v>1500</v>
      </c>
      <c r="S201" t="s">
        <v>1500</v>
      </c>
      <c r="T201" t="s">
        <v>1500</v>
      </c>
      <c r="U201" t="s">
        <v>1500</v>
      </c>
      <c r="V201" t="s">
        <v>1500</v>
      </c>
      <c r="W201" t="s">
        <v>1500</v>
      </c>
      <c r="X201" t="s">
        <v>1500</v>
      </c>
      <c r="Y201" t="s">
        <v>1500</v>
      </c>
      <c r="Z201" t="s">
        <v>1500</v>
      </c>
      <c r="AA201" t="s">
        <v>2159</v>
      </c>
      <c r="AB201" t="s">
        <v>2269</v>
      </c>
      <c r="AC201" t="s">
        <v>1500</v>
      </c>
      <c r="AD201" t="s">
        <v>1500</v>
      </c>
      <c r="AE201" t="s">
        <v>1500</v>
      </c>
      <c r="AF201" t="s">
        <v>1500</v>
      </c>
      <c r="AG201" t="s">
        <v>1500</v>
      </c>
      <c r="AH201" t="s">
        <v>1500</v>
      </c>
      <c r="AI201" t="s">
        <v>1500</v>
      </c>
      <c r="AJ201" t="s">
        <v>1500</v>
      </c>
      <c r="AK201" t="s">
        <v>1500</v>
      </c>
      <c r="AL201" t="s">
        <v>1500</v>
      </c>
      <c r="AM201" t="s">
        <v>1500</v>
      </c>
      <c r="AN201" t="s">
        <v>1500</v>
      </c>
      <c r="AO201" t="s">
        <v>2627</v>
      </c>
      <c r="AP201" t="s">
        <v>2634</v>
      </c>
      <c r="AQ201" t="s">
        <v>1500</v>
      </c>
      <c r="AR201" t="s">
        <v>1500</v>
      </c>
      <c r="AS201" t="s">
        <v>1500</v>
      </c>
      <c r="AT201" t="s">
        <v>1509</v>
      </c>
      <c r="AU201">
        <v>2018</v>
      </c>
      <c r="AV201">
        <v>124</v>
      </c>
      <c r="AW201" t="s">
        <v>1500</v>
      </c>
      <c r="AX201" t="s">
        <v>1500</v>
      </c>
      <c r="AY201" t="s">
        <v>1500</v>
      </c>
      <c r="AZ201" t="s">
        <v>1500</v>
      </c>
      <c r="BA201" t="s">
        <v>1500</v>
      </c>
      <c r="BB201">
        <v>344</v>
      </c>
      <c r="BC201">
        <v>350</v>
      </c>
      <c r="BD201" t="s">
        <v>1500</v>
      </c>
      <c r="BE201" t="s">
        <v>353</v>
      </c>
      <c r="BF201" s="6" t="str">
        <f>HYPERLINK("http://dx.doi.org/10.1016/j.apsoil.2017.12.002","http://dx.doi.org/10.1016/j.apsoil.2017.12.002")</f>
        <v>http://dx.doi.org/10.1016/j.apsoil.2017.12.002</v>
      </c>
      <c r="BG201" t="s">
        <v>1500</v>
      </c>
      <c r="BH201" t="s">
        <v>1500</v>
      </c>
      <c r="BI201" t="s">
        <v>1500</v>
      </c>
      <c r="BJ201" t="s">
        <v>1500</v>
      </c>
      <c r="BK201" t="s">
        <v>1500</v>
      </c>
      <c r="BL201" t="s">
        <v>1500</v>
      </c>
      <c r="BM201" t="s">
        <v>1500</v>
      </c>
      <c r="BN201" t="s">
        <v>1500</v>
      </c>
      <c r="BO201" t="s">
        <v>1500</v>
      </c>
      <c r="BP201" t="s">
        <v>1500</v>
      </c>
      <c r="BQ201" t="s">
        <v>1500</v>
      </c>
      <c r="BR201" t="s">
        <v>1500</v>
      </c>
      <c r="BS201" t="s">
        <v>1010</v>
      </c>
      <c r="BT201" s="6" t="str">
        <f>HYPERLINK("https%3A%2F%2Fwww.webofscience.com%2Fwos%2Fwoscc%2Ffull-record%2FWOS:000428331000042","View Full Record in Web of Science")</f>
        <v>View Full Record in Web of Science</v>
      </c>
    </row>
    <row r="202" spans="1:72" x14ac:dyDescent="0.2">
      <c r="A202" t="s">
        <v>1507</v>
      </c>
      <c r="B202" t="s">
        <v>1576</v>
      </c>
      <c r="C202" t="s">
        <v>1500</v>
      </c>
      <c r="D202" t="s">
        <v>1500</v>
      </c>
      <c r="E202" t="s">
        <v>1500</v>
      </c>
      <c r="F202" t="s">
        <v>2572</v>
      </c>
      <c r="G202" t="s">
        <v>1500</v>
      </c>
      <c r="H202" t="s">
        <v>1500</v>
      </c>
      <c r="I202" t="s">
        <v>1435</v>
      </c>
      <c r="J202" t="s">
        <v>1300</v>
      </c>
      <c r="K202" t="s">
        <v>1500</v>
      </c>
      <c r="L202" t="s">
        <v>1500</v>
      </c>
      <c r="M202" t="s">
        <v>1500</v>
      </c>
      <c r="N202" t="s">
        <v>1500</v>
      </c>
      <c r="O202" t="s">
        <v>1500</v>
      </c>
      <c r="P202" t="s">
        <v>1500</v>
      </c>
      <c r="Q202" t="s">
        <v>1500</v>
      </c>
      <c r="R202" t="s">
        <v>1500</v>
      </c>
      <c r="S202" t="s">
        <v>1500</v>
      </c>
      <c r="T202" t="s">
        <v>1500</v>
      </c>
      <c r="U202" t="s">
        <v>1500</v>
      </c>
      <c r="V202" t="s">
        <v>1500</v>
      </c>
      <c r="W202" t="s">
        <v>1500</v>
      </c>
      <c r="X202" t="s">
        <v>1500</v>
      </c>
      <c r="Y202" t="s">
        <v>1500</v>
      </c>
      <c r="Z202" t="s">
        <v>1500</v>
      </c>
      <c r="AA202" t="s">
        <v>2378</v>
      </c>
      <c r="AB202" t="s">
        <v>348</v>
      </c>
      <c r="AC202" t="s">
        <v>1500</v>
      </c>
      <c r="AD202" t="s">
        <v>1500</v>
      </c>
      <c r="AE202" t="s">
        <v>1500</v>
      </c>
      <c r="AF202" t="s">
        <v>1500</v>
      </c>
      <c r="AG202" t="s">
        <v>1500</v>
      </c>
      <c r="AH202" t="s">
        <v>1500</v>
      </c>
      <c r="AI202" t="s">
        <v>1500</v>
      </c>
      <c r="AJ202" t="s">
        <v>1500</v>
      </c>
      <c r="AK202" t="s">
        <v>1500</v>
      </c>
      <c r="AL202" t="s">
        <v>1500</v>
      </c>
      <c r="AM202" t="s">
        <v>1500</v>
      </c>
      <c r="AN202" t="s">
        <v>1500</v>
      </c>
      <c r="AO202" t="s">
        <v>2106</v>
      </c>
      <c r="AP202" t="s">
        <v>2104</v>
      </c>
      <c r="AQ202" t="s">
        <v>1500</v>
      </c>
      <c r="AR202" t="s">
        <v>1500</v>
      </c>
      <c r="AS202" t="s">
        <v>1500</v>
      </c>
      <c r="AT202" t="s">
        <v>1650</v>
      </c>
      <c r="AU202">
        <v>2024</v>
      </c>
      <c r="AV202">
        <v>34</v>
      </c>
      <c r="AW202">
        <v>15</v>
      </c>
      <c r="AX202" t="s">
        <v>1500</v>
      </c>
      <c r="AY202" t="s">
        <v>1500</v>
      </c>
      <c r="AZ202" t="s">
        <v>1500</v>
      </c>
      <c r="BA202" t="s">
        <v>1500</v>
      </c>
      <c r="BB202" t="s">
        <v>1500</v>
      </c>
      <c r="BC202" t="s">
        <v>1500</v>
      </c>
      <c r="BD202" t="s">
        <v>1500</v>
      </c>
      <c r="BE202" t="s">
        <v>2368</v>
      </c>
      <c r="BF202" s="6" t="str">
        <f>HYPERLINK("http://dx.doi.org/10.1016/j.cub.2024.06.063","http://dx.doi.org/10.1016/j.cub.2024.06.063")</f>
        <v>http://dx.doi.org/10.1016/j.cub.2024.06.063</v>
      </c>
      <c r="BG202" t="s">
        <v>1500</v>
      </c>
      <c r="BH202" t="s">
        <v>2059</v>
      </c>
      <c r="BI202" t="s">
        <v>1500</v>
      </c>
      <c r="BJ202" t="s">
        <v>1500</v>
      </c>
      <c r="BK202" t="s">
        <v>1500</v>
      </c>
      <c r="BL202" t="s">
        <v>1500</v>
      </c>
      <c r="BM202" t="s">
        <v>1500</v>
      </c>
      <c r="BN202">
        <v>39047736</v>
      </c>
      <c r="BO202" t="s">
        <v>1500</v>
      </c>
      <c r="BP202" t="s">
        <v>1500</v>
      </c>
      <c r="BQ202" t="s">
        <v>1500</v>
      </c>
      <c r="BR202" t="s">
        <v>1500</v>
      </c>
      <c r="BS202" t="s">
        <v>1015</v>
      </c>
      <c r="BT202" s="6" t="str">
        <f>HYPERLINK("https%3A%2F%2Fwww.webofscience.com%2Fwos%2Fwoscc%2Ffull-record%2FWOS:001290182500001","View Full Record in Web of Science")</f>
        <v>View Full Record in Web of Science</v>
      </c>
    </row>
    <row r="203" spans="1:72" x14ac:dyDescent="0.2">
      <c r="A203" t="s">
        <v>1507</v>
      </c>
      <c r="B203" t="s">
        <v>179</v>
      </c>
      <c r="C203" t="s">
        <v>1500</v>
      </c>
      <c r="D203" t="s">
        <v>1500</v>
      </c>
      <c r="E203" t="s">
        <v>1500</v>
      </c>
      <c r="F203" t="s">
        <v>1463</v>
      </c>
      <c r="G203" t="s">
        <v>1500</v>
      </c>
      <c r="H203" t="s">
        <v>1500</v>
      </c>
      <c r="I203" t="s">
        <v>1191</v>
      </c>
      <c r="J203" t="s">
        <v>2374</v>
      </c>
      <c r="K203" t="s">
        <v>1500</v>
      </c>
      <c r="L203" t="s">
        <v>1500</v>
      </c>
      <c r="M203" t="s">
        <v>1500</v>
      </c>
      <c r="N203" t="s">
        <v>1500</v>
      </c>
      <c r="O203" t="s">
        <v>1500</v>
      </c>
      <c r="P203" t="s">
        <v>1500</v>
      </c>
      <c r="Q203" t="s">
        <v>1500</v>
      </c>
      <c r="R203" t="s">
        <v>1500</v>
      </c>
      <c r="S203" t="s">
        <v>1500</v>
      </c>
      <c r="T203" t="s">
        <v>1500</v>
      </c>
      <c r="U203" t="s">
        <v>1500</v>
      </c>
      <c r="V203" t="s">
        <v>1500</v>
      </c>
      <c r="W203" t="s">
        <v>1500</v>
      </c>
      <c r="X203" t="s">
        <v>1500</v>
      </c>
      <c r="Y203" t="s">
        <v>1500</v>
      </c>
      <c r="Z203" t="s">
        <v>1500</v>
      </c>
      <c r="AA203" t="s">
        <v>1277</v>
      </c>
      <c r="AB203" t="s">
        <v>352</v>
      </c>
      <c r="AC203" t="s">
        <v>1500</v>
      </c>
      <c r="AD203" t="s">
        <v>1500</v>
      </c>
      <c r="AE203" t="s">
        <v>1500</v>
      </c>
      <c r="AF203" t="s">
        <v>1500</v>
      </c>
      <c r="AG203" t="s">
        <v>1500</v>
      </c>
      <c r="AH203" t="s">
        <v>1500</v>
      </c>
      <c r="AI203" t="s">
        <v>1500</v>
      </c>
      <c r="AJ203" t="s">
        <v>1500</v>
      </c>
      <c r="AK203" t="s">
        <v>1500</v>
      </c>
      <c r="AL203" t="s">
        <v>1500</v>
      </c>
      <c r="AM203" t="s">
        <v>1500</v>
      </c>
      <c r="AN203" t="s">
        <v>1500</v>
      </c>
      <c r="AO203" t="s">
        <v>2105</v>
      </c>
      <c r="AP203" t="s">
        <v>2110</v>
      </c>
      <c r="AQ203" t="s">
        <v>1500</v>
      </c>
      <c r="AR203" t="s">
        <v>1500</v>
      </c>
      <c r="AS203" t="s">
        <v>1500</v>
      </c>
      <c r="AT203" t="s">
        <v>1500</v>
      </c>
      <c r="AU203">
        <v>2019</v>
      </c>
      <c r="AV203">
        <v>65</v>
      </c>
      <c r="AW203">
        <v>10</v>
      </c>
      <c r="AX203" t="s">
        <v>1500</v>
      </c>
      <c r="AY203" t="s">
        <v>1500</v>
      </c>
      <c r="AZ203" t="s">
        <v>1500</v>
      </c>
      <c r="BA203" t="s">
        <v>1500</v>
      </c>
      <c r="BB203">
        <v>497</v>
      </c>
      <c r="BC203">
        <v>502</v>
      </c>
      <c r="BD203" t="s">
        <v>1500</v>
      </c>
      <c r="BE203" t="s">
        <v>697</v>
      </c>
      <c r="BF203" s="6" t="str">
        <f>HYPERLINK("http://dx.doi.org/10.17221/286/2019-PSE","http://dx.doi.org/10.17221/286/2019-PSE")</f>
        <v>http://dx.doi.org/10.17221/286/2019-PSE</v>
      </c>
      <c r="BG203" t="s">
        <v>1500</v>
      </c>
      <c r="BH203" t="s">
        <v>1500</v>
      </c>
      <c r="BI203" t="s">
        <v>1500</v>
      </c>
      <c r="BJ203" t="s">
        <v>1500</v>
      </c>
      <c r="BK203" t="s">
        <v>1500</v>
      </c>
      <c r="BL203" t="s">
        <v>1500</v>
      </c>
      <c r="BM203" t="s">
        <v>1500</v>
      </c>
      <c r="BN203" t="s">
        <v>1500</v>
      </c>
      <c r="BO203" t="s">
        <v>1500</v>
      </c>
      <c r="BP203" t="s">
        <v>1500</v>
      </c>
      <c r="BQ203" t="s">
        <v>1500</v>
      </c>
      <c r="BR203" t="s">
        <v>1500</v>
      </c>
      <c r="BS203" t="s">
        <v>993</v>
      </c>
      <c r="BT203" s="6" t="str">
        <f>HYPERLINK("https%3A%2F%2Fwww.webofscience.com%2Fwos%2Fwoscc%2Ffull-record%2FWOS:000494841500004","View Full Record in Web of Science")</f>
        <v>View Full Record in Web of Science</v>
      </c>
    </row>
    <row r="204" spans="1:72" x14ac:dyDescent="0.2">
      <c r="A204" t="s">
        <v>1507</v>
      </c>
      <c r="B204" t="s">
        <v>174</v>
      </c>
      <c r="C204" t="s">
        <v>1500</v>
      </c>
      <c r="D204" t="s">
        <v>1500</v>
      </c>
      <c r="E204" t="s">
        <v>1500</v>
      </c>
      <c r="F204" t="s">
        <v>174</v>
      </c>
      <c r="G204" t="s">
        <v>1500</v>
      </c>
      <c r="H204" t="s">
        <v>1500</v>
      </c>
      <c r="I204" t="s">
        <v>1986</v>
      </c>
      <c r="J204" t="s">
        <v>612</v>
      </c>
      <c r="K204" t="s">
        <v>1500</v>
      </c>
      <c r="L204" t="s">
        <v>1500</v>
      </c>
      <c r="M204" t="s">
        <v>1500</v>
      </c>
      <c r="N204" t="s">
        <v>1500</v>
      </c>
      <c r="O204" t="s">
        <v>1500</v>
      </c>
      <c r="P204" t="s">
        <v>1500</v>
      </c>
      <c r="Q204" t="s">
        <v>1500</v>
      </c>
      <c r="R204" t="s">
        <v>1500</v>
      </c>
      <c r="S204" t="s">
        <v>1500</v>
      </c>
      <c r="T204" t="s">
        <v>1500</v>
      </c>
      <c r="U204" t="s">
        <v>1500</v>
      </c>
      <c r="V204" t="s">
        <v>1500</v>
      </c>
      <c r="W204" t="s">
        <v>1500</v>
      </c>
      <c r="X204" t="s">
        <v>1500</v>
      </c>
      <c r="Y204" t="s">
        <v>1500</v>
      </c>
      <c r="Z204" t="s">
        <v>1500</v>
      </c>
      <c r="AA204" t="s">
        <v>1500</v>
      </c>
      <c r="AB204" t="s">
        <v>2033</v>
      </c>
      <c r="AC204" t="s">
        <v>1500</v>
      </c>
      <c r="AD204" t="s">
        <v>1500</v>
      </c>
      <c r="AE204" t="s">
        <v>1500</v>
      </c>
      <c r="AF204" t="s">
        <v>1500</v>
      </c>
      <c r="AG204" t="s">
        <v>1500</v>
      </c>
      <c r="AH204" t="s">
        <v>1500</v>
      </c>
      <c r="AI204" t="s">
        <v>1500</v>
      </c>
      <c r="AJ204" t="s">
        <v>1500</v>
      </c>
      <c r="AK204" t="s">
        <v>1500</v>
      </c>
      <c r="AL204" t="s">
        <v>1500</v>
      </c>
      <c r="AM204" t="s">
        <v>1500</v>
      </c>
      <c r="AN204" t="s">
        <v>1500</v>
      </c>
      <c r="AO204" t="s">
        <v>2670</v>
      </c>
      <c r="AP204" t="s">
        <v>2667</v>
      </c>
      <c r="AQ204" t="s">
        <v>1500</v>
      </c>
      <c r="AR204" t="s">
        <v>1500</v>
      </c>
      <c r="AS204" t="s">
        <v>1500</v>
      </c>
      <c r="AT204" t="s">
        <v>1501</v>
      </c>
      <c r="AU204">
        <v>2000</v>
      </c>
      <c r="AV204">
        <v>31</v>
      </c>
      <c r="AW204">
        <v>6</v>
      </c>
      <c r="AX204" t="s">
        <v>1500</v>
      </c>
      <c r="AY204" t="s">
        <v>1500</v>
      </c>
      <c r="AZ204" t="s">
        <v>1500</v>
      </c>
      <c r="BA204" t="s">
        <v>1500</v>
      </c>
      <c r="BB204">
        <v>449</v>
      </c>
      <c r="BC204">
        <v>461</v>
      </c>
      <c r="BD204" t="s">
        <v>1500</v>
      </c>
      <c r="BE204" t="s">
        <v>662</v>
      </c>
      <c r="BF204" s="6" t="str">
        <f>HYPERLINK("http://dx.doi.org/10.1007/s003740000214","http://dx.doi.org/10.1007/s003740000214")</f>
        <v>http://dx.doi.org/10.1007/s003740000214</v>
      </c>
      <c r="BG204" t="s">
        <v>1500</v>
      </c>
      <c r="BH204" t="s">
        <v>1500</v>
      </c>
      <c r="BI204" t="s">
        <v>1500</v>
      </c>
      <c r="BJ204" t="s">
        <v>1500</v>
      </c>
      <c r="BK204" t="s">
        <v>1500</v>
      </c>
      <c r="BL204" t="s">
        <v>1500</v>
      </c>
      <c r="BM204" t="s">
        <v>1500</v>
      </c>
      <c r="BN204" t="s">
        <v>1500</v>
      </c>
      <c r="BO204" t="s">
        <v>1500</v>
      </c>
      <c r="BP204" t="s">
        <v>1500</v>
      </c>
      <c r="BQ204" t="s">
        <v>1500</v>
      </c>
      <c r="BR204" t="s">
        <v>1500</v>
      </c>
      <c r="BS204" t="s">
        <v>1000</v>
      </c>
      <c r="BT204" s="6" t="str">
        <f>HYPERLINK("https%3A%2F%2Fwww.webofscience.com%2Fwos%2Fwoscc%2Ffull-record%2FWOS:000089292600001","View Full Record in Web of Science")</f>
        <v>View Full Record in Web of Science</v>
      </c>
    </row>
    <row r="205" spans="1:72" x14ac:dyDescent="0.2">
      <c r="A205" t="s">
        <v>1507</v>
      </c>
      <c r="B205" t="s">
        <v>203</v>
      </c>
      <c r="C205" t="s">
        <v>1500</v>
      </c>
      <c r="D205" t="s">
        <v>1500</v>
      </c>
      <c r="E205" t="s">
        <v>1500</v>
      </c>
      <c r="F205" t="s">
        <v>1880</v>
      </c>
      <c r="G205" t="s">
        <v>1500</v>
      </c>
      <c r="H205" t="s">
        <v>1500</v>
      </c>
      <c r="I205" t="s">
        <v>278</v>
      </c>
      <c r="J205" t="s">
        <v>687</v>
      </c>
      <c r="K205" t="s">
        <v>1500</v>
      </c>
      <c r="L205" t="s">
        <v>1500</v>
      </c>
      <c r="M205" t="s">
        <v>1500</v>
      </c>
      <c r="N205" t="s">
        <v>1500</v>
      </c>
      <c r="O205" t="s">
        <v>1500</v>
      </c>
      <c r="P205" t="s">
        <v>1500</v>
      </c>
      <c r="Q205" t="s">
        <v>1500</v>
      </c>
      <c r="R205" t="s">
        <v>1500</v>
      </c>
      <c r="S205" t="s">
        <v>1500</v>
      </c>
      <c r="T205" t="s">
        <v>1500</v>
      </c>
      <c r="U205" t="s">
        <v>1500</v>
      </c>
      <c r="V205" t="s">
        <v>1500</v>
      </c>
      <c r="W205" t="s">
        <v>1500</v>
      </c>
      <c r="X205" t="s">
        <v>1500</v>
      </c>
      <c r="Y205" t="s">
        <v>1500</v>
      </c>
      <c r="Z205" t="s">
        <v>1500</v>
      </c>
      <c r="AA205" t="s">
        <v>2359</v>
      </c>
      <c r="AB205" t="s">
        <v>347</v>
      </c>
      <c r="AC205" t="s">
        <v>1500</v>
      </c>
      <c r="AD205" t="s">
        <v>1500</v>
      </c>
      <c r="AE205" t="s">
        <v>1500</v>
      </c>
      <c r="AF205" t="s">
        <v>1500</v>
      </c>
      <c r="AG205" t="s">
        <v>1500</v>
      </c>
      <c r="AH205" t="s">
        <v>1500</v>
      </c>
      <c r="AI205" t="s">
        <v>1500</v>
      </c>
      <c r="AJ205" t="s">
        <v>1500</v>
      </c>
      <c r="AK205" t="s">
        <v>1500</v>
      </c>
      <c r="AL205" t="s">
        <v>1500</v>
      </c>
      <c r="AM205" t="s">
        <v>1500</v>
      </c>
      <c r="AN205" t="s">
        <v>1500</v>
      </c>
      <c r="AO205" t="s">
        <v>2107</v>
      </c>
      <c r="AP205" t="s">
        <v>2109</v>
      </c>
      <c r="AQ205" t="s">
        <v>1500</v>
      </c>
      <c r="AR205" t="s">
        <v>1500</v>
      </c>
      <c r="AS205" t="s">
        <v>1500</v>
      </c>
      <c r="AT205" t="s">
        <v>1486</v>
      </c>
      <c r="AU205">
        <v>2015</v>
      </c>
      <c r="AV205">
        <v>529</v>
      </c>
      <c r="AW205" t="s">
        <v>1500</v>
      </c>
      <c r="AX205">
        <v>3</v>
      </c>
      <c r="AY205" t="s">
        <v>1500</v>
      </c>
      <c r="AZ205" t="s">
        <v>1500</v>
      </c>
      <c r="BA205" t="s">
        <v>1500</v>
      </c>
      <c r="BB205">
        <v>1901</v>
      </c>
      <c r="BC205">
        <v>1908</v>
      </c>
      <c r="BD205" t="s">
        <v>1500</v>
      </c>
      <c r="BE205" t="s">
        <v>354</v>
      </c>
      <c r="BF205" s="6" t="str">
        <f>HYPERLINK("http://dx.doi.org/10.1016/j.jhydrol.2015.08.007","http://dx.doi.org/10.1016/j.jhydrol.2015.08.007")</f>
        <v>http://dx.doi.org/10.1016/j.jhydrol.2015.08.007</v>
      </c>
      <c r="BG205" t="s">
        <v>1500</v>
      </c>
      <c r="BH205" t="s">
        <v>1500</v>
      </c>
      <c r="BI205" t="s">
        <v>1500</v>
      </c>
      <c r="BJ205" t="s">
        <v>1500</v>
      </c>
      <c r="BK205" t="s">
        <v>1500</v>
      </c>
      <c r="BL205" t="s">
        <v>1500</v>
      </c>
      <c r="BM205" t="s">
        <v>1500</v>
      </c>
      <c r="BN205" t="s">
        <v>1500</v>
      </c>
      <c r="BO205" t="s">
        <v>1500</v>
      </c>
      <c r="BP205" t="s">
        <v>1500</v>
      </c>
      <c r="BQ205" t="s">
        <v>1500</v>
      </c>
      <c r="BR205" t="s">
        <v>1500</v>
      </c>
      <c r="BS205" t="s">
        <v>1007</v>
      </c>
      <c r="BT205" s="6" t="str">
        <f>HYPERLINK("https%3A%2F%2Fwww.webofscience.com%2Fwos%2Fwoscc%2Ffull-record%2FWOS:000364249500097","View Full Record in Web of Science")</f>
        <v>View Full Record in Web of Science</v>
      </c>
    </row>
    <row r="206" spans="1:72" x14ac:dyDescent="0.2">
      <c r="A206" t="s">
        <v>1507</v>
      </c>
      <c r="B206" t="s">
        <v>1249</v>
      </c>
      <c r="C206" t="s">
        <v>1500</v>
      </c>
      <c r="D206" t="s">
        <v>1500</v>
      </c>
      <c r="E206" t="s">
        <v>1500</v>
      </c>
      <c r="F206" t="s">
        <v>1120</v>
      </c>
      <c r="G206" t="s">
        <v>1500</v>
      </c>
      <c r="H206" t="s">
        <v>1500</v>
      </c>
      <c r="I206" t="s">
        <v>2494</v>
      </c>
      <c r="J206" t="s">
        <v>583</v>
      </c>
      <c r="K206" t="s">
        <v>1500</v>
      </c>
      <c r="L206" t="s">
        <v>1500</v>
      </c>
      <c r="M206" t="s">
        <v>1500</v>
      </c>
      <c r="N206" t="s">
        <v>1500</v>
      </c>
      <c r="O206" t="s">
        <v>1500</v>
      </c>
      <c r="P206" t="s">
        <v>1500</v>
      </c>
      <c r="Q206" t="s">
        <v>1500</v>
      </c>
      <c r="R206" t="s">
        <v>1500</v>
      </c>
      <c r="S206" t="s">
        <v>1500</v>
      </c>
      <c r="T206" t="s">
        <v>1500</v>
      </c>
      <c r="U206" t="s">
        <v>1500</v>
      </c>
      <c r="V206" t="s">
        <v>1500</v>
      </c>
      <c r="W206" t="s">
        <v>1500</v>
      </c>
      <c r="X206" t="s">
        <v>1500</v>
      </c>
      <c r="Y206" t="s">
        <v>1500</v>
      </c>
      <c r="Z206" t="s">
        <v>1500</v>
      </c>
      <c r="AA206" t="s">
        <v>2004</v>
      </c>
      <c r="AB206" t="s">
        <v>1118</v>
      </c>
      <c r="AC206" t="s">
        <v>1500</v>
      </c>
      <c r="AD206" t="s">
        <v>1500</v>
      </c>
      <c r="AE206" t="s">
        <v>1500</v>
      </c>
      <c r="AF206" t="s">
        <v>1500</v>
      </c>
      <c r="AG206" t="s">
        <v>1500</v>
      </c>
      <c r="AH206" t="s">
        <v>1500</v>
      </c>
      <c r="AI206" t="s">
        <v>1500</v>
      </c>
      <c r="AJ206" t="s">
        <v>1500</v>
      </c>
      <c r="AK206" t="s">
        <v>1500</v>
      </c>
      <c r="AL206" t="s">
        <v>1500</v>
      </c>
      <c r="AM206" t="s">
        <v>1500</v>
      </c>
      <c r="AN206" t="s">
        <v>1500</v>
      </c>
      <c r="AO206" t="s">
        <v>1523</v>
      </c>
      <c r="AP206" t="s">
        <v>1480</v>
      </c>
      <c r="AQ206" t="s">
        <v>1500</v>
      </c>
      <c r="AR206" t="s">
        <v>1500</v>
      </c>
      <c r="AS206" t="s">
        <v>1500</v>
      </c>
      <c r="AT206" t="s">
        <v>1648</v>
      </c>
      <c r="AU206">
        <v>2024</v>
      </c>
      <c r="AV206">
        <v>916</v>
      </c>
      <c r="AW206" t="s">
        <v>1500</v>
      </c>
      <c r="AX206" t="s">
        <v>1500</v>
      </c>
      <c r="AY206" t="s">
        <v>1500</v>
      </c>
      <c r="AZ206" t="s">
        <v>1500</v>
      </c>
      <c r="BA206" t="s">
        <v>1500</v>
      </c>
      <c r="BB206" t="s">
        <v>1500</v>
      </c>
      <c r="BC206" t="s">
        <v>1500</v>
      </c>
      <c r="BD206">
        <v>170307</v>
      </c>
      <c r="BE206" t="s">
        <v>349</v>
      </c>
      <c r="BF206" s="6" t="str">
        <f>HYPERLINK("http://dx.doi.org/10.1016/j.scitotenv.2024.170307","http://dx.doi.org/10.1016/j.scitotenv.2024.170307")</f>
        <v>http://dx.doi.org/10.1016/j.scitotenv.2024.170307</v>
      </c>
      <c r="BG206" t="s">
        <v>1500</v>
      </c>
      <c r="BH206" t="s">
        <v>2674</v>
      </c>
      <c r="BI206" t="s">
        <v>1500</v>
      </c>
      <c r="BJ206" t="s">
        <v>1500</v>
      </c>
      <c r="BK206" t="s">
        <v>1500</v>
      </c>
      <c r="BL206" t="s">
        <v>1500</v>
      </c>
      <c r="BM206" t="s">
        <v>1500</v>
      </c>
      <c r="BN206">
        <v>38272082</v>
      </c>
      <c r="BO206" t="s">
        <v>1500</v>
      </c>
      <c r="BP206" t="s">
        <v>1500</v>
      </c>
      <c r="BQ206" t="s">
        <v>1500</v>
      </c>
      <c r="BR206" t="s">
        <v>1500</v>
      </c>
      <c r="BS206" t="s">
        <v>1008</v>
      </c>
      <c r="BT206" s="6" t="str">
        <f>HYPERLINK("https%3A%2F%2Fwww.webofscience.com%2Fwos%2Fwoscc%2Ffull-record%2FWOS:001174896900001","View Full Record in Web of Science")</f>
        <v>View Full Record in Web of Science</v>
      </c>
    </row>
    <row r="207" spans="1:72" x14ac:dyDescent="0.2">
      <c r="A207" t="s">
        <v>1507</v>
      </c>
      <c r="B207" t="s">
        <v>355</v>
      </c>
      <c r="C207" t="s">
        <v>1500</v>
      </c>
      <c r="D207" t="s">
        <v>1500</v>
      </c>
      <c r="E207" t="s">
        <v>1500</v>
      </c>
      <c r="F207" t="s">
        <v>355</v>
      </c>
      <c r="G207" t="s">
        <v>1500</v>
      </c>
      <c r="H207" t="s">
        <v>1500</v>
      </c>
      <c r="I207" t="s">
        <v>1405</v>
      </c>
      <c r="J207" t="s">
        <v>612</v>
      </c>
      <c r="K207" t="s">
        <v>1500</v>
      </c>
      <c r="L207" t="s">
        <v>1500</v>
      </c>
      <c r="M207" t="s">
        <v>1500</v>
      </c>
      <c r="N207" t="s">
        <v>1500</v>
      </c>
      <c r="O207" t="s">
        <v>1500</v>
      </c>
      <c r="P207" t="s">
        <v>1500</v>
      </c>
      <c r="Q207" t="s">
        <v>1500</v>
      </c>
      <c r="R207" t="s">
        <v>1500</v>
      </c>
      <c r="S207" t="s">
        <v>1500</v>
      </c>
      <c r="T207" t="s">
        <v>1500</v>
      </c>
      <c r="U207" t="s">
        <v>1500</v>
      </c>
      <c r="V207" t="s">
        <v>1500</v>
      </c>
      <c r="W207" t="s">
        <v>1500</v>
      </c>
      <c r="X207" t="s">
        <v>1500</v>
      </c>
      <c r="Y207" t="s">
        <v>1500</v>
      </c>
      <c r="Z207" t="s">
        <v>1500</v>
      </c>
      <c r="AA207" t="s">
        <v>2360</v>
      </c>
      <c r="AB207" t="s">
        <v>559</v>
      </c>
      <c r="AC207" t="s">
        <v>1500</v>
      </c>
      <c r="AD207" t="s">
        <v>1500</v>
      </c>
      <c r="AE207" t="s">
        <v>1500</v>
      </c>
      <c r="AF207" t="s">
        <v>1500</v>
      </c>
      <c r="AG207" t="s">
        <v>1500</v>
      </c>
      <c r="AH207" t="s">
        <v>1500</v>
      </c>
      <c r="AI207" t="s">
        <v>1500</v>
      </c>
      <c r="AJ207" t="s">
        <v>1500</v>
      </c>
      <c r="AK207" t="s">
        <v>1500</v>
      </c>
      <c r="AL207" t="s">
        <v>1500</v>
      </c>
      <c r="AM207" t="s">
        <v>1500</v>
      </c>
      <c r="AN207" t="s">
        <v>1500</v>
      </c>
      <c r="AO207" t="s">
        <v>2670</v>
      </c>
      <c r="AP207" t="s">
        <v>2667</v>
      </c>
      <c r="AQ207" t="s">
        <v>1500</v>
      </c>
      <c r="AR207" t="s">
        <v>1500</v>
      </c>
      <c r="AS207" t="s">
        <v>1500</v>
      </c>
      <c r="AT207" t="s">
        <v>1486</v>
      </c>
      <c r="AU207">
        <v>2000</v>
      </c>
      <c r="AV207">
        <v>32</v>
      </c>
      <c r="AW207">
        <v>1</v>
      </c>
      <c r="AX207" t="s">
        <v>1500</v>
      </c>
      <c r="AY207" t="s">
        <v>1500</v>
      </c>
      <c r="AZ207" t="s">
        <v>1500</v>
      </c>
      <c r="BA207" t="s">
        <v>1500</v>
      </c>
      <c r="BB207">
        <v>60</v>
      </c>
      <c r="BC207">
        <v>66</v>
      </c>
      <c r="BD207" t="s">
        <v>1500</v>
      </c>
      <c r="BE207" t="s">
        <v>709</v>
      </c>
      <c r="BF207" s="6" t="str">
        <f>HYPERLINK("http://dx.doi.org/10.1007/s003740000215","http://dx.doi.org/10.1007/s003740000215")</f>
        <v>http://dx.doi.org/10.1007/s003740000215</v>
      </c>
      <c r="BG207" t="s">
        <v>1500</v>
      </c>
      <c r="BH207" t="s">
        <v>1500</v>
      </c>
      <c r="BI207" t="s">
        <v>1500</v>
      </c>
      <c r="BJ207" t="s">
        <v>1500</v>
      </c>
      <c r="BK207" t="s">
        <v>1500</v>
      </c>
      <c r="BL207" t="s">
        <v>1500</v>
      </c>
      <c r="BM207" t="s">
        <v>1500</v>
      </c>
      <c r="BN207" t="s">
        <v>1500</v>
      </c>
      <c r="BO207" t="s">
        <v>1500</v>
      </c>
      <c r="BP207" t="s">
        <v>1500</v>
      </c>
      <c r="BQ207" t="s">
        <v>1500</v>
      </c>
      <c r="BR207" t="s">
        <v>1500</v>
      </c>
      <c r="BS207" t="s">
        <v>1016</v>
      </c>
      <c r="BT207" s="6" t="str">
        <f>HYPERLINK("https%3A%2F%2Fwww.webofscience.com%2Fwos%2Fwoscc%2Ffull-record%2FWOS:000165619600010","View Full Record in Web of Science")</f>
        <v>View Full Record in Web of Science</v>
      </c>
    </row>
    <row r="208" spans="1:72" x14ac:dyDescent="0.2">
      <c r="A208" t="s">
        <v>1507</v>
      </c>
      <c r="B208" t="s">
        <v>1577</v>
      </c>
      <c r="C208" t="s">
        <v>1500</v>
      </c>
      <c r="D208" t="s">
        <v>1500</v>
      </c>
      <c r="E208" t="s">
        <v>1500</v>
      </c>
      <c r="F208" t="s">
        <v>1772</v>
      </c>
      <c r="G208" t="s">
        <v>1500</v>
      </c>
      <c r="H208" t="s">
        <v>1500</v>
      </c>
      <c r="I208" t="s">
        <v>2491</v>
      </c>
      <c r="J208" t="s">
        <v>611</v>
      </c>
      <c r="K208" t="s">
        <v>1500</v>
      </c>
      <c r="L208" t="s">
        <v>1500</v>
      </c>
      <c r="M208" t="s">
        <v>1500</v>
      </c>
      <c r="N208" t="s">
        <v>1500</v>
      </c>
      <c r="O208" t="s">
        <v>1500</v>
      </c>
      <c r="P208" t="s">
        <v>1500</v>
      </c>
      <c r="Q208" t="s">
        <v>1500</v>
      </c>
      <c r="R208" t="s">
        <v>1500</v>
      </c>
      <c r="S208" t="s">
        <v>1500</v>
      </c>
      <c r="T208" t="s">
        <v>1500</v>
      </c>
      <c r="U208" t="s">
        <v>1500</v>
      </c>
      <c r="V208" t="s">
        <v>1500</v>
      </c>
      <c r="W208" t="s">
        <v>1500</v>
      </c>
      <c r="X208" t="s">
        <v>1500</v>
      </c>
      <c r="Y208" t="s">
        <v>1500</v>
      </c>
      <c r="Z208" t="s">
        <v>1500</v>
      </c>
      <c r="AA208" t="s">
        <v>698</v>
      </c>
      <c r="AB208" t="s">
        <v>1687</v>
      </c>
      <c r="AC208" t="s">
        <v>1500</v>
      </c>
      <c r="AD208" t="s">
        <v>1500</v>
      </c>
      <c r="AE208" t="s">
        <v>1500</v>
      </c>
      <c r="AF208" t="s">
        <v>1500</v>
      </c>
      <c r="AG208" t="s">
        <v>1500</v>
      </c>
      <c r="AH208" t="s">
        <v>1500</v>
      </c>
      <c r="AI208" t="s">
        <v>1500</v>
      </c>
      <c r="AJ208" t="s">
        <v>1500</v>
      </c>
      <c r="AK208" t="s">
        <v>1500</v>
      </c>
      <c r="AL208" t="s">
        <v>1500</v>
      </c>
      <c r="AM208" t="s">
        <v>1500</v>
      </c>
      <c r="AN208" t="s">
        <v>1500</v>
      </c>
      <c r="AO208" t="s">
        <v>2703</v>
      </c>
      <c r="AP208" t="s">
        <v>2718</v>
      </c>
      <c r="AQ208" t="s">
        <v>1500</v>
      </c>
      <c r="AR208" t="s">
        <v>1500</v>
      </c>
      <c r="AS208" t="s">
        <v>1500</v>
      </c>
      <c r="AT208" t="s">
        <v>1645</v>
      </c>
      <c r="AU208">
        <v>2022</v>
      </c>
      <c r="AV208">
        <v>349</v>
      </c>
      <c r="AW208" t="s">
        <v>1500</v>
      </c>
      <c r="AX208" t="s">
        <v>1500</v>
      </c>
      <c r="AY208" t="s">
        <v>1500</v>
      </c>
      <c r="AZ208" t="s">
        <v>1500</v>
      </c>
      <c r="BA208" t="s">
        <v>1500</v>
      </c>
      <c r="BB208" t="s">
        <v>1500</v>
      </c>
      <c r="BC208" t="s">
        <v>1500</v>
      </c>
      <c r="BD208">
        <v>131487</v>
      </c>
      <c r="BE208" t="s">
        <v>350</v>
      </c>
      <c r="BF208" s="6" t="str">
        <f>HYPERLINK("http://dx.doi.org/10.1016/j.jclepro.2022.131487","http://dx.doi.org/10.1016/j.jclepro.2022.131487")</f>
        <v>http://dx.doi.org/10.1016/j.jclepro.2022.131487</v>
      </c>
      <c r="BG208" t="s">
        <v>1500</v>
      </c>
      <c r="BH208" t="s">
        <v>2686</v>
      </c>
      <c r="BI208" t="s">
        <v>1500</v>
      </c>
      <c r="BJ208" t="s">
        <v>1500</v>
      </c>
      <c r="BK208" t="s">
        <v>1500</v>
      </c>
      <c r="BL208" t="s">
        <v>1500</v>
      </c>
      <c r="BM208" t="s">
        <v>1500</v>
      </c>
      <c r="BN208" t="s">
        <v>1500</v>
      </c>
      <c r="BO208" t="s">
        <v>1500</v>
      </c>
      <c r="BP208" t="s">
        <v>1500</v>
      </c>
      <c r="BQ208" t="s">
        <v>1500</v>
      </c>
      <c r="BR208" t="s">
        <v>1500</v>
      </c>
      <c r="BS208" t="s">
        <v>991</v>
      </c>
      <c r="BT208" s="6" t="str">
        <f>HYPERLINK("https%3A%2F%2Fwww.webofscience.com%2Fwos%2Fwoscc%2Ffull-record%2FWOS:000789639200003","View Full Record in Web of Science")</f>
        <v>View Full Record in Web of Science</v>
      </c>
    </row>
    <row r="209" spans="1:72" x14ac:dyDescent="0.2">
      <c r="A209" t="s">
        <v>1507</v>
      </c>
      <c r="B209" t="s">
        <v>1759</v>
      </c>
      <c r="C209" t="s">
        <v>1500</v>
      </c>
      <c r="D209" t="s">
        <v>1500</v>
      </c>
      <c r="E209" t="s">
        <v>1500</v>
      </c>
      <c r="F209" t="s">
        <v>1675</v>
      </c>
      <c r="G209" t="s">
        <v>1500</v>
      </c>
      <c r="H209" t="s">
        <v>1500</v>
      </c>
      <c r="I209" t="s">
        <v>1414</v>
      </c>
      <c r="J209" t="s">
        <v>651</v>
      </c>
      <c r="K209" t="s">
        <v>1500</v>
      </c>
      <c r="L209" t="s">
        <v>1500</v>
      </c>
      <c r="M209" t="s">
        <v>1500</v>
      </c>
      <c r="N209" t="s">
        <v>1500</v>
      </c>
      <c r="O209" t="s">
        <v>1500</v>
      </c>
      <c r="P209" t="s">
        <v>1500</v>
      </c>
      <c r="Q209" t="s">
        <v>1500</v>
      </c>
      <c r="R209" t="s">
        <v>1500</v>
      </c>
      <c r="S209" t="s">
        <v>1500</v>
      </c>
      <c r="T209" t="s">
        <v>1500</v>
      </c>
      <c r="U209" t="s">
        <v>1500</v>
      </c>
      <c r="V209" t="s">
        <v>1500</v>
      </c>
      <c r="W209" t="s">
        <v>1500</v>
      </c>
      <c r="X209" t="s">
        <v>1500</v>
      </c>
      <c r="Y209" t="s">
        <v>1500</v>
      </c>
      <c r="Z209" t="s">
        <v>1500</v>
      </c>
      <c r="AA209" t="s">
        <v>302</v>
      </c>
      <c r="AB209" t="s">
        <v>2249</v>
      </c>
      <c r="AC209" t="s">
        <v>1500</v>
      </c>
      <c r="AD209" t="s">
        <v>1500</v>
      </c>
      <c r="AE209" t="s">
        <v>1500</v>
      </c>
      <c r="AF209" t="s">
        <v>1500</v>
      </c>
      <c r="AG209" t="s">
        <v>1500</v>
      </c>
      <c r="AH209" t="s">
        <v>1500</v>
      </c>
      <c r="AI209" t="s">
        <v>1500</v>
      </c>
      <c r="AJ209" t="s">
        <v>1500</v>
      </c>
      <c r="AK209" t="s">
        <v>1500</v>
      </c>
      <c r="AL209" t="s">
        <v>1500</v>
      </c>
      <c r="AM209" t="s">
        <v>1500</v>
      </c>
      <c r="AN209" t="s">
        <v>1500</v>
      </c>
      <c r="AO209" t="s">
        <v>2675</v>
      </c>
      <c r="AP209" t="s">
        <v>2672</v>
      </c>
      <c r="AQ209" t="s">
        <v>1500</v>
      </c>
      <c r="AR209" t="s">
        <v>1500</v>
      </c>
      <c r="AS209" t="s">
        <v>1500</v>
      </c>
      <c r="AT209" t="s">
        <v>1582</v>
      </c>
      <c r="AU209">
        <v>2021</v>
      </c>
      <c r="AV209">
        <v>287</v>
      </c>
      <c r="AW209" t="s">
        <v>1500</v>
      </c>
      <c r="AX209" t="s">
        <v>1500</v>
      </c>
      <c r="AY209" t="s">
        <v>1500</v>
      </c>
      <c r="AZ209" t="s">
        <v>1500</v>
      </c>
      <c r="BA209" t="s">
        <v>1500</v>
      </c>
      <c r="BB209" t="s">
        <v>1500</v>
      </c>
      <c r="BC209" t="s">
        <v>1500</v>
      </c>
      <c r="BD209">
        <v>117565</v>
      </c>
      <c r="BE209" t="s">
        <v>330</v>
      </c>
      <c r="BF209" s="6" t="str">
        <f>HYPERLINK("http://dx.doi.org/10.1016/j.envpol.2021.117565","http://dx.doi.org/10.1016/j.envpol.2021.117565")</f>
        <v>http://dx.doi.org/10.1016/j.envpol.2021.117565</v>
      </c>
      <c r="BG209" t="s">
        <v>1500</v>
      </c>
      <c r="BH209" t="s">
        <v>2630</v>
      </c>
      <c r="BI209" t="s">
        <v>1500</v>
      </c>
      <c r="BJ209" t="s">
        <v>1500</v>
      </c>
      <c r="BK209" t="s">
        <v>1500</v>
      </c>
      <c r="BL209" t="s">
        <v>1500</v>
      </c>
      <c r="BM209" t="s">
        <v>1500</v>
      </c>
      <c r="BN209">
        <v>34182398</v>
      </c>
      <c r="BO209" t="s">
        <v>1500</v>
      </c>
      <c r="BP209" t="s">
        <v>1500</v>
      </c>
      <c r="BQ209" t="s">
        <v>1500</v>
      </c>
      <c r="BR209" t="s">
        <v>1500</v>
      </c>
      <c r="BS209" t="s">
        <v>992</v>
      </c>
      <c r="BT209" s="6" t="str">
        <f>HYPERLINK("https%3A%2F%2Fwww.webofscience.com%2Fwos%2Fwoscc%2Ffull-record%2FWOS:000694726100008","View Full Record in Web of Science")</f>
        <v>View Full Record in Web of Science</v>
      </c>
    </row>
    <row r="210" spans="1:72" x14ac:dyDescent="0.2">
      <c r="A210" t="s">
        <v>1507</v>
      </c>
      <c r="B210" t="s">
        <v>116</v>
      </c>
      <c r="C210" t="s">
        <v>1500</v>
      </c>
      <c r="D210" t="s">
        <v>1500</v>
      </c>
      <c r="E210" t="s">
        <v>1500</v>
      </c>
      <c r="F210" t="s">
        <v>719</v>
      </c>
      <c r="G210" t="s">
        <v>1500</v>
      </c>
      <c r="H210" t="s">
        <v>1500</v>
      </c>
      <c r="I210" t="s">
        <v>1206</v>
      </c>
      <c r="J210" t="s">
        <v>333</v>
      </c>
      <c r="K210" t="s">
        <v>1500</v>
      </c>
      <c r="L210" t="s">
        <v>1500</v>
      </c>
      <c r="M210" t="s">
        <v>1500</v>
      </c>
      <c r="N210" t="s">
        <v>1500</v>
      </c>
      <c r="O210" t="s">
        <v>1500</v>
      </c>
      <c r="P210" t="s">
        <v>1500</v>
      </c>
      <c r="Q210" t="s">
        <v>1500</v>
      </c>
      <c r="R210" t="s">
        <v>1500</v>
      </c>
      <c r="S210" t="s">
        <v>1500</v>
      </c>
      <c r="T210" t="s">
        <v>1500</v>
      </c>
      <c r="U210" t="s">
        <v>1500</v>
      </c>
      <c r="V210" t="s">
        <v>1500</v>
      </c>
      <c r="W210" t="s">
        <v>1500</v>
      </c>
      <c r="X210" t="s">
        <v>1500</v>
      </c>
      <c r="Y210" t="s">
        <v>1500</v>
      </c>
      <c r="Z210" t="s">
        <v>1500</v>
      </c>
      <c r="AA210" t="s">
        <v>1338</v>
      </c>
      <c r="AB210" t="s">
        <v>1567</v>
      </c>
      <c r="AC210" t="s">
        <v>1500</v>
      </c>
      <c r="AD210" t="s">
        <v>1500</v>
      </c>
      <c r="AE210" t="s">
        <v>1500</v>
      </c>
      <c r="AF210" t="s">
        <v>1500</v>
      </c>
      <c r="AG210" t="s">
        <v>1500</v>
      </c>
      <c r="AH210" t="s">
        <v>1500</v>
      </c>
      <c r="AI210" t="s">
        <v>1500</v>
      </c>
      <c r="AJ210" t="s">
        <v>1500</v>
      </c>
      <c r="AK210" t="s">
        <v>1500</v>
      </c>
      <c r="AL210" t="s">
        <v>1500</v>
      </c>
      <c r="AM210" t="s">
        <v>1500</v>
      </c>
      <c r="AN210" t="s">
        <v>1500</v>
      </c>
      <c r="AO210" t="s">
        <v>2108</v>
      </c>
      <c r="AP210" t="s">
        <v>1500</v>
      </c>
      <c r="AQ210" t="s">
        <v>1500</v>
      </c>
      <c r="AR210" t="s">
        <v>1500</v>
      </c>
      <c r="AS210" t="s">
        <v>1500</v>
      </c>
      <c r="AT210" t="s">
        <v>1497</v>
      </c>
      <c r="AU210">
        <v>2024</v>
      </c>
      <c r="AV210">
        <v>13</v>
      </c>
      <c r="AW210" t="s">
        <v>1500</v>
      </c>
      <c r="AX210" t="s">
        <v>1500</v>
      </c>
      <c r="AY210" t="s">
        <v>1500</v>
      </c>
      <c r="AZ210" t="s">
        <v>1500</v>
      </c>
      <c r="BA210" t="s">
        <v>1500</v>
      </c>
      <c r="BB210" t="s">
        <v>1500</v>
      </c>
      <c r="BC210" t="s">
        <v>1500</v>
      </c>
      <c r="BD210">
        <v>100199</v>
      </c>
      <c r="BE210" t="s">
        <v>2407</v>
      </c>
      <c r="BF210" s="6" t="str">
        <f>HYPERLINK("http://dx.doi.org/10.1016/j.cesys.2024.100199","http://dx.doi.org/10.1016/j.cesys.2024.100199")</f>
        <v>http://dx.doi.org/10.1016/j.cesys.2024.100199</v>
      </c>
      <c r="BG210" t="s">
        <v>1500</v>
      </c>
      <c r="BH210" t="s">
        <v>2709</v>
      </c>
      <c r="BI210" t="s">
        <v>1500</v>
      </c>
      <c r="BJ210" t="s">
        <v>1500</v>
      </c>
      <c r="BK210" t="s">
        <v>1500</v>
      </c>
      <c r="BL210" t="s">
        <v>1500</v>
      </c>
      <c r="BM210" t="s">
        <v>1500</v>
      </c>
      <c r="BN210" t="s">
        <v>1500</v>
      </c>
      <c r="BO210" t="s">
        <v>1500</v>
      </c>
      <c r="BP210" t="s">
        <v>1500</v>
      </c>
      <c r="BQ210" t="s">
        <v>1500</v>
      </c>
      <c r="BR210" t="s">
        <v>1500</v>
      </c>
      <c r="BS210" t="s">
        <v>1018</v>
      </c>
      <c r="BT210" s="6" t="str">
        <f>HYPERLINK("https%3A%2F%2Fwww.webofscience.com%2Fwos%2Fwoscc%2Ffull-record%2FWOS:001255647500001","View Full Record in Web of Science")</f>
        <v>View Full Record in Web of Science</v>
      </c>
    </row>
    <row r="211" spans="1:72" x14ac:dyDescent="0.2">
      <c r="A211" t="s">
        <v>1507</v>
      </c>
      <c r="B211" t="s">
        <v>2497</v>
      </c>
      <c r="C211" t="s">
        <v>1500</v>
      </c>
      <c r="D211" t="s">
        <v>1500</v>
      </c>
      <c r="E211" t="s">
        <v>1500</v>
      </c>
      <c r="F211" t="s">
        <v>710</v>
      </c>
      <c r="G211" t="s">
        <v>1500</v>
      </c>
      <c r="H211" t="s">
        <v>1500</v>
      </c>
      <c r="I211" t="s">
        <v>2265</v>
      </c>
      <c r="J211" t="s">
        <v>1317</v>
      </c>
      <c r="K211" t="s">
        <v>1500</v>
      </c>
      <c r="L211" t="s">
        <v>1500</v>
      </c>
      <c r="M211" t="s">
        <v>1500</v>
      </c>
      <c r="N211" t="s">
        <v>1500</v>
      </c>
      <c r="O211" t="s">
        <v>1500</v>
      </c>
      <c r="P211" t="s">
        <v>1500</v>
      </c>
      <c r="Q211" t="s">
        <v>1500</v>
      </c>
      <c r="R211" t="s">
        <v>1500</v>
      </c>
      <c r="S211" t="s">
        <v>1500</v>
      </c>
      <c r="T211" t="s">
        <v>1500</v>
      </c>
      <c r="U211" t="s">
        <v>1500</v>
      </c>
      <c r="V211" t="s">
        <v>1500</v>
      </c>
      <c r="W211" t="s">
        <v>1500</v>
      </c>
      <c r="X211" t="s">
        <v>1500</v>
      </c>
      <c r="Y211" t="s">
        <v>1500</v>
      </c>
      <c r="Z211" t="s">
        <v>1500</v>
      </c>
      <c r="AA211" t="s">
        <v>2421</v>
      </c>
      <c r="AB211" t="s">
        <v>1500</v>
      </c>
      <c r="AC211" t="s">
        <v>1500</v>
      </c>
      <c r="AD211" t="s">
        <v>1500</v>
      </c>
      <c r="AE211" t="s">
        <v>1500</v>
      </c>
      <c r="AF211" t="s">
        <v>1500</v>
      </c>
      <c r="AG211" t="s">
        <v>1500</v>
      </c>
      <c r="AH211" t="s">
        <v>1500</v>
      </c>
      <c r="AI211" t="s">
        <v>1500</v>
      </c>
      <c r="AJ211" t="s">
        <v>1500</v>
      </c>
      <c r="AK211" t="s">
        <v>1500</v>
      </c>
      <c r="AL211" t="s">
        <v>1500</v>
      </c>
      <c r="AM211" t="s">
        <v>1500</v>
      </c>
      <c r="AN211" t="s">
        <v>1500</v>
      </c>
      <c r="AO211" t="s">
        <v>1500</v>
      </c>
      <c r="AP211" t="s">
        <v>1513</v>
      </c>
      <c r="AQ211" t="s">
        <v>1500</v>
      </c>
      <c r="AR211" t="s">
        <v>1500</v>
      </c>
      <c r="AS211" t="s">
        <v>1500</v>
      </c>
      <c r="AT211" t="s">
        <v>1506</v>
      </c>
      <c r="AU211">
        <v>2024</v>
      </c>
      <c r="AV211">
        <v>14</v>
      </c>
      <c r="AW211">
        <v>8</v>
      </c>
      <c r="AX211" t="s">
        <v>1500</v>
      </c>
      <c r="AY211" t="s">
        <v>1500</v>
      </c>
      <c r="AZ211" t="s">
        <v>1500</v>
      </c>
      <c r="BA211" t="s">
        <v>1500</v>
      </c>
      <c r="BB211" t="s">
        <v>1500</v>
      </c>
      <c r="BC211" t="s">
        <v>1500</v>
      </c>
      <c r="BD211">
        <v>1843</v>
      </c>
      <c r="BE211" t="s">
        <v>2443</v>
      </c>
      <c r="BF211" s="6" t="str">
        <f>HYPERLINK("http://dx.doi.org/10.3390/agronomy14081843","http://dx.doi.org/10.3390/agronomy14081843")</f>
        <v>http://dx.doi.org/10.3390/agronomy14081843</v>
      </c>
      <c r="BG211" t="s">
        <v>1500</v>
      </c>
      <c r="BH211" t="s">
        <v>1500</v>
      </c>
      <c r="BI211" t="s">
        <v>1500</v>
      </c>
      <c r="BJ211" t="s">
        <v>1500</v>
      </c>
      <c r="BK211" t="s">
        <v>1500</v>
      </c>
      <c r="BL211" t="s">
        <v>1500</v>
      </c>
      <c r="BM211" t="s">
        <v>1500</v>
      </c>
      <c r="BN211" t="s">
        <v>1500</v>
      </c>
      <c r="BO211" t="s">
        <v>1500</v>
      </c>
      <c r="BP211" t="s">
        <v>1500</v>
      </c>
      <c r="BQ211" t="s">
        <v>1500</v>
      </c>
      <c r="BR211" t="s">
        <v>1500</v>
      </c>
      <c r="BS211" t="s">
        <v>1038</v>
      </c>
      <c r="BT211" s="6" t="str">
        <f>HYPERLINK("https%3A%2F%2Fwww.webofscience.com%2Fwos%2Fwoscc%2Ffull-record%2FWOS:001306896200001","View Full Record in Web of Science")</f>
        <v>View Full Record in Web of Science</v>
      </c>
    </row>
    <row r="212" spans="1:72" x14ac:dyDescent="0.2">
      <c r="A212" t="s">
        <v>1507</v>
      </c>
      <c r="B212" t="s">
        <v>154</v>
      </c>
      <c r="C212" t="s">
        <v>1500</v>
      </c>
      <c r="D212" t="s">
        <v>1500</v>
      </c>
      <c r="E212" t="s">
        <v>1500</v>
      </c>
      <c r="F212" t="s">
        <v>424</v>
      </c>
      <c r="G212" t="s">
        <v>1500</v>
      </c>
      <c r="H212" t="s">
        <v>1500</v>
      </c>
      <c r="I212" t="s">
        <v>2157</v>
      </c>
      <c r="J212" t="s">
        <v>1251</v>
      </c>
      <c r="K212" t="s">
        <v>1500</v>
      </c>
      <c r="L212" t="s">
        <v>1500</v>
      </c>
      <c r="M212" t="s">
        <v>1500</v>
      </c>
      <c r="N212" t="s">
        <v>1500</v>
      </c>
      <c r="O212" t="s">
        <v>1500</v>
      </c>
      <c r="P212" t="s">
        <v>1500</v>
      </c>
      <c r="Q212" t="s">
        <v>1500</v>
      </c>
      <c r="R212" t="s">
        <v>1500</v>
      </c>
      <c r="S212" t="s">
        <v>1500</v>
      </c>
      <c r="T212" t="s">
        <v>1500</v>
      </c>
      <c r="U212" t="s">
        <v>1500</v>
      </c>
      <c r="V212" t="s">
        <v>1500</v>
      </c>
      <c r="W212" t="s">
        <v>1500</v>
      </c>
      <c r="X212" t="s">
        <v>1500</v>
      </c>
      <c r="Y212" t="s">
        <v>1500</v>
      </c>
      <c r="Z212" t="s">
        <v>1500</v>
      </c>
      <c r="AA212" t="s">
        <v>1500</v>
      </c>
      <c r="AB212" t="s">
        <v>1500</v>
      </c>
      <c r="AC212" t="s">
        <v>1500</v>
      </c>
      <c r="AD212" t="s">
        <v>1500</v>
      </c>
      <c r="AE212" t="s">
        <v>1500</v>
      </c>
      <c r="AF212" t="s">
        <v>1500</v>
      </c>
      <c r="AG212" t="s">
        <v>1500</v>
      </c>
      <c r="AH212" t="s">
        <v>1500</v>
      </c>
      <c r="AI212" t="s">
        <v>1500</v>
      </c>
      <c r="AJ212" t="s">
        <v>1500</v>
      </c>
      <c r="AK212" t="s">
        <v>1500</v>
      </c>
      <c r="AL212" t="s">
        <v>1500</v>
      </c>
      <c r="AM212" t="s">
        <v>1500</v>
      </c>
      <c r="AN212" t="s">
        <v>1500</v>
      </c>
      <c r="AO212" t="s">
        <v>2729</v>
      </c>
      <c r="AP212" t="s">
        <v>2736</v>
      </c>
      <c r="AQ212" t="s">
        <v>1500</v>
      </c>
      <c r="AR212" t="s">
        <v>1500</v>
      </c>
      <c r="AS212" t="s">
        <v>1500</v>
      </c>
      <c r="AT212" t="s">
        <v>1622</v>
      </c>
      <c r="AU212">
        <v>2008</v>
      </c>
      <c r="AV212">
        <v>113</v>
      </c>
      <c r="AW212" t="s">
        <v>1500</v>
      </c>
      <c r="AX212" t="s">
        <v>1500</v>
      </c>
      <c r="AY212" t="s">
        <v>1500</v>
      </c>
      <c r="AZ212" t="s">
        <v>1500</v>
      </c>
      <c r="BA212" t="s">
        <v>1500</v>
      </c>
      <c r="BB212" t="s">
        <v>1500</v>
      </c>
      <c r="BC212" t="s">
        <v>1500</v>
      </c>
      <c r="BD212" t="s">
        <v>1611</v>
      </c>
      <c r="BE212" t="s">
        <v>693</v>
      </c>
      <c r="BF212" s="6" t="str">
        <f>HYPERLINK("http://dx.doi.org/10.1029/2007JG000461","http://dx.doi.org/10.1029/2007JG000461")</f>
        <v>http://dx.doi.org/10.1029/2007JG000461</v>
      </c>
      <c r="BG212" t="s">
        <v>1500</v>
      </c>
      <c r="BH212" t="s">
        <v>1500</v>
      </c>
      <c r="BI212" t="s">
        <v>1500</v>
      </c>
      <c r="BJ212" t="s">
        <v>1500</v>
      </c>
      <c r="BK212" t="s">
        <v>1500</v>
      </c>
      <c r="BL212" t="s">
        <v>1500</v>
      </c>
      <c r="BM212" t="s">
        <v>1500</v>
      </c>
      <c r="BN212" t="s">
        <v>1500</v>
      </c>
      <c r="BO212" t="s">
        <v>1500</v>
      </c>
      <c r="BP212" t="s">
        <v>1500</v>
      </c>
      <c r="BQ212" t="s">
        <v>1500</v>
      </c>
      <c r="BR212" t="s">
        <v>1500</v>
      </c>
      <c r="BS212" t="s">
        <v>1083</v>
      </c>
      <c r="BT212" s="6" t="str">
        <f>HYPERLINK("https%3A%2F%2Fwww.webofscience.com%2Fwos%2Fwoscc%2Ffull-record%2FWOS:000257998700001","View Full Record in Web of Science")</f>
        <v>View Full Record in Web of Science</v>
      </c>
    </row>
    <row r="213" spans="1:72" x14ac:dyDescent="0.2">
      <c r="A213" t="s">
        <v>1507</v>
      </c>
      <c r="B213" t="s">
        <v>371</v>
      </c>
      <c r="C213" t="s">
        <v>1500</v>
      </c>
      <c r="D213" t="s">
        <v>1500</v>
      </c>
      <c r="E213" t="s">
        <v>1500</v>
      </c>
      <c r="F213" t="s">
        <v>371</v>
      </c>
      <c r="G213" t="s">
        <v>1500</v>
      </c>
      <c r="H213" t="s">
        <v>1500</v>
      </c>
      <c r="I213" t="s">
        <v>1569</v>
      </c>
      <c r="J213" t="s">
        <v>663</v>
      </c>
      <c r="K213" t="s">
        <v>1500</v>
      </c>
      <c r="L213" t="s">
        <v>1500</v>
      </c>
      <c r="M213" t="s">
        <v>1500</v>
      </c>
      <c r="N213" t="s">
        <v>1500</v>
      </c>
      <c r="O213" t="s">
        <v>1500</v>
      </c>
      <c r="P213" t="s">
        <v>1500</v>
      </c>
      <c r="Q213" t="s">
        <v>1500</v>
      </c>
      <c r="R213" t="s">
        <v>1500</v>
      </c>
      <c r="S213" t="s">
        <v>1500</v>
      </c>
      <c r="T213" t="s">
        <v>1500</v>
      </c>
      <c r="U213" t="s">
        <v>1500</v>
      </c>
      <c r="V213" t="s">
        <v>1500</v>
      </c>
      <c r="W213" t="s">
        <v>1500</v>
      </c>
      <c r="X213" t="s">
        <v>1500</v>
      </c>
      <c r="Y213" t="s">
        <v>1500</v>
      </c>
      <c r="Z213" t="s">
        <v>1500</v>
      </c>
      <c r="AA213" t="s">
        <v>332</v>
      </c>
      <c r="AB213" t="s">
        <v>413</v>
      </c>
      <c r="AC213" t="s">
        <v>1500</v>
      </c>
      <c r="AD213" t="s">
        <v>1500</v>
      </c>
      <c r="AE213" t="s">
        <v>1500</v>
      </c>
      <c r="AF213" t="s">
        <v>1500</v>
      </c>
      <c r="AG213" t="s">
        <v>1500</v>
      </c>
      <c r="AH213" t="s">
        <v>1500</v>
      </c>
      <c r="AI213" t="s">
        <v>1500</v>
      </c>
      <c r="AJ213" t="s">
        <v>1500</v>
      </c>
      <c r="AK213" t="s">
        <v>1500</v>
      </c>
      <c r="AL213" t="s">
        <v>1500</v>
      </c>
      <c r="AM213" t="s">
        <v>1500</v>
      </c>
      <c r="AN213" t="s">
        <v>1500</v>
      </c>
      <c r="AO213" t="s">
        <v>2056</v>
      </c>
      <c r="AP213" t="s">
        <v>2055</v>
      </c>
      <c r="AQ213" t="s">
        <v>1500</v>
      </c>
      <c r="AR213" t="s">
        <v>1500</v>
      </c>
      <c r="AS213" t="s">
        <v>1500</v>
      </c>
      <c r="AT213" t="s">
        <v>1487</v>
      </c>
      <c r="AU213">
        <v>2004</v>
      </c>
      <c r="AV213">
        <v>38</v>
      </c>
      <c r="AW213">
        <v>13</v>
      </c>
      <c r="AX213" t="s">
        <v>1500</v>
      </c>
      <c r="AY213" t="s">
        <v>1500</v>
      </c>
      <c r="AZ213" t="s">
        <v>1500</v>
      </c>
      <c r="BA213" t="s">
        <v>1500</v>
      </c>
      <c r="BB213">
        <v>1965</v>
      </c>
      <c r="BC213">
        <v>1977</v>
      </c>
      <c r="BD213" t="s">
        <v>1500</v>
      </c>
      <c r="BE213" t="s">
        <v>334</v>
      </c>
      <c r="BF213" s="6" t="str">
        <f>HYPERLINK("http://dx.doi.org/10.1016/j.atmosenv.2003.12.032","http://dx.doi.org/10.1016/j.atmosenv.2003.12.032")</f>
        <v>http://dx.doi.org/10.1016/j.atmosenv.2003.12.032</v>
      </c>
      <c r="BG213" t="s">
        <v>1500</v>
      </c>
      <c r="BH213" t="s">
        <v>1500</v>
      </c>
      <c r="BI213" t="s">
        <v>1500</v>
      </c>
      <c r="BJ213" t="s">
        <v>1500</v>
      </c>
      <c r="BK213" t="s">
        <v>1500</v>
      </c>
      <c r="BL213" t="s">
        <v>1500</v>
      </c>
      <c r="BM213" t="s">
        <v>1500</v>
      </c>
      <c r="BN213" t="s">
        <v>1500</v>
      </c>
      <c r="BO213" t="s">
        <v>1500</v>
      </c>
      <c r="BP213" t="s">
        <v>1500</v>
      </c>
      <c r="BQ213" t="s">
        <v>1500</v>
      </c>
      <c r="BR213" t="s">
        <v>1500</v>
      </c>
      <c r="BS213" t="s">
        <v>1054</v>
      </c>
      <c r="BT213" s="6" t="str">
        <f>HYPERLINK("https%3A%2F%2Fwww.webofscience.com%2Fwos%2Fwoscc%2Ffull-record%2FWOS:000220748300013","View Full Record in Web of Science")</f>
        <v>View Full Record in Web of Science</v>
      </c>
    </row>
    <row r="214" spans="1:72" x14ac:dyDescent="0.2">
      <c r="A214" t="s">
        <v>1507</v>
      </c>
      <c r="B214" t="s">
        <v>1881</v>
      </c>
      <c r="C214" t="s">
        <v>1500</v>
      </c>
      <c r="D214" t="s">
        <v>1500</v>
      </c>
      <c r="E214" t="s">
        <v>1500</v>
      </c>
      <c r="F214" t="s">
        <v>1987</v>
      </c>
      <c r="G214" t="s">
        <v>1500</v>
      </c>
      <c r="H214" t="s">
        <v>1500</v>
      </c>
      <c r="I214" t="s">
        <v>1982</v>
      </c>
      <c r="J214" t="s">
        <v>1303</v>
      </c>
      <c r="K214" t="s">
        <v>1500</v>
      </c>
      <c r="L214" t="s">
        <v>1500</v>
      </c>
      <c r="M214" t="s">
        <v>1500</v>
      </c>
      <c r="N214" t="s">
        <v>1500</v>
      </c>
      <c r="O214" t="s">
        <v>1500</v>
      </c>
      <c r="P214" t="s">
        <v>1500</v>
      </c>
      <c r="Q214" t="s">
        <v>1500</v>
      </c>
      <c r="R214" t="s">
        <v>1500</v>
      </c>
      <c r="S214" t="s">
        <v>1500</v>
      </c>
      <c r="T214" t="s">
        <v>1500</v>
      </c>
      <c r="U214" t="s">
        <v>1500</v>
      </c>
      <c r="V214" t="s">
        <v>1500</v>
      </c>
      <c r="W214" t="s">
        <v>1500</v>
      </c>
      <c r="X214" t="s">
        <v>1500</v>
      </c>
      <c r="Y214" t="s">
        <v>1500</v>
      </c>
      <c r="Z214" t="s">
        <v>1500</v>
      </c>
      <c r="AA214" t="s">
        <v>2417</v>
      </c>
      <c r="AB214" t="s">
        <v>1500</v>
      </c>
      <c r="AC214" t="s">
        <v>1500</v>
      </c>
      <c r="AD214" t="s">
        <v>1500</v>
      </c>
      <c r="AE214" t="s">
        <v>1500</v>
      </c>
      <c r="AF214" t="s">
        <v>1500</v>
      </c>
      <c r="AG214" t="s">
        <v>1500</v>
      </c>
      <c r="AH214" t="s">
        <v>1500</v>
      </c>
      <c r="AI214" t="s">
        <v>1500</v>
      </c>
      <c r="AJ214" t="s">
        <v>1500</v>
      </c>
      <c r="AK214" t="s">
        <v>1500</v>
      </c>
      <c r="AL214" t="s">
        <v>1500</v>
      </c>
      <c r="AM214" t="s">
        <v>1500</v>
      </c>
      <c r="AN214" t="s">
        <v>1500</v>
      </c>
      <c r="AO214" t="s">
        <v>2638</v>
      </c>
      <c r="AP214" t="s">
        <v>2629</v>
      </c>
      <c r="AQ214" t="s">
        <v>1500</v>
      </c>
      <c r="AR214" t="s">
        <v>1500</v>
      </c>
      <c r="AS214" t="s">
        <v>1500</v>
      </c>
      <c r="AT214" t="s">
        <v>1497</v>
      </c>
      <c r="AU214">
        <v>2008</v>
      </c>
      <c r="AV214">
        <v>307</v>
      </c>
      <c r="AW214" t="s">
        <v>1499</v>
      </c>
      <c r="AX214" t="s">
        <v>1500</v>
      </c>
      <c r="AY214" t="s">
        <v>1500</v>
      </c>
      <c r="AZ214" t="s">
        <v>1500</v>
      </c>
      <c r="BA214" t="s">
        <v>1500</v>
      </c>
      <c r="BB214">
        <v>207</v>
      </c>
      <c r="BC214">
        <v>217</v>
      </c>
      <c r="BD214" t="s">
        <v>1500</v>
      </c>
      <c r="BE214" t="s">
        <v>2448</v>
      </c>
      <c r="BF214" s="6" t="str">
        <f>HYPERLINK("http://dx.doi.org/10.1007/s11104-008-9597-1","http://dx.doi.org/10.1007/s11104-008-9597-1")</f>
        <v>http://dx.doi.org/10.1007/s11104-008-9597-1</v>
      </c>
      <c r="BG214" t="s">
        <v>1500</v>
      </c>
      <c r="BH214" t="s">
        <v>1500</v>
      </c>
      <c r="BI214" t="s">
        <v>1500</v>
      </c>
      <c r="BJ214" t="s">
        <v>1500</v>
      </c>
      <c r="BK214" t="s">
        <v>1500</v>
      </c>
      <c r="BL214" t="s">
        <v>1500</v>
      </c>
      <c r="BM214" t="s">
        <v>1500</v>
      </c>
      <c r="BN214" t="s">
        <v>1500</v>
      </c>
      <c r="BO214" t="s">
        <v>1500</v>
      </c>
      <c r="BP214" t="s">
        <v>1500</v>
      </c>
      <c r="BQ214" t="s">
        <v>1500</v>
      </c>
      <c r="BR214" t="s">
        <v>1500</v>
      </c>
      <c r="BS214" t="s">
        <v>1079</v>
      </c>
      <c r="BT214" s="6" t="str">
        <f>HYPERLINK("https%3A%2F%2Fwww.webofscience.com%2Fwos%2Fwoscc%2Ffull-record%2FWOS:000256309200016","View Full Record in Web of Science")</f>
        <v>View Full Record in Web of Science</v>
      </c>
    </row>
    <row r="215" spans="1:72" x14ac:dyDescent="0.2">
      <c r="A215" t="s">
        <v>1507</v>
      </c>
      <c r="B215" t="s">
        <v>616</v>
      </c>
      <c r="C215" t="s">
        <v>1500</v>
      </c>
      <c r="D215" t="s">
        <v>1500</v>
      </c>
      <c r="E215" t="s">
        <v>1500</v>
      </c>
      <c r="F215" t="s">
        <v>2154</v>
      </c>
      <c r="G215" t="s">
        <v>1500</v>
      </c>
      <c r="H215" t="s">
        <v>1500</v>
      </c>
      <c r="I215" t="s">
        <v>1397</v>
      </c>
      <c r="J215" t="s">
        <v>2008</v>
      </c>
      <c r="K215" t="s">
        <v>1500</v>
      </c>
      <c r="L215" t="s">
        <v>1500</v>
      </c>
      <c r="M215" t="s">
        <v>1500</v>
      </c>
      <c r="N215" t="s">
        <v>1500</v>
      </c>
      <c r="O215" t="s">
        <v>1500</v>
      </c>
      <c r="P215" t="s">
        <v>1500</v>
      </c>
      <c r="Q215" t="s">
        <v>1500</v>
      </c>
      <c r="R215" t="s">
        <v>1500</v>
      </c>
      <c r="S215" t="s">
        <v>1500</v>
      </c>
      <c r="T215" t="s">
        <v>1500</v>
      </c>
      <c r="U215" t="s">
        <v>1500</v>
      </c>
      <c r="V215" t="s">
        <v>1500</v>
      </c>
      <c r="W215" t="s">
        <v>1500</v>
      </c>
      <c r="X215" t="s">
        <v>1500</v>
      </c>
      <c r="Y215" t="s">
        <v>1500</v>
      </c>
      <c r="Z215" t="s">
        <v>1500</v>
      </c>
      <c r="AA215" t="s">
        <v>1500</v>
      </c>
      <c r="AB215" t="s">
        <v>188</v>
      </c>
      <c r="AC215" t="s">
        <v>1500</v>
      </c>
      <c r="AD215" t="s">
        <v>1500</v>
      </c>
      <c r="AE215" t="s">
        <v>1500</v>
      </c>
      <c r="AF215" t="s">
        <v>1500</v>
      </c>
      <c r="AG215" t="s">
        <v>1500</v>
      </c>
      <c r="AH215" t="s">
        <v>1500</v>
      </c>
      <c r="AI215" t="s">
        <v>1500</v>
      </c>
      <c r="AJ215" t="s">
        <v>1500</v>
      </c>
      <c r="AK215" t="s">
        <v>1500</v>
      </c>
      <c r="AL215" t="s">
        <v>1500</v>
      </c>
      <c r="AM215" t="s">
        <v>1500</v>
      </c>
      <c r="AN215" t="s">
        <v>1500</v>
      </c>
      <c r="AO215" t="s">
        <v>2626</v>
      </c>
      <c r="AP215" t="s">
        <v>2656</v>
      </c>
      <c r="AQ215" t="s">
        <v>1500</v>
      </c>
      <c r="AR215" t="s">
        <v>1500</v>
      </c>
      <c r="AS215" t="s">
        <v>1500</v>
      </c>
      <c r="AT215" t="s">
        <v>1500</v>
      </c>
      <c r="AU215">
        <v>2016</v>
      </c>
      <c r="AV215">
        <v>47</v>
      </c>
      <c r="AW215">
        <v>11</v>
      </c>
      <c r="AX215" t="s">
        <v>1500</v>
      </c>
      <c r="AY215" t="s">
        <v>1500</v>
      </c>
      <c r="AZ215" t="s">
        <v>1500</v>
      </c>
      <c r="BA215" t="s">
        <v>1500</v>
      </c>
      <c r="BB215">
        <v>1417</v>
      </c>
      <c r="BC215">
        <v>1429</v>
      </c>
      <c r="BD215" t="s">
        <v>1500</v>
      </c>
      <c r="BE215" t="s">
        <v>335</v>
      </c>
      <c r="BF215" s="6" t="str">
        <f>HYPERLINK("http://dx.doi.org/10.1080/00103624.2016.1178764","http://dx.doi.org/10.1080/00103624.2016.1178764")</f>
        <v>http://dx.doi.org/10.1080/00103624.2016.1178764</v>
      </c>
      <c r="BG215" t="s">
        <v>1500</v>
      </c>
      <c r="BH215" t="s">
        <v>1500</v>
      </c>
      <c r="BI215" t="s">
        <v>1500</v>
      </c>
      <c r="BJ215" t="s">
        <v>1500</v>
      </c>
      <c r="BK215" t="s">
        <v>1500</v>
      </c>
      <c r="BL215" t="s">
        <v>1500</v>
      </c>
      <c r="BM215" t="s">
        <v>1500</v>
      </c>
      <c r="BN215" t="s">
        <v>1500</v>
      </c>
      <c r="BO215" t="s">
        <v>1500</v>
      </c>
      <c r="BP215" t="s">
        <v>1500</v>
      </c>
      <c r="BQ215" t="s">
        <v>1500</v>
      </c>
      <c r="BR215" t="s">
        <v>1500</v>
      </c>
      <c r="BS215" t="s">
        <v>1076</v>
      </c>
      <c r="BT215" s="6" t="str">
        <f>HYPERLINK("https%3A%2F%2Fwww.webofscience.com%2Fwos%2Fwoscc%2Ffull-record%2FWOS:000379551300007","View Full Record in Web of Science")</f>
        <v>View Full Record in Web of Science</v>
      </c>
    </row>
    <row r="216" spans="1:72" x14ac:dyDescent="0.2">
      <c r="A216" t="s">
        <v>1507</v>
      </c>
      <c r="B216" t="s">
        <v>2016</v>
      </c>
      <c r="C216" t="s">
        <v>1500</v>
      </c>
      <c r="D216" t="s">
        <v>1500</v>
      </c>
      <c r="E216" t="s">
        <v>1500</v>
      </c>
      <c r="F216" t="s">
        <v>1557</v>
      </c>
      <c r="G216" t="s">
        <v>1500</v>
      </c>
      <c r="H216" t="s">
        <v>1500</v>
      </c>
      <c r="I216" t="s">
        <v>1773</v>
      </c>
      <c r="J216" t="s">
        <v>567</v>
      </c>
      <c r="K216" t="s">
        <v>1500</v>
      </c>
      <c r="L216" t="s">
        <v>1500</v>
      </c>
      <c r="M216" t="s">
        <v>1500</v>
      </c>
      <c r="N216" t="s">
        <v>1500</v>
      </c>
      <c r="O216" t="s">
        <v>1500</v>
      </c>
      <c r="P216" t="s">
        <v>1500</v>
      </c>
      <c r="Q216" t="s">
        <v>1500</v>
      </c>
      <c r="R216" t="s">
        <v>1500</v>
      </c>
      <c r="S216" t="s">
        <v>1500</v>
      </c>
      <c r="T216" t="s">
        <v>1500</v>
      </c>
      <c r="U216" t="s">
        <v>1500</v>
      </c>
      <c r="V216" t="s">
        <v>1500</v>
      </c>
      <c r="W216" t="s">
        <v>1500</v>
      </c>
      <c r="X216" t="s">
        <v>1500</v>
      </c>
      <c r="Y216" t="s">
        <v>1500</v>
      </c>
      <c r="Z216" t="s">
        <v>1500</v>
      </c>
      <c r="AA216" t="s">
        <v>2018</v>
      </c>
      <c r="AB216" t="s">
        <v>1500</v>
      </c>
      <c r="AC216" t="s">
        <v>1500</v>
      </c>
      <c r="AD216" t="s">
        <v>1500</v>
      </c>
      <c r="AE216" t="s">
        <v>1500</v>
      </c>
      <c r="AF216" t="s">
        <v>1500</v>
      </c>
      <c r="AG216" t="s">
        <v>1500</v>
      </c>
      <c r="AH216" t="s">
        <v>1500</v>
      </c>
      <c r="AI216" t="s">
        <v>1500</v>
      </c>
      <c r="AJ216" t="s">
        <v>1500</v>
      </c>
      <c r="AK216" t="s">
        <v>1500</v>
      </c>
      <c r="AL216" t="s">
        <v>1500</v>
      </c>
      <c r="AM216" t="s">
        <v>1500</v>
      </c>
      <c r="AN216" t="s">
        <v>1500</v>
      </c>
      <c r="AO216" t="s">
        <v>2663</v>
      </c>
      <c r="AP216" t="s">
        <v>2665</v>
      </c>
      <c r="AQ216" t="s">
        <v>1500</v>
      </c>
      <c r="AR216" t="s">
        <v>1500</v>
      </c>
      <c r="AS216" t="s">
        <v>1500</v>
      </c>
      <c r="AT216" t="s">
        <v>1610</v>
      </c>
      <c r="AU216">
        <v>2018</v>
      </c>
      <c r="AV216">
        <v>85</v>
      </c>
      <c r="AW216" t="s">
        <v>1500</v>
      </c>
      <c r="AX216" t="s">
        <v>1500</v>
      </c>
      <c r="AY216" t="s">
        <v>1500</v>
      </c>
      <c r="AZ216" t="s">
        <v>1500</v>
      </c>
      <c r="BA216" t="s">
        <v>1500</v>
      </c>
      <c r="BB216">
        <v>23</v>
      </c>
      <c r="BC216">
        <v>29</v>
      </c>
      <c r="BD216" t="s">
        <v>1500</v>
      </c>
      <c r="BE216" t="s">
        <v>339</v>
      </c>
      <c r="BF216" s="6" t="str">
        <f>HYPERLINK("http://dx.doi.org/10.1016/j.ejsobi.2017.10.004","http://dx.doi.org/10.1016/j.ejsobi.2017.10.004")</f>
        <v>http://dx.doi.org/10.1016/j.ejsobi.2017.10.004</v>
      </c>
      <c r="BG216" t="s">
        <v>1500</v>
      </c>
      <c r="BH216" t="s">
        <v>1500</v>
      </c>
      <c r="BI216" t="s">
        <v>1500</v>
      </c>
      <c r="BJ216" t="s">
        <v>1500</v>
      </c>
      <c r="BK216" t="s">
        <v>1500</v>
      </c>
      <c r="BL216" t="s">
        <v>1500</v>
      </c>
      <c r="BM216" t="s">
        <v>1500</v>
      </c>
      <c r="BN216" t="s">
        <v>1500</v>
      </c>
      <c r="BO216" t="s">
        <v>1500</v>
      </c>
      <c r="BP216" t="s">
        <v>1500</v>
      </c>
      <c r="BQ216" t="s">
        <v>1500</v>
      </c>
      <c r="BR216" t="s">
        <v>1500</v>
      </c>
      <c r="BS216" t="s">
        <v>1027</v>
      </c>
      <c r="BT216" s="6" t="str">
        <f>HYPERLINK("https%3A%2F%2Fwww.webofscience.com%2Fwos%2Fwoscc%2Ffull-record%2FWOS:000427208800004","View Full Record in Web of Science")</f>
        <v>View Full Record in Web of Science</v>
      </c>
    </row>
    <row r="217" spans="1:72" x14ac:dyDescent="0.2">
      <c r="A217" t="s">
        <v>1507</v>
      </c>
      <c r="B217" t="s">
        <v>2150</v>
      </c>
      <c r="C217" t="s">
        <v>1500</v>
      </c>
      <c r="D217" t="s">
        <v>1500</v>
      </c>
      <c r="E217" t="s">
        <v>1500</v>
      </c>
      <c r="F217" t="s">
        <v>2241</v>
      </c>
      <c r="G217" t="s">
        <v>1500</v>
      </c>
      <c r="H217" t="s">
        <v>1500</v>
      </c>
      <c r="I217" t="s">
        <v>68</v>
      </c>
      <c r="J217" t="s">
        <v>520</v>
      </c>
      <c r="K217" t="s">
        <v>1500</v>
      </c>
      <c r="L217" t="s">
        <v>1500</v>
      </c>
      <c r="M217" t="s">
        <v>1500</v>
      </c>
      <c r="N217" t="s">
        <v>1500</v>
      </c>
      <c r="O217" t="s">
        <v>1500</v>
      </c>
      <c r="P217" t="s">
        <v>1500</v>
      </c>
      <c r="Q217" t="s">
        <v>1500</v>
      </c>
      <c r="R217" t="s">
        <v>1500</v>
      </c>
      <c r="S217" t="s">
        <v>1500</v>
      </c>
      <c r="T217" t="s">
        <v>1500</v>
      </c>
      <c r="U217" t="s">
        <v>1500</v>
      </c>
      <c r="V217" t="s">
        <v>1500</v>
      </c>
      <c r="W217" t="s">
        <v>1500</v>
      </c>
      <c r="X217" t="s">
        <v>1500</v>
      </c>
      <c r="Y217" t="s">
        <v>1500</v>
      </c>
      <c r="Z217" t="s">
        <v>1500</v>
      </c>
      <c r="AA217" t="s">
        <v>114</v>
      </c>
      <c r="AB217" t="s">
        <v>1500</v>
      </c>
      <c r="AC217" t="s">
        <v>1500</v>
      </c>
      <c r="AD217" t="s">
        <v>1500</v>
      </c>
      <c r="AE217" t="s">
        <v>1500</v>
      </c>
      <c r="AF217" t="s">
        <v>1500</v>
      </c>
      <c r="AG217" t="s">
        <v>1500</v>
      </c>
      <c r="AH217" t="s">
        <v>1500</v>
      </c>
      <c r="AI217" t="s">
        <v>1500</v>
      </c>
      <c r="AJ217" t="s">
        <v>1500</v>
      </c>
      <c r="AK217" t="s">
        <v>1500</v>
      </c>
      <c r="AL217" t="s">
        <v>1500</v>
      </c>
      <c r="AM217" t="s">
        <v>1500</v>
      </c>
      <c r="AN217" t="s">
        <v>1500</v>
      </c>
      <c r="AO217" t="s">
        <v>1932</v>
      </c>
      <c r="AP217" t="s">
        <v>1934</v>
      </c>
      <c r="AQ217" t="s">
        <v>1500</v>
      </c>
      <c r="AR217" t="s">
        <v>1500</v>
      </c>
      <c r="AS217" t="s">
        <v>1500</v>
      </c>
      <c r="AT217" t="s">
        <v>1596</v>
      </c>
      <c r="AU217">
        <v>2020</v>
      </c>
      <c r="AV217">
        <v>241</v>
      </c>
      <c r="AW217" t="s">
        <v>1500</v>
      </c>
      <c r="AX217" t="s">
        <v>1500</v>
      </c>
      <c r="AY217" t="s">
        <v>1500</v>
      </c>
      <c r="AZ217" t="s">
        <v>1500</v>
      </c>
      <c r="BA217" t="s">
        <v>1500</v>
      </c>
      <c r="BB217" t="s">
        <v>1500</v>
      </c>
      <c r="BC217" t="s">
        <v>1500</v>
      </c>
      <c r="BD217">
        <v>106344</v>
      </c>
      <c r="BE217" t="s">
        <v>2411</v>
      </c>
      <c r="BF217" s="6" t="str">
        <f>HYPERLINK("http://dx.doi.org/10.1016/j.agwat.2020.106344","http://dx.doi.org/10.1016/j.agwat.2020.106344")</f>
        <v>http://dx.doi.org/10.1016/j.agwat.2020.106344</v>
      </c>
      <c r="BG217" t="s">
        <v>1500</v>
      </c>
      <c r="BH217" t="s">
        <v>1500</v>
      </c>
      <c r="BI217" t="s">
        <v>1500</v>
      </c>
      <c r="BJ217" t="s">
        <v>1500</v>
      </c>
      <c r="BK217" t="s">
        <v>1500</v>
      </c>
      <c r="BL217" t="s">
        <v>1500</v>
      </c>
      <c r="BM217" t="s">
        <v>1500</v>
      </c>
      <c r="BN217" t="s">
        <v>1500</v>
      </c>
      <c r="BO217" t="s">
        <v>1500</v>
      </c>
      <c r="BP217" t="s">
        <v>1500</v>
      </c>
      <c r="BQ217" t="s">
        <v>1500</v>
      </c>
      <c r="BR217" t="s">
        <v>1500</v>
      </c>
      <c r="BS217" t="s">
        <v>1021</v>
      </c>
      <c r="BT217" s="6" t="str">
        <f>HYPERLINK("https%3A%2F%2Fwww.webofscience.com%2Fwos%2Fwoscc%2Ffull-record%2FWOS:000566861800008","View Full Record in Web of Science")</f>
        <v>View Full Record in Web of Science</v>
      </c>
    </row>
    <row r="218" spans="1:72" x14ac:dyDescent="0.2">
      <c r="A218" t="s">
        <v>1507</v>
      </c>
      <c r="B218" t="s">
        <v>0</v>
      </c>
      <c r="C218" t="s">
        <v>1500</v>
      </c>
      <c r="D218" t="s">
        <v>1500</v>
      </c>
      <c r="E218" t="s">
        <v>1500</v>
      </c>
      <c r="F218" t="s">
        <v>1680</v>
      </c>
      <c r="G218" t="s">
        <v>1500</v>
      </c>
      <c r="H218" t="s">
        <v>1500</v>
      </c>
      <c r="I218" t="s">
        <v>72</v>
      </c>
      <c r="J218" t="s">
        <v>1538</v>
      </c>
      <c r="K218" t="s">
        <v>1500</v>
      </c>
      <c r="L218" t="s">
        <v>1500</v>
      </c>
      <c r="M218" t="s">
        <v>1500</v>
      </c>
      <c r="N218" t="s">
        <v>1500</v>
      </c>
      <c r="O218" t="s">
        <v>1500</v>
      </c>
      <c r="P218" t="s">
        <v>1500</v>
      </c>
      <c r="Q218" t="s">
        <v>1500</v>
      </c>
      <c r="R218" t="s">
        <v>1500</v>
      </c>
      <c r="S218" t="s">
        <v>1500</v>
      </c>
      <c r="T218" t="s">
        <v>1500</v>
      </c>
      <c r="U218" t="s">
        <v>1500</v>
      </c>
      <c r="V218" t="s">
        <v>1500</v>
      </c>
      <c r="W218" t="s">
        <v>1500</v>
      </c>
      <c r="X218" t="s">
        <v>1500</v>
      </c>
      <c r="Y218" t="s">
        <v>1500</v>
      </c>
      <c r="Z218" t="s">
        <v>1500</v>
      </c>
      <c r="AA218" t="s">
        <v>2552</v>
      </c>
      <c r="AB218" t="s">
        <v>2550</v>
      </c>
      <c r="AC218" t="s">
        <v>1500</v>
      </c>
      <c r="AD218" t="s">
        <v>1500</v>
      </c>
      <c r="AE218" t="s">
        <v>1500</v>
      </c>
      <c r="AF218" t="s">
        <v>1500</v>
      </c>
      <c r="AG218" t="s">
        <v>1500</v>
      </c>
      <c r="AH218" t="s">
        <v>1500</v>
      </c>
      <c r="AI218" t="s">
        <v>1500</v>
      </c>
      <c r="AJ218" t="s">
        <v>1500</v>
      </c>
      <c r="AK218" t="s">
        <v>1500</v>
      </c>
      <c r="AL218" t="s">
        <v>1500</v>
      </c>
      <c r="AM218" t="s">
        <v>1500</v>
      </c>
      <c r="AN218" t="s">
        <v>1500</v>
      </c>
      <c r="AO218" t="s">
        <v>1500</v>
      </c>
      <c r="AP218" t="s">
        <v>2742</v>
      </c>
      <c r="AQ218" t="s">
        <v>1500</v>
      </c>
      <c r="AR218" t="s">
        <v>1500</v>
      </c>
      <c r="AS218" t="s">
        <v>1500</v>
      </c>
      <c r="AT218" t="s">
        <v>1592</v>
      </c>
      <c r="AU218">
        <v>2024</v>
      </c>
      <c r="AV218">
        <v>10</v>
      </c>
      <c r="AW218">
        <v>16</v>
      </c>
      <c r="AX218" t="s">
        <v>1500</v>
      </c>
      <c r="AY218" t="s">
        <v>1500</v>
      </c>
      <c r="AZ218" t="s">
        <v>1500</v>
      </c>
      <c r="BA218" t="s">
        <v>1500</v>
      </c>
      <c r="BB218" t="s">
        <v>1500</v>
      </c>
      <c r="BC218" t="s">
        <v>1500</v>
      </c>
      <c r="BD218" t="s">
        <v>1614</v>
      </c>
      <c r="BE218" t="s">
        <v>338</v>
      </c>
      <c r="BF218" s="6" t="str">
        <f>HYPERLINK("http://dx.doi.org/10.1016/j.heliyon.2024.e35706","http://dx.doi.org/10.1016/j.heliyon.2024.e35706")</f>
        <v>http://dx.doi.org/10.1016/j.heliyon.2024.e35706</v>
      </c>
      <c r="BG218" t="s">
        <v>1500</v>
      </c>
      <c r="BH218" t="s">
        <v>1500</v>
      </c>
      <c r="BI218" t="s">
        <v>1500</v>
      </c>
      <c r="BJ218" t="s">
        <v>1500</v>
      </c>
      <c r="BK218" t="s">
        <v>1500</v>
      </c>
      <c r="BL218" t="s">
        <v>1500</v>
      </c>
      <c r="BM218" t="s">
        <v>1500</v>
      </c>
      <c r="BN218">
        <v>39247294</v>
      </c>
      <c r="BO218" t="s">
        <v>1500</v>
      </c>
      <c r="BP218" t="s">
        <v>1500</v>
      </c>
      <c r="BQ218" t="s">
        <v>1500</v>
      </c>
      <c r="BR218" t="s">
        <v>1500</v>
      </c>
      <c r="BS218" t="s">
        <v>1067</v>
      </c>
      <c r="BT218" s="6" t="str">
        <f>HYPERLINK("https%3A%2F%2Fwww.webofscience.com%2Fwos%2Fwoscc%2Ffull-record%2FWOS:001297163300001","View Full Record in Web of Science")</f>
        <v>View Full Record in Web of Science</v>
      </c>
    </row>
    <row r="219" spans="1:72" x14ac:dyDescent="0.2">
      <c r="A219" t="s">
        <v>1507</v>
      </c>
      <c r="B219" t="s">
        <v>1392</v>
      </c>
      <c r="C219" t="s">
        <v>1500</v>
      </c>
      <c r="D219" t="s">
        <v>1500</v>
      </c>
      <c r="E219" t="s">
        <v>1500</v>
      </c>
      <c r="F219" t="s">
        <v>747</v>
      </c>
      <c r="G219" t="s">
        <v>1500</v>
      </c>
      <c r="H219" t="s">
        <v>1500</v>
      </c>
      <c r="I219" t="s">
        <v>1378</v>
      </c>
      <c r="J219" t="s">
        <v>1317</v>
      </c>
      <c r="K219" t="s">
        <v>1500</v>
      </c>
      <c r="L219" t="s">
        <v>1500</v>
      </c>
      <c r="M219" t="s">
        <v>1500</v>
      </c>
      <c r="N219" t="s">
        <v>1500</v>
      </c>
      <c r="O219" t="s">
        <v>1500</v>
      </c>
      <c r="P219" t="s">
        <v>1500</v>
      </c>
      <c r="Q219" t="s">
        <v>1500</v>
      </c>
      <c r="R219" t="s">
        <v>1500</v>
      </c>
      <c r="S219" t="s">
        <v>1500</v>
      </c>
      <c r="T219" t="s">
        <v>1500</v>
      </c>
      <c r="U219" t="s">
        <v>1500</v>
      </c>
      <c r="V219" t="s">
        <v>1500</v>
      </c>
      <c r="W219" t="s">
        <v>1500</v>
      </c>
      <c r="X219" t="s">
        <v>1500</v>
      </c>
      <c r="Y219" t="s">
        <v>1500</v>
      </c>
      <c r="Z219" t="s">
        <v>1500</v>
      </c>
      <c r="AA219" t="s">
        <v>1723</v>
      </c>
      <c r="AB219" t="s">
        <v>1468</v>
      </c>
      <c r="AC219" t="s">
        <v>1500</v>
      </c>
      <c r="AD219" t="s">
        <v>1500</v>
      </c>
      <c r="AE219" t="s">
        <v>1500</v>
      </c>
      <c r="AF219" t="s">
        <v>1500</v>
      </c>
      <c r="AG219" t="s">
        <v>1500</v>
      </c>
      <c r="AH219" t="s">
        <v>1500</v>
      </c>
      <c r="AI219" t="s">
        <v>1500</v>
      </c>
      <c r="AJ219" t="s">
        <v>1500</v>
      </c>
      <c r="AK219" t="s">
        <v>1500</v>
      </c>
      <c r="AL219" t="s">
        <v>1500</v>
      </c>
      <c r="AM219" t="s">
        <v>1500</v>
      </c>
      <c r="AN219" t="s">
        <v>1500</v>
      </c>
      <c r="AO219" t="s">
        <v>1500</v>
      </c>
      <c r="AP219" t="s">
        <v>1513</v>
      </c>
      <c r="AQ219" t="s">
        <v>1500</v>
      </c>
      <c r="AR219" t="s">
        <v>1500</v>
      </c>
      <c r="AS219" t="s">
        <v>1500</v>
      </c>
      <c r="AT219" t="s">
        <v>1509</v>
      </c>
      <c r="AU219">
        <v>2024</v>
      </c>
      <c r="AV219">
        <v>14</v>
      </c>
      <c r="AW219">
        <v>3</v>
      </c>
      <c r="AX219" t="s">
        <v>1500</v>
      </c>
      <c r="AY219" t="s">
        <v>1500</v>
      </c>
      <c r="AZ219" t="s">
        <v>1500</v>
      </c>
      <c r="BA219" t="s">
        <v>1500</v>
      </c>
      <c r="BB219" t="s">
        <v>1500</v>
      </c>
      <c r="BC219" t="s">
        <v>1500</v>
      </c>
      <c r="BD219">
        <v>490</v>
      </c>
      <c r="BE219" t="s">
        <v>2418</v>
      </c>
      <c r="BF219" s="6" t="str">
        <f>HYPERLINK("http://dx.doi.org/10.3390/agronomy14030490","http://dx.doi.org/10.3390/agronomy14030490")</f>
        <v>http://dx.doi.org/10.3390/agronomy14030490</v>
      </c>
      <c r="BG219" t="s">
        <v>1500</v>
      </c>
      <c r="BH219" t="s">
        <v>1500</v>
      </c>
      <c r="BI219" t="s">
        <v>1500</v>
      </c>
      <c r="BJ219" t="s">
        <v>1500</v>
      </c>
      <c r="BK219" t="s">
        <v>1500</v>
      </c>
      <c r="BL219" t="s">
        <v>1500</v>
      </c>
      <c r="BM219" t="s">
        <v>1500</v>
      </c>
      <c r="BN219" t="s">
        <v>1500</v>
      </c>
      <c r="BO219" t="s">
        <v>1500</v>
      </c>
      <c r="BP219" t="s">
        <v>1500</v>
      </c>
      <c r="BQ219" t="s">
        <v>1500</v>
      </c>
      <c r="BR219" t="s">
        <v>1500</v>
      </c>
      <c r="BS219" t="s">
        <v>1068</v>
      </c>
      <c r="BT219" s="6" t="str">
        <f>HYPERLINK("https%3A%2F%2Fwww.webofscience.com%2Fwos%2Fwoscc%2Ffull-record%2FWOS:001191987000001","View Full Record in Web of Science")</f>
        <v>View Full Record in Web of Science</v>
      </c>
    </row>
    <row r="220" spans="1:72" x14ac:dyDescent="0.2">
      <c r="A220" t="s">
        <v>1507</v>
      </c>
      <c r="B220" t="s">
        <v>369</v>
      </c>
      <c r="C220" t="s">
        <v>1500</v>
      </c>
      <c r="D220" t="s">
        <v>1500</v>
      </c>
      <c r="E220" t="s">
        <v>1500</v>
      </c>
      <c r="F220" t="s">
        <v>1562</v>
      </c>
      <c r="G220" t="s">
        <v>1500</v>
      </c>
      <c r="H220" t="s">
        <v>1500</v>
      </c>
      <c r="I220" t="s">
        <v>1366</v>
      </c>
      <c r="J220" t="s">
        <v>583</v>
      </c>
      <c r="K220" t="s">
        <v>1500</v>
      </c>
      <c r="L220" t="s">
        <v>1500</v>
      </c>
      <c r="M220" t="s">
        <v>1500</v>
      </c>
      <c r="N220" t="s">
        <v>1500</v>
      </c>
      <c r="O220" t="s">
        <v>1500</v>
      </c>
      <c r="P220" t="s">
        <v>1500</v>
      </c>
      <c r="Q220" t="s">
        <v>1500</v>
      </c>
      <c r="R220" t="s">
        <v>1500</v>
      </c>
      <c r="S220" t="s">
        <v>1500</v>
      </c>
      <c r="T220" t="s">
        <v>1500</v>
      </c>
      <c r="U220" t="s">
        <v>1500</v>
      </c>
      <c r="V220" t="s">
        <v>1500</v>
      </c>
      <c r="W220" t="s">
        <v>1500</v>
      </c>
      <c r="X220" t="s">
        <v>1500</v>
      </c>
      <c r="Y220" t="s">
        <v>1500</v>
      </c>
      <c r="Z220" t="s">
        <v>1500</v>
      </c>
      <c r="AA220" t="s">
        <v>1136</v>
      </c>
      <c r="AB220" t="s">
        <v>1278</v>
      </c>
      <c r="AC220" t="s">
        <v>1500</v>
      </c>
      <c r="AD220" t="s">
        <v>1500</v>
      </c>
      <c r="AE220" t="s">
        <v>1500</v>
      </c>
      <c r="AF220" t="s">
        <v>1500</v>
      </c>
      <c r="AG220" t="s">
        <v>1500</v>
      </c>
      <c r="AH220" t="s">
        <v>1500</v>
      </c>
      <c r="AI220" t="s">
        <v>1500</v>
      </c>
      <c r="AJ220" t="s">
        <v>1500</v>
      </c>
      <c r="AK220" t="s">
        <v>1500</v>
      </c>
      <c r="AL220" t="s">
        <v>1500</v>
      </c>
      <c r="AM220" t="s">
        <v>1500</v>
      </c>
      <c r="AN220" t="s">
        <v>1500</v>
      </c>
      <c r="AO220" t="s">
        <v>1523</v>
      </c>
      <c r="AP220" t="s">
        <v>1480</v>
      </c>
      <c r="AQ220" t="s">
        <v>1500</v>
      </c>
      <c r="AR220" t="s">
        <v>1500</v>
      </c>
      <c r="AS220" t="s">
        <v>1500</v>
      </c>
      <c r="AT220" t="s">
        <v>1595</v>
      </c>
      <c r="AU220">
        <v>2014</v>
      </c>
      <c r="AV220">
        <v>490</v>
      </c>
      <c r="AW220" t="s">
        <v>1500</v>
      </c>
      <c r="AX220" t="s">
        <v>1500</v>
      </c>
      <c r="AY220" t="s">
        <v>1500</v>
      </c>
      <c r="AZ220" t="s">
        <v>1500</v>
      </c>
      <c r="BA220" t="s">
        <v>1500</v>
      </c>
      <c r="BB220">
        <v>622</v>
      </c>
      <c r="BC220">
        <v>628</v>
      </c>
      <c r="BD220" t="s">
        <v>1500</v>
      </c>
      <c r="BE220" t="s">
        <v>336</v>
      </c>
      <c r="BF220" s="6" t="str">
        <f>HYPERLINK("http://dx.doi.org/10.1016/j.scitotenv.2014.05.046","http://dx.doi.org/10.1016/j.scitotenv.2014.05.046")</f>
        <v>http://dx.doi.org/10.1016/j.scitotenv.2014.05.046</v>
      </c>
      <c r="BG220" t="s">
        <v>1500</v>
      </c>
      <c r="BH220" t="s">
        <v>1500</v>
      </c>
      <c r="BI220" t="s">
        <v>1500</v>
      </c>
      <c r="BJ220" t="s">
        <v>1500</v>
      </c>
      <c r="BK220" t="s">
        <v>1500</v>
      </c>
      <c r="BL220" t="s">
        <v>1500</v>
      </c>
      <c r="BM220" t="s">
        <v>1500</v>
      </c>
      <c r="BN220">
        <v>24880551</v>
      </c>
      <c r="BO220" t="s">
        <v>1500</v>
      </c>
      <c r="BP220" t="s">
        <v>1500</v>
      </c>
      <c r="BQ220" t="s">
        <v>1500</v>
      </c>
      <c r="BR220" t="s">
        <v>1500</v>
      </c>
      <c r="BS220" t="s">
        <v>1042</v>
      </c>
      <c r="BT220" s="6" t="str">
        <f>HYPERLINK("https%3A%2F%2Fwww.webofscience.com%2Fwos%2Fwoscc%2Ffull-record%2FWOS:000347293800066","View Full Record in Web of Science")</f>
        <v>View Full Record in Web of Science</v>
      </c>
    </row>
    <row r="221" spans="1:72" x14ac:dyDescent="0.2">
      <c r="A221" t="s">
        <v>1507</v>
      </c>
      <c r="B221" t="s">
        <v>617</v>
      </c>
      <c r="C221" t="s">
        <v>1500</v>
      </c>
      <c r="D221" t="s">
        <v>1500</v>
      </c>
      <c r="E221" t="s">
        <v>1500</v>
      </c>
      <c r="F221" t="s">
        <v>1722</v>
      </c>
      <c r="G221" t="s">
        <v>1500</v>
      </c>
      <c r="H221" t="s">
        <v>1500</v>
      </c>
      <c r="I221" t="s">
        <v>1417</v>
      </c>
      <c r="J221" t="s">
        <v>601</v>
      </c>
      <c r="K221" t="s">
        <v>1500</v>
      </c>
      <c r="L221" t="s">
        <v>1500</v>
      </c>
      <c r="M221" t="s">
        <v>1500</v>
      </c>
      <c r="N221" t="s">
        <v>1500</v>
      </c>
      <c r="O221" t="s">
        <v>1500</v>
      </c>
      <c r="P221" t="s">
        <v>1500</v>
      </c>
      <c r="Q221" t="s">
        <v>1500</v>
      </c>
      <c r="R221" t="s">
        <v>1500</v>
      </c>
      <c r="S221" t="s">
        <v>1500</v>
      </c>
      <c r="T221" t="s">
        <v>1500</v>
      </c>
      <c r="U221" t="s">
        <v>1500</v>
      </c>
      <c r="V221" t="s">
        <v>1500</v>
      </c>
      <c r="W221" t="s">
        <v>1500</v>
      </c>
      <c r="X221" t="s">
        <v>1500</v>
      </c>
      <c r="Y221" t="s">
        <v>1500</v>
      </c>
      <c r="Z221" t="s">
        <v>1500</v>
      </c>
      <c r="AA221" t="s">
        <v>2398</v>
      </c>
      <c r="AB221" t="s">
        <v>196</v>
      </c>
      <c r="AC221" t="s">
        <v>1500</v>
      </c>
      <c r="AD221" t="s">
        <v>1500</v>
      </c>
      <c r="AE221" t="s">
        <v>1500</v>
      </c>
      <c r="AF221" t="s">
        <v>1500</v>
      </c>
      <c r="AG221" t="s">
        <v>1500</v>
      </c>
      <c r="AH221" t="s">
        <v>1500</v>
      </c>
      <c r="AI221" t="s">
        <v>1500</v>
      </c>
      <c r="AJ221" t="s">
        <v>1500</v>
      </c>
      <c r="AK221" t="s">
        <v>1500</v>
      </c>
      <c r="AL221" t="s">
        <v>1500</v>
      </c>
      <c r="AM221" t="s">
        <v>1500</v>
      </c>
      <c r="AN221" t="s">
        <v>1500</v>
      </c>
      <c r="AO221" t="s">
        <v>1524</v>
      </c>
      <c r="AP221" t="s">
        <v>2641</v>
      </c>
      <c r="AQ221" t="s">
        <v>1500</v>
      </c>
      <c r="AR221" t="s">
        <v>1500</v>
      </c>
      <c r="AS221" t="s">
        <v>1500</v>
      </c>
      <c r="AT221" t="s">
        <v>1627</v>
      </c>
      <c r="AU221">
        <v>2020</v>
      </c>
      <c r="AV221">
        <v>66</v>
      </c>
      <c r="AW221">
        <v>1</v>
      </c>
      <c r="AX221" t="s">
        <v>1500</v>
      </c>
      <c r="AY221" t="s">
        <v>1500</v>
      </c>
      <c r="AZ221" t="s">
        <v>1500</v>
      </c>
      <c r="BA221" t="s">
        <v>1500</v>
      </c>
      <c r="BB221">
        <v>116</v>
      </c>
      <c r="BC221">
        <v>124</v>
      </c>
      <c r="BD221" t="s">
        <v>1500</v>
      </c>
      <c r="BE221" t="s">
        <v>331</v>
      </c>
      <c r="BF221" s="6" t="str">
        <f>HYPERLINK("http://dx.doi.org/10.1080/00380768.2019.1697856","http://dx.doi.org/10.1080/00380768.2019.1697856")</f>
        <v>http://dx.doi.org/10.1080/00380768.2019.1697856</v>
      </c>
      <c r="BG221" t="s">
        <v>1500</v>
      </c>
      <c r="BH221" t="s">
        <v>2678</v>
      </c>
      <c r="BI221" t="s">
        <v>1500</v>
      </c>
      <c r="BJ221" t="s">
        <v>1500</v>
      </c>
      <c r="BK221" t="s">
        <v>1500</v>
      </c>
      <c r="BL221" t="s">
        <v>1500</v>
      </c>
      <c r="BM221" t="s">
        <v>1500</v>
      </c>
      <c r="BN221" t="s">
        <v>1500</v>
      </c>
      <c r="BO221" t="s">
        <v>1500</v>
      </c>
      <c r="BP221" t="s">
        <v>1500</v>
      </c>
      <c r="BQ221" t="s">
        <v>1500</v>
      </c>
      <c r="BR221" t="s">
        <v>1500</v>
      </c>
      <c r="BS221" t="s">
        <v>1044</v>
      </c>
      <c r="BT221" s="6" t="str">
        <f>HYPERLINK("https%3A%2F%2Fwww.webofscience.com%2Fwos%2Fwoscc%2Ffull-record%2FWOS:000502414500001","View Full Record in Web of Science")</f>
        <v>View Full Record in Web of Science</v>
      </c>
    </row>
    <row r="222" spans="1:72" x14ac:dyDescent="0.2">
      <c r="A222" t="s">
        <v>1507</v>
      </c>
      <c r="B222" t="s">
        <v>1244</v>
      </c>
      <c r="C222" t="s">
        <v>1500</v>
      </c>
      <c r="D222" t="s">
        <v>1500</v>
      </c>
      <c r="E222" t="s">
        <v>1500</v>
      </c>
      <c r="F222" t="s">
        <v>1693</v>
      </c>
      <c r="G222" t="s">
        <v>1500</v>
      </c>
      <c r="H222" t="s">
        <v>1500</v>
      </c>
      <c r="I222" t="s">
        <v>1369</v>
      </c>
      <c r="J222" t="s">
        <v>2008</v>
      </c>
      <c r="K222" t="s">
        <v>1500</v>
      </c>
      <c r="L222" t="s">
        <v>1500</v>
      </c>
      <c r="M222" t="s">
        <v>1500</v>
      </c>
      <c r="N222" t="s">
        <v>1500</v>
      </c>
      <c r="O222" t="s">
        <v>1500</v>
      </c>
      <c r="P222" t="s">
        <v>1500</v>
      </c>
      <c r="Q222" t="s">
        <v>1500</v>
      </c>
      <c r="R222" t="s">
        <v>1500</v>
      </c>
      <c r="S222" t="s">
        <v>1500</v>
      </c>
      <c r="T222" t="s">
        <v>1500</v>
      </c>
      <c r="U222" t="s">
        <v>1500</v>
      </c>
      <c r="V222" t="s">
        <v>1500</v>
      </c>
      <c r="W222" t="s">
        <v>1500</v>
      </c>
      <c r="X222" t="s">
        <v>1500</v>
      </c>
      <c r="Y222" t="s">
        <v>1500</v>
      </c>
      <c r="Z222" t="s">
        <v>1500</v>
      </c>
      <c r="AA222" t="s">
        <v>2148</v>
      </c>
      <c r="AB222" t="s">
        <v>608</v>
      </c>
      <c r="AC222" t="s">
        <v>1500</v>
      </c>
      <c r="AD222" t="s">
        <v>1500</v>
      </c>
      <c r="AE222" t="s">
        <v>1500</v>
      </c>
      <c r="AF222" t="s">
        <v>1500</v>
      </c>
      <c r="AG222" t="s">
        <v>1500</v>
      </c>
      <c r="AH222" t="s">
        <v>1500</v>
      </c>
      <c r="AI222" t="s">
        <v>1500</v>
      </c>
      <c r="AJ222" t="s">
        <v>1500</v>
      </c>
      <c r="AK222" t="s">
        <v>1500</v>
      </c>
      <c r="AL222" t="s">
        <v>1500</v>
      </c>
      <c r="AM222" t="s">
        <v>1500</v>
      </c>
      <c r="AN222" t="s">
        <v>1500</v>
      </c>
      <c r="AO222" t="s">
        <v>2626</v>
      </c>
      <c r="AP222" t="s">
        <v>2656</v>
      </c>
      <c r="AQ222" t="s">
        <v>1500</v>
      </c>
      <c r="AR222" t="s">
        <v>1500</v>
      </c>
      <c r="AS222" t="s">
        <v>1500</v>
      </c>
      <c r="AT222" t="s">
        <v>1637</v>
      </c>
      <c r="AU222">
        <v>2019</v>
      </c>
      <c r="AV222">
        <v>50</v>
      </c>
      <c r="AW222">
        <v>10</v>
      </c>
      <c r="AX222" t="s">
        <v>1500</v>
      </c>
      <c r="AY222" t="s">
        <v>1500</v>
      </c>
      <c r="AZ222" t="s">
        <v>1500</v>
      </c>
      <c r="BA222" t="s">
        <v>1500</v>
      </c>
      <c r="BB222">
        <v>1278</v>
      </c>
      <c r="BC222">
        <v>1291</v>
      </c>
      <c r="BD222" t="s">
        <v>1500</v>
      </c>
      <c r="BE222" t="s">
        <v>507</v>
      </c>
      <c r="BF222" s="6" t="str">
        <f>HYPERLINK("http://dx.doi.org/10.1080/00103624.2019.1614606","http://dx.doi.org/10.1080/00103624.2019.1614606")</f>
        <v>http://dx.doi.org/10.1080/00103624.2019.1614606</v>
      </c>
      <c r="BG222" t="s">
        <v>1500</v>
      </c>
      <c r="BH222" t="s">
        <v>1500</v>
      </c>
      <c r="BI222" t="s">
        <v>1500</v>
      </c>
      <c r="BJ222" t="s">
        <v>1500</v>
      </c>
      <c r="BK222" t="s">
        <v>1500</v>
      </c>
      <c r="BL222" t="s">
        <v>1500</v>
      </c>
      <c r="BM222" t="s">
        <v>1500</v>
      </c>
      <c r="BN222" t="s">
        <v>1500</v>
      </c>
      <c r="BO222" t="s">
        <v>1500</v>
      </c>
      <c r="BP222" t="s">
        <v>1500</v>
      </c>
      <c r="BQ222" t="s">
        <v>1500</v>
      </c>
      <c r="BR222" t="s">
        <v>1500</v>
      </c>
      <c r="BS222" t="s">
        <v>934</v>
      </c>
      <c r="BT222" s="6" t="str">
        <f>HYPERLINK("https%3A%2F%2Fwww.webofscience.com%2Fwos%2Fwoscc%2Ffull-record%2FWOS:000477634500008","View Full Record in Web of Science")</f>
        <v>View Full Record in Web of Science</v>
      </c>
    </row>
    <row r="223" spans="1:72" x14ac:dyDescent="0.2">
      <c r="A223" t="s">
        <v>1507</v>
      </c>
      <c r="B223" t="s">
        <v>1707</v>
      </c>
      <c r="C223" t="s">
        <v>1500</v>
      </c>
      <c r="D223" t="s">
        <v>1500</v>
      </c>
      <c r="E223" t="s">
        <v>1500</v>
      </c>
      <c r="F223" t="s">
        <v>1973</v>
      </c>
      <c r="G223" t="s">
        <v>1500</v>
      </c>
      <c r="H223" t="s">
        <v>1500</v>
      </c>
      <c r="I223" t="s">
        <v>2547</v>
      </c>
      <c r="J223" t="s">
        <v>582</v>
      </c>
      <c r="K223" t="s">
        <v>1500</v>
      </c>
      <c r="L223" t="s">
        <v>1500</v>
      </c>
      <c r="M223" t="s">
        <v>1500</v>
      </c>
      <c r="N223" t="s">
        <v>1500</v>
      </c>
      <c r="O223" t="s">
        <v>1500</v>
      </c>
      <c r="P223" t="s">
        <v>1500</v>
      </c>
      <c r="Q223" t="s">
        <v>1500</v>
      </c>
      <c r="R223" t="s">
        <v>1500</v>
      </c>
      <c r="S223" t="s">
        <v>1500</v>
      </c>
      <c r="T223" t="s">
        <v>1500</v>
      </c>
      <c r="U223" t="s">
        <v>1500</v>
      </c>
      <c r="V223" t="s">
        <v>1500</v>
      </c>
      <c r="W223" t="s">
        <v>1500</v>
      </c>
      <c r="X223" t="s">
        <v>1500</v>
      </c>
      <c r="Y223" t="s">
        <v>1500</v>
      </c>
      <c r="Z223" t="s">
        <v>1500</v>
      </c>
      <c r="AA223" t="s">
        <v>2401</v>
      </c>
      <c r="AB223" t="s">
        <v>1500</v>
      </c>
      <c r="AC223" t="s">
        <v>1500</v>
      </c>
      <c r="AD223" t="s">
        <v>1500</v>
      </c>
      <c r="AE223" t="s">
        <v>1500</v>
      </c>
      <c r="AF223" t="s">
        <v>1500</v>
      </c>
      <c r="AG223" t="s">
        <v>1500</v>
      </c>
      <c r="AH223" t="s">
        <v>1500</v>
      </c>
      <c r="AI223" t="s">
        <v>1500</v>
      </c>
      <c r="AJ223" t="s">
        <v>1500</v>
      </c>
      <c r="AK223" t="s">
        <v>1500</v>
      </c>
      <c r="AL223" t="s">
        <v>1500</v>
      </c>
      <c r="AM223" t="s">
        <v>1500</v>
      </c>
      <c r="AN223" t="s">
        <v>1500</v>
      </c>
      <c r="AO223" t="s">
        <v>2650</v>
      </c>
      <c r="AP223" t="s">
        <v>2647</v>
      </c>
      <c r="AQ223" t="s">
        <v>1500</v>
      </c>
      <c r="AR223" t="s">
        <v>1500</v>
      </c>
      <c r="AS223" t="s">
        <v>1500</v>
      </c>
      <c r="AT223" t="s">
        <v>1532</v>
      </c>
      <c r="AU223">
        <v>2023</v>
      </c>
      <c r="AV223">
        <v>339</v>
      </c>
      <c r="AW223" t="s">
        <v>1500</v>
      </c>
      <c r="AX223" t="s">
        <v>1500</v>
      </c>
      <c r="AY223" t="s">
        <v>1500</v>
      </c>
      <c r="AZ223" t="s">
        <v>1500</v>
      </c>
      <c r="BA223" t="s">
        <v>1500</v>
      </c>
      <c r="BB223" t="s">
        <v>1500</v>
      </c>
      <c r="BC223" t="s">
        <v>1500</v>
      </c>
      <c r="BD223">
        <v>117879</v>
      </c>
      <c r="BE223" t="s">
        <v>356</v>
      </c>
      <c r="BF223" s="6" t="str">
        <f>HYPERLINK("http://dx.doi.org/10.1016/j.jenvman.2023.117879","http://dx.doi.org/10.1016/j.jenvman.2023.117879")</f>
        <v>http://dx.doi.org/10.1016/j.jenvman.2023.117879</v>
      </c>
      <c r="BG223" t="s">
        <v>1500</v>
      </c>
      <c r="BH223" t="s">
        <v>2700</v>
      </c>
      <c r="BI223" t="s">
        <v>1500</v>
      </c>
      <c r="BJ223" t="s">
        <v>1500</v>
      </c>
      <c r="BK223" t="s">
        <v>1500</v>
      </c>
      <c r="BL223" t="s">
        <v>1500</v>
      </c>
      <c r="BM223" t="s">
        <v>1500</v>
      </c>
      <c r="BN223">
        <v>37068399</v>
      </c>
      <c r="BO223" t="s">
        <v>1500</v>
      </c>
      <c r="BP223" t="s">
        <v>1500</v>
      </c>
      <c r="BQ223" t="s">
        <v>1500</v>
      </c>
      <c r="BR223" t="s">
        <v>1500</v>
      </c>
      <c r="BS223" t="s">
        <v>1057</v>
      </c>
      <c r="BT223" s="6" t="str">
        <f>HYPERLINK("https%3A%2F%2Fwww.webofscience.com%2Fwos%2Fwoscc%2Ffull-record%2FWOS:000983994300001","View Full Record in Web of Science")</f>
        <v>View Full Record in Web of Science</v>
      </c>
    </row>
    <row r="224" spans="1:72" x14ac:dyDescent="0.2">
      <c r="A224" t="s">
        <v>1507</v>
      </c>
      <c r="B224" t="s">
        <v>1970</v>
      </c>
      <c r="C224" t="s">
        <v>1500</v>
      </c>
      <c r="D224" t="s">
        <v>1500</v>
      </c>
      <c r="E224" t="s">
        <v>1500</v>
      </c>
      <c r="F224" t="s">
        <v>74</v>
      </c>
      <c r="G224" t="s">
        <v>1500</v>
      </c>
      <c r="H224" t="s">
        <v>1500</v>
      </c>
      <c r="I224" t="s">
        <v>2538</v>
      </c>
      <c r="J224" t="s">
        <v>611</v>
      </c>
      <c r="K224" t="s">
        <v>1500</v>
      </c>
      <c r="L224" t="s">
        <v>1500</v>
      </c>
      <c r="M224" t="s">
        <v>1500</v>
      </c>
      <c r="N224" t="s">
        <v>1500</v>
      </c>
      <c r="O224" t="s">
        <v>1500</v>
      </c>
      <c r="P224" t="s">
        <v>1500</v>
      </c>
      <c r="Q224" t="s">
        <v>1500</v>
      </c>
      <c r="R224" t="s">
        <v>1500</v>
      </c>
      <c r="S224" t="s">
        <v>1500</v>
      </c>
      <c r="T224" t="s">
        <v>1500</v>
      </c>
      <c r="U224" t="s">
        <v>1500</v>
      </c>
      <c r="V224" t="s">
        <v>1500</v>
      </c>
      <c r="W224" t="s">
        <v>1500</v>
      </c>
      <c r="X224" t="s">
        <v>1500</v>
      </c>
      <c r="Y224" t="s">
        <v>1500</v>
      </c>
      <c r="Z224" t="s">
        <v>1500</v>
      </c>
      <c r="AA224" t="s">
        <v>1981</v>
      </c>
      <c r="AB224" t="s">
        <v>1500</v>
      </c>
      <c r="AC224" t="s">
        <v>1500</v>
      </c>
      <c r="AD224" t="s">
        <v>1500</v>
      </c>
      <c r="AE224" t="s">
        <v>1500</v>
      </c>
      <c r="AF224" t="s">
        <v>1500</v>
      </c>
      <c r="AG224" t="s">
        <v>1500</v>
      </c>
      <c r="AH224" t="s">
        <v>1500</v>
      </c>
      <c r="AI224" t="s">
        <v>1500</v>
      </c>
      <c r="AJ224" t="s">
        <v>1500</v>
      </c>
      <c r="AK224" t="s">
        <v>1500</v>
      </c>
      <c r="AL224" t="s">
        <v>1500</v>
      </c>
      <c r="AM224" t="s">
        <v>1500</v>
      </c>
      <c r="AN224" t="s">
        <v>1500</v>
      </c>
      <c r="AO224" t="s">
        <v>2703</v>
      </c>
      <c r="AP224" t="s">
        <v>2718</v>
      </c>
      <c r="AQ224" t="s">
        <v>1500</v>
      </c>
      <c r="AR224" t="s">
        <v>1500</v>
      </c>
      <c r="AS224" t="s">
        <v>1500</v>
      </c>
      <c r="AT224" t="s">
        <v>1535</v>
      </c>
      <c r="AU224">
        <v>2019</v>
      </c>
      <c r="AV224">
        <v>239</v>
      </c>
      <c r="AW224" t="s">
        <v>1500</v>
      </c>
      <c r="AX224" t="s">
        <v>1500</v>
      </c>
      <c r="AY224" t="s">
        <v>1500</v>
      </c>
      <c r="AZ224" t="s">
        <v>1500</v>
      </c>
      <c r="BA224" t="s">
        <v>1500</v>
      </c>
      <c r="BB224" t="s">
        <v>1500</v>
      </c>
      <c r="BC224" t="s">
        <v>1500</v>
      </c>
      <c r="BD224">
        <v>118060</v>
      </c>
      <c r="BE224" t="s">
        <v>351</v>
      </c>
      <c r="BF224" s="6" t="str">
        <f>HYPERLINK("http://dx.doi.org/10.1016/j.jclepro.2019.118060","http://dx.doi.org/10.1016/j.jclepro.2019.118060")</f>
        <v>http://dx.doi.org/10.1016/j.jclepro.2019.118060</v>
      </c>
      <c r="BG224" t="s">
        <v>1500</v>
      </c>
      <c r="BH224" t="s">
        <v>1500</v>
      </c>
      <c r="BI224" t="s">
        <v>1500</v>
      </c>
      <c r="BJ224" t="s">
        <v>1500</v>
      </c>
      <c r="BK224" t="s">
        <v>1500</v>
      </c>
      <c r="BL224" t="s">
        <v>1500</v>
      </c>
      <c r="BM224" t="s">
        <v>1500</v>
      </c>
      <c r="BN224" t="s">
        <v>1500</v>
      </c>
      <c r="BO224" t="s">
        <v>1500</v>
      </c>
      <c r="BP224" t="s">
        <v>1500</v>
      </c>
      <c r="BQ224" t="s">
        <v>1500</v>
      </c>
      <c r="BR224" t="s">
        <v>1500</v>
      </c>
      <c r="BS224" t="s">
        <v>1032</v>
      </c>
      <c r="BT224" s="6" t="str">
        <f>HYPERLINK("https%3A%2F%2Fwww.webofscience.com%2Fwos%2Fwoscc%2Ffull-record%2FWOS:000487237100082","View Full Record in Web of Science")</f>
        <v>View Full Record in Web of Science</v>
      </c>
    </row>
    <row r="225" spans="1:72" x14ac:dyDescent="0.2">
      <c r="A225" t="s">
        <v>1507</v>
      </c>
      <c r="B225" t="s">
        <v>447</v>
      </c>
      <c r="C225" t="s">
        <v>1500</v>
      </c>
      <c r="D225" t="s">
        <v>1500</v>
      </c>
      <c r="E225" t="s">
        <v>1500</v>
      </c>
      <c r="F225" t="s">
        <v>2507</v>
      </c>
      <c r="G225" t="s">
        <v>1500</v>
      </c>
      <c r="H225" t="s">
        <v>1500</v>
      </c>
      <c r="I225" t="s">
        <v>292</v>
      </c>
      <c r="J225" t="s">
        <v>1317</v>
      </c>
      <c r="K225" t="s">
        <v>1500</v>
      </c>
      <c r="L225" t="s">
        <v>1500</v>
      </c>
      <c r="M225" t="s">
        <v>1500</v>
      </c>
      <c r="N225" t="s">
        <v>1500</v>
      </c>
      <c r="O225" t="s">
        <v>1500</v>
      </c>
      <c r="P225" t="s">
        <v>1500</v>
      </c>
      <c r="Q225" t="s">
        <v>1500</v>
      </c>
      <c r="R225" t="s">
        <v>1500</v>
      </c>
      <c r="S225" t="s">
        <v>1500</v>
      </c>
      <c r="T225" t="s">
        <v>1500</v>
      </c>
      <c r="U225" t="s">
        <v>1500</v>
      </c>
      <c r="V225" t="s">
        <v>1500</v>
      </c>
      <c r="W225" t="s">
        <v>1500</v>
      </c>
      <c r="X225" t="s">
        <v>1500</v>
      </c>
      <c r="Y225" t="s">
        <v>1500</v>
      </c>
      <c r="Z225" t="s">
        <v>1500</v>
      </c>
      <c r="AA225" t="s">
        <v>649</v>
      </c>
      <c r="AB225" t="s">
        <v>403</v>
      </c>
      <c r="AC225" t="s">
        <v>1500</v>
      </c>
      <c r="AD225" t="s">
        <v>1500</v>
      </c>
      <c r="AE225" t="s">
        <v>1500</v>
      </c>
      <c r="AF225" t="s">
        <v>1500</v>
      </c>
      <c r="AG225" t="s">
        <v>1500</v>
      </c>
      <c r="AH225" t="s">
        <v>1500</v>
      </c>
      <c r="AI225" t="s">
        <v>1500</v>
      </c>
      <c r="AJ225" t="s">
        <v>1500</v>
      </c>
      <c r="AK225" t="s">
        <v>1500</v>
      </c>
      <c r="AL225" t="s">
        <v>1500</v>
      </c>
      <c r="AM225" t="s">
        <v>1500</v>
      </c>
      <c r="AN225" t="s">
        <v>1500</v>
      </c>
      <c r="AO225" t="s">
        <v>1500</v>
      </c>
      <c r="AP225" t="s">
        <v>1513</v>
      </c>
      <c r="AQ225" t="s">
        <v>1500</v>
      </c>
      <c r="AR225" t="s">
        <v>1500</v>
      </c>
      <c r="AS225" t="s">
        <v>1500</v>
      </c>
      <c r="AT225" t="s">
        <v>1505</v>
      </c>
      <c r="AU225">
        <v>2024</v>
      </c>
      <c r="AV225">
        <v>14</v>
      </c>
      <c r="AW225">
        <v>1</v>
      </c>
      <c r="AX225" t="s">
        <v>1500</v>
      </c>
      <c r="AY225" t="s">
        <v>1500</v>
      </c>
      <c r="AZ225" t="s">
        <v>1500</v>
      </c>
      <c r="BA225" t="s">
        <v>1500</v>
      </c>
      <c r="BB225" t="s">
        <v>1500</v>
      </c>
      <c r="BC225" t="s">
        <v>1500</v>
      </c>
      <c r="BD225">
        <v>222</v>
      </c>
      <c r="BE225" t="s">
        <v>2396</v>
      </c>
      <c r="BF225" s="6" t="str">
        <f>HYPERLINK("http://dx.doi.org/10.3390/agronomy14010222","http://dx.doi.org/10.3390/agronomy14010222")</f>
        <v>http://dx.doi.org/10.3390/agronomy14010222</v>
      </c>
      <c r="BG225" t="s">
        <v>1500</v>
      </c>
      <c r="BH225" t="s">
        <v>1500</v>
      </c>
      <c r="BI225" t="s">
        <v>1500</v>
      </c>
      <c r="BJ225" t="s">
        <v>1500</v>
      </c>
      <c r="BK225" t="s">
        <v>1500</v>
      </c>
      <c r="BL225" t="s">
        <v>1500</v>
      </c>
      <c r="BM225" t="s">
        <v>1500</v>
      </c>
      <c r="BN225" t="s">
        <v>1500</v>
      </c>
      <c r="BO225" t="s">
        <v>1500</v>
      </c>
      <c r="BP225" t="s">
        <v>1500</v>
      </c>
      <c r="BQ225" t="s">
        <v>1500</v>
      </c>
      <c r="BR225" t="s">
        <v>1500</v>
      </c>
      <c r="BS225" t="s">
        <v>1031</v>
      </c>
      <c r="BT225" s="6" t="str">
        <f>HYPERLINK("https%3A%2F%2Fwww.webofscience.com%2Fwos%2Fwoscc%2Ffull-record%2FWOS:001151923000001","View Full Record in Web of Science")</f>
        <v>View Full Record in Web of Science</v>
      </c>
    </row>
    <row r="226" spans="1:72" x14ac:dyDescent="0.2">
      <c r="A226" t="s">
        <v>1507</v>
      </c>
      <c r="B226" t="s">
        <v>201</v>
      </c>
      <c r="C226" t="s">
        <v>1500</v>
      </c>
      <c r="D226" t="s">
        <v>1500</v>
      </c>
      <c r="E226" t="s">
        <v>1500</v>
      </c>
      <c r="F226" t="s">
        <v>1861</v>
      </c>
      <c r="G226" t="s">
        <v>1500</v>
      </c>
      <c r="H226" t="s">
        <v>1500</v>
      </c>
      <c r="I226" t="s">
        <v>2536</v>
      </c>
      <c r="J226" t="s">
        <v>604</v>
      </c>
      <c r="K226" t="s">
        <v>1500</v>
      </c>
      <c r="L226" t="s">
        <v>1500</v>
      </c>
      <c r="M226" t="s">
        <v>1500</v>
      </c>
      <c r="N226" t="s">
        <v>1500</v>
      </c>
      <c r="O226" t="s">
        <v>1500</v>
      </c>
      <c r="P226" t="s">
        <v>1500</v>
      </c>
      <c r="Q226" t="s">
        <v>1500</v>
      </c>
      <c r="R226" t="s">
        <v>1500</v>
      </c>
      <c r="S226" t="s">
        <v>1500</v>
      </c>
      <c r="T226" t="s">
        <v>1500</v>
      </c>
      <c r="U226" t="s">
        <v>1500</v>
      </c>
      <c r="V226" t="s">
        <v>1500</v>
      </c>
      <c r="W226" t="s">
        <v>1500</v>
      </c>
      <c r="X226" t="s">
        <v>1500</v>
      </c>
      <c r="Y226" t="s">
        <v>1500</v>
      </c>
      <c r="Z226" t="s">
        <v>1500</v>
      </c>
      <c r="AA226" t="s">
        <v>2020</v>
      </c>
      <c r="AB226" t="s">
        <v>1500</v>
      </c>
      <c r="AC226" t="s">
        <v>1500</v>
      </c>
      <c r="AD226" t="s">
        <v>1500</v>
      </c>
      <c r="AE226" t="s">
        <v>1500</v>
      </c>
      <c r="AF226" t="s">
        <v>1500</v>
      </c>
      <c r="AG226" t="s">
        <v>1500</v>
      </c>
      <c r="AH226" t="s">
        <v>1500</v>
      </c>
      <c r="AI226" t="s">
        <v>1500</v>
      </c>
      <c r="AJ226" t="s">
        <v>1500</v>
      </c>
      <c r="AK226" t="s">
        <v>1500</v>
      </c>
      <c r="AL226" t="s">
        <v>1500</v>
      </c>
      <c r="AM226" t="s">
        <v>1500</v>
      </c>
      <c r="AN226" t="s">
        <v>1500</v>
      </c>
      <c r="AO226" t="s">
        <v>1479</v>
      </c>
      <c r="AP226" t="s">
        <v>1522</v>
      </c>
      <c r="AQ226" t="s">
        <v>1500</v>
      </c>
      <c r="AR226" t="s">
        <v>1500</v>
      </c>
      <c r="AS226" t="s">
        <v>1500</v>
      </c>
      <c r="AT226" t="s">
        <v>1495</v>
      </c>
      <c r="AU226">
        <v>2016</v>
      </c>
      <c r="AV226">
        <v>16</v>
      </c>
      <c r="AW226">
        <v>7</v>
      </c>
      <c r="AX226" t="s">
        <v>1500</v>
      </c>
      <c r="AY226" t="s">
        <v>1500</v>
      </c>
      <c r="AZ226" t="s">
        <v>1500</v>
      </c>
      <c r="BA226" t="s">
        <v>1500</v>
      </c>
      <c r="BB226">
        <v>1889</v>
      </c>
      <c r="BC226">
        <v>1900</v>
      </c>
      <c r="BD226" t="s">
        <v>1500</v>
      </c>
      <c r="BE226" t="s">
        <v>2450</v>
      </c>
      <c r="BF226" s="6" t="str">
        <f>HYPERLINK("http://dx.doi.org/10.1007/s11368-016-1377-6","http://dx.doi.org/10.1007/s11368-016-1377-6")</f>
        <v>http://dx.doi.org/10.1007/s11368-016-1377-6</v>
      </c>
      <c r="BG226" t="s">
        <v>1500</v>
      </c>
      <c r="BH226" t="s">
        <v>1500</v>
      </c>
      <c r="BI226" t="s">
        <v>1500</v>
      </c>
      <c r="BJ226" t="s">
        <v>1500</v>
      </c>
      <c r="BK226" t="s">
        <v>1500</v>
      </c>
      <c r="BL226" t="s">
        <v>1500</v>
      </c>
      <c r="BM226" t="s">
        <v>1500</v>
      </c>
      <c r="BN226" t="s">
        <v>1500</v>
      </c>
      <c r="BO226" t="s">
        <v>1500</v>
      </c>
      <c r="BP226" t="s">
        <v>1500</v>
      </c>
      <c r="BQ226" t="s">
        <v>1500</v>
      </c>
      <c r="BR226" t="s">
        <v>1500</v>
      </c>
      <c r="BS226" t="s">
        <v>1060</v>
      </c>
      <c r="BT226" s="6" t="str">
        <f>HYPERLINK("https%3A%2F%2Fwww.webofscience.com%2Fwos%2Fwoscc%2Ffull-record%2FWOS:000378551000005","View Full Record in Web of Science")</f>
        <v>View Full Record in Web of Science</v>
      </c>
    </row>
    <row r="227" spans="1:72" x14ac:dyDescent="0.2">
      <c r="A227" t="s">
        <v>1507</v>
      </c>
      <c r="B227" t="s">
        <v>1869</v>
      </c>
      <c r="C227" t="s">
        <v>1500</v>
      </c>
      <c r="D227" t="s">
        <v>1500</v>
      </c>
      <c r="E227" t="s">
        <v>1500</v>
      </c>
      <c r="F227" t="s">
        <v>1869</v>
      </c>
      <c r="G227" t="s">
        <v>1500</v>
      </c>
      <c r="H227" t="s">
        <v>1500</v>
      </c>
      <c r="I227" t="s">
        <v>2508</v>
      </c>
      <c r="J227" t="s">
        <v>219</v>
      </c>
      <c r="K227" t="s">
        <v>1500</v>
      </c>
      <c r="L227" t="s">
        <v>1500</v>
      </c>
      <c r="M227" t="s">
        <v>1500</v>
      </c>
      <c r="N227" t="s">
        <v>1500</v>
      </c>
      <c r="O227" t="s">
        <v>1500</v>
      </c>
      <c r="P227" t="s">
        <v>1500</v>
      </c>
      <c r="Q227" t="s">
        <v>1500</v>
      </c>
      <c r="R227" t="s">
        <v>1500</v>
      </c>
      <c r="S227" t="s">
        <v>1500</v>
      </c>
      <c r="T227" t="s">
        <v>1500</v>
      </c>
      <c r="U227" t="s">
        <v>1500</v>
      </c>
      <c r="V227" t="s">
        <v>1500</v>
      </c>
      <c r="W227" t="s">
        <v>1500</v>
      </c>
      <c r="X227" t="s">
        <v>1500</v>
      </c>
      <c r="Y227" t="s">
        <v>1500</v>
      </c>
      <c r="Z227" t="s">
        <v>1500</v>
      </c>
      <c r="AA227" t="s">
        <v>2420</v>
      </c>
      <c r="AB227" t="s">
        <v>1500</v>
      </c>
      <c r="AC227" t="s">
        <v>1500</v>
      </c>
      <c r="AD227" t="s">
        <v>1500</v>
      </c>
      <c r="AE227" t="s">
        <v>1500</v>
      </c>
      <c r="AF227" t="s">
        <v>1500</v>
      </c>
      <c r="AG227" t="s">
        <v>1500</v>
      </c>
      <c r="AH227" t="s">
        <v>1500</v>
      </c>
      <c r="AI227" t="s">
        <v>1500</v>
      </c>
      <c r="AJ227" t="s">
        <v>1500</v>
      </c>
      <c r="AK227" t="s">
        <v>1500</v>
      </c>
      <c r="AL227" t="s">
        <v>1500</v>
      </c>
      <c r="AM227" t="s">
        <v>1500</v>
      </c>
      <c r="AN227" t="s">
        <v>1500</v>
      </c>
      <c r="AO227" t="s">
        <v>1914</v>
      </c>
      <c r="AP227" t="s">
        <v>1500</v>
      </c>
      <c r="AQ227" t="s">
        <v>1500</v>
      </c>
      <c r="AR227" t="s">
        <v>1500</v>
      </c>
      <c r="AS227" t="s">
        <v>1500</v>
      </c>
      <c r="AT227" t="s">
        <v>1497</v>
      </c>
      <c r="AU227">
        <v>2000</v>
      </c>
      <c r="AV227">
        <v>79</v>
      </c>
      <c r="AW227">
        <v>1</v>
      </c>
      <c r="AX227" t="s">
        <v>1500</v>
      </c>
      <c r="AY227" t="s">
        <v>1500</v>
      </c>
      <c r="AZ227" t="s">
        <v>1500</v>
      </c>
      <c r="BA227" t="s">
        <v>1500</v>
      </c>
      <c r="BB227">
        <v>73</v>
      </c>
      <c r="BC227">
        <v>83</v>
      </c>
      <c r="BD227" t="s">
        <v>1500</v>
      </c>
      <c r="BE227" t="s">
        <v>238</v>
      </c>
      <c r="BF227" s="6" t="str">
        <f>HYPERLINK("http://dx.doi.org/10.1016/S0167-8809(99)00148-6","http://dx.doi.org/10.1016/S0167-8809(99)00148-6")</f>
        <v>http://dx.doi.org/10.1016/S0167-8809(99)00148-6</v>
      </c>
      <c r="BG227" t="s">
        <v>1500</v>
      </c>
      <c r="BH227" t="s">
        <v>1500</v>
      </c>
      <c r="BI227" t="s">
        <v>1500</v>
      </c>
      <c r="BJ227" t="s">
        <v>1500</v>
      </c>
      <c r="BK227" t="s">
        <v>1500</v>
      </c>
      <c r="BL227" t="s">
        <v>1500</v>
      </c>
      <c r="BM227" t="s">
        <v>1500</v>
      </c>
      <c r="BN227" t="s">
        <v>1500</v>
      </c>
      <c r="BO227" t="s">
        <v>1500</v>
      </c>
      <c r="BP227" t="s">
        <v>1500</v>
      </c>
      <c r="BQ227" t="s">
        <v>1500</v>
      </c>
      <c r="BR227" t="s">
        <v>1500</v>
      </c>
      <c r="BS227" t="s">
        <v>1065</v>
      </c>
      <c r="BT227" s="6" t="str">
        <f>HYPERLINK("https%3A%2F%2Fwww.webofscience.com%2Fwos%2Fwoscc%2Ffull-record%2FWOS:000087283800008","View Full Record in Web of Science")</f>
        <v>View Full Record in Web of Science</v>
      </c>
    </row>
    <row r="228" spans="1:72" x14ac:dyDescent="0.2">
      <c r="A228" t="s">
        <v>1507</v>
      </c>
      <c r="B228" t="s">
        <v>2565</v>
      </c>
      <c r="C228" t="s">
        <v>1500</v>
      </c>
      <c r="D228" t="s">
        <v>1500</v>
      </c>
      <c r="E228" t="s">
        <v>1500</v>
      </c>
      <c r="F228" t="s">
        <v>2532</v>
      </c>
      <c r="G228" t="s">
        <v>1500</v>
      </c>
      <c r="H228" t="s">
        <v>1500</v>
      </c>
      <c r="I228" t="s">
        <v>1341</v>
      </c>
      <c r="J228" t="s">
        <v>583</v>
      </c>
      <c r="K228" t="s">
        <v>1500</v>
      </c>
      <c r="L228" t="s">
        <v>1500</v>
      </c>
      <c r="M228" t="s">
        <v>1500</v>
      </c>
      <c r="N228" t="s">
        <v>1500</v>
      </c>
      <c r="O228" t="s">
        <v>1500</v>
      </c>
      <c r="P228" t="s">
        <v>1500</v>
      </c>
      <c r="Q228" t="s">
        <v>1500</v>
      </c>
      <c r="R228" t="s">
        <v>1500</v>
      </c>
      <c r="S228" t="s">
        <v>1500</v>
      </c>
      <c r="T228" t="s">
        <v>1500</v>
      </c>
      <c r="U228" t="s">
        <v>1500</v>
      </c>
      <c r="V228" t="s">
        <v>1500</v>
      </c>
      <c r="W228" t="s">
        <v>1500</v>
      </c>
      <c r="X228" t="s">
        <v>1500</v>
      </c>
      <c r="Y228" t="s">
        <v>1500</v>
      </c>
      <c r="Z228" t="s">
        <v>1500</v>
      </c>
      <c r="AA228" t="s">
        <v>2495</v>
      </c>
      <c r="AB228" t="s">
        <v>2571</v>
      </c>
      <c r="AC228" t="s">
        <v>1500</v>
      </c>
      <c r="AD228" t="s">
        <v>1500</v>
      </c>
      <c r="AE228" t="s">
        <v>1500</v>
      </c>
      <c r="AF228" t="s">
        <v>1500</v>
      </c>
      <c r="AG228" t="s">
        <v>1500</v>
      </c>
      <c r="AH228" t="s">
        <v>1500</v>
      </c>
      <c r="AI228" t="s">
        <v>1500</v>
      </c>
      <c r="AJ228" t="s">
        <v>1500</v>
      </c>
      <c r="AK228" t="s">
        <v>1500</v>
      </c>
      <c r="AL228" t="s">
        <v>1500</v>
      </c>
      <c r="AM228" t="s">
        <v>1500</v>
      </c>
      <c r="AN228" t="s">
        <v>1500</v>
      </c>
      <c r="AO228" t="s">
        <v>1523</v>
      </c>
      <c r="AP228" t="s">
        <v>1480</v>
      </c>
      <c r="AQ228" t="s">
        <v>1500</v>
      </c>
      <c r="AR228" t="s">
        <v>1500</v>
      </c>
      <c r="AS228" t="s">
        <v>1500</v>
      </c>
      <c r="AT228" t="s">
        <v>1638</v>
      </c>
      <c r="AU228">
        <v>2019</v>
      </c>
      <c r="AV228">
        <v>649</v>
      </c>
      <c r="AW228" t="s">
        <v>1500</v>
      </c>
      <c r="AX228" t="s">
        <v>1500</v>
      </c>
      <c r="AY228" t="s">
        <v>1500</v>
      </c>
      <c r="AZ228" t="s">
        <v>1500</v>
      </c>
      <c r="BA228" t="s">
        <v>1500</v>
      </c>
      <c r="BB228">
        <v>1299</v>
      </c>
      <c r="BC228">
        <v>1306</v>
      </c>
      <c r="BD228" t="s">
        <v>1500</v>
      </c>
      <c r="BE228" t="s">
        <v>242</v>
      </c>
      <c r="BF228" s="6" t="str">
        <f>HYPERLINK("http://dx.doi.org/10.1016/j.scitotenv.2018.08.392","http://dx.doi.org/10.1016/j.scitotenv.2018.08.392")</f>
        <v>http://dx.doi.org/10.1016/j.scitotenv.2018.08.392</v>
      </c>
      <c r="BG228" t="s">
        <v>1500</v>
      </c>
      <c r="BH228" t="s">
        <v>1500</v>
      </c>
      <c r="BI228" t="s">
        <v>1500</v>
      </c>
      <c r="BJ228" t="s">
        <v>1500</v>
      </c>
      <c r="BK228" t="s">
        <v>1500</v>
      </c>
      <c r="BL228" t="s">
        <v>1500</v>
      </c>
      <c r="BM228" t="s">
        <v>1500</v>
      </c>
      <c r="BN228">
        <v>30308900</v>
      </c>
      <c r="BO228" t="s">
        <v>1500</v>
      </c>
      <c r="BP228" t="s">
        <v>1500</v>
      </c>
      <c r="BQ228" t="s">
        <v>1500</v>
      </c>
      <c r="BR228" t="s">
        <v>1500</v>
      </c>
      <c r="BS228" t="s">
        <v>1028</v>
      </c>
      <c r="BT228" s="6" t="str">
        <f>HYPERLINK("https%3A%2F%2Fwww.webofscience.com%2Fwos%2Fwoscc%2Ffull-record%2FWOS:000446076500123","View Full Record in Web of Science")</f>
        <v>View Full Record in Web of Science</v>
      </c>
    </row>
    <row r="229" spans="1:72" x14ac:dyDescent="0.2">
      <c r="A229" t="s">
        <v>1507</v>
      </c>
      <c r="B229" t="s">
        <v>438</v>
      </c>
      <c r="C229" t="s">
        <v>1500</v>
      </c>
      <c r="D229" t="s">
        <v>1500</v>
      </c>
      <c r="E229" t="s">
        <v>1500</v>
      </c>
      <c r="F229" t="s">
        <v>1367</v>
      </c>
      <c r="G229" t="s">
        <v>1500</v>
      </c>
      <c r="H229" t="s">
        <v>1500</v>
      </c>
      <c r="I229" t="s">
        <v>1194</v>
      </c>
      <c r="J229" t="s">
        <v>583</v>
      </c>
      <c r="K229" t="s">
        <v>1500</v>
      </c>
      <c r="L229" t="s">
        <v>1500</v>
      </c>
      <c r="M229" t="s">
        <v>1500</v>
      </c>
      <c r="N229" t="s">
        <v>1500</v>
      </c>
      <c r="O229" t="s">
        <v>1500</v>
      </c>
      <c r="P229" t="s">
        <v>1500</v>
      </c>
      <c r="Q229" t="s">
        <v>1500</v>
      </c>
      <c r="R229" t="s">
        <v>1500</v>
      </c>
      <c r="S229" t="s">
        <v>1500</v>
      </c>
      <c r="T229" t="s">
        <v>1500</v>
      </c>
      <c r="U229" t="s">
        <v>1500</v>
      </c>
      <c r="V229" t="s">
        <v>1500</v>
      </c>
      <c r="W229" t="s">
        <v>1500</v>
      </c>
      <c r="X229" t="s">
        <v>1500</v>
      </c>
      <c r="Y229" t="s">
        <v>1500</v>
      </c>
      <c r="Z229" t="s">
        <v>1500</v>
      </c>
      <c r="AA229" t="s">
        <v>1871</v>
      </c>
      <c r="AB229" t="s">
        <v>1500</v>
      </c>
      <c r="AC229" t="s">
        <v>1500</v>
      </c>
      <c r="AD229" t="s">
        <v>1500</v>
      </c>
      <c r="AE229" t="s">
        <v>1500</v>
      </c>
      <c r="AF229" t="s">
        <v>1500</v>
      </c>
      <c r="AG229" t="s">
        <v>1500</v>
      </c>
      <c r="AH229" t="s">
        <v>1500</v>
      </c>
      <c r="AI229" t="s">
        <v>1500</v>
      </c>
      <c r="AJ229" t="s">
        <v>1500</v>
      </c>
      <c r="AK229" t="s">
        <v>1500</v>
      </c>
      <c r="AL229" t="s">
        <v>1500</v>
      </c>
      <c r="AM229" t="s">
        <v>1500</v>
      </c>
      <c r="AN229" t="s">
        <v>1500</v>
      </c>
      <c r="AO229" t="s">
        <v>1523</v>
      </c>
      <c r="AP229" t="s">
        <v>1480</v>
      </c>
      <c r="AQ229" t="s">
        <v>1500</v>
      </c>
      <c r="AR229" t="s">
        <v>1500</v>
      </c>
      <c r="AS229" t="s">
        <v>1500</v>
      </c>
      <c r="AT229" t="s">
        <v>1634</v>
      </c>
      <c r="AU229">
        <v>2017</v>
      </c>
      <c r="AV229">
        <v>609</v>
      </c>
      <c r="AW229" t="s">
        <v>1500</v>
      </c>
      <c r="AX229" t="s">
        <v>1500</v>
      </c>
      <c r="AY229" t="s">
        <v>1500</v>
      </c>
      <c r="AZ229" t="s">
        <v>1500</v>
      </c>
      <c r="BA229" t="s">
        <v>1500</v>
      </c>
      <c r="BB229">
        <v>46</v>
      </c>
      <c r="BC229">
        <v>57</v>
      </c>
      <c r="BD229" t="s">
        <v>1500</v>
      </c>
      <c r="BE229" t="s">
        <v>233</v>
      </c>
      <c r="BF229" s="6" t="str">
        <f>HYPERLINK("http://dx.doi.org/10.1016/j.scitotenv.2017.07.118","http://dx.doi.org/10.1016/j.scitotenv.2017.07.118")</f>
        <v>http://dx.doi.org/10.1016/j.scitotenv.2017.07.118</v>
      </c>
      <c r="BG229" t="s">
        <v>1500</v>
      </c>
      <c r="BH229" t="s">
        <v>1500</v>
      </c>
      <c r="BI229" t="s">
        <v>1500</v>
      </c>
      <c r="BJ229" t="s">
        <v>1500</v>
      </c>
      <c r="BK229" t="s">
        <v>1500</v>
      </c>
      <c r="BL229" t="s">
        <v>1500</v>
      </c>
      <c r="BM229" t="s">
        <v>1500</v>
      </c>
      <c r="BN229">
        <v>28734249</v>
      </c>
      <c r="BO229" t="s">
        <v>1500</v>
      </c>
      <c r="BP229" t="s">
        <v>1500</v>
      </c>
      <c r="BQ229" t="s">
        <v>1500</v>
      </c>
      <c r="BR229" t="s">
        <v>1500</v>
      </c>
      <c r="BS229" t="s">
        <v>1082</v>
      </c>
      <c r="BT229" s="6" t="str">
        <f>HYPERLINK("https%3A%2F%2Fwww.webofscience.com%2Fwos%2Fwoscc%2Ffull-record%2FWOS:000410352900007","View Full Record in Web of Science")</f>
        <v>View Full Record in Web of Science</v>
      </c>
    </row>
    <row r="230" spans="1:72" x14ac:dyDescent="0.2">
      <c r="A230" t="s">
        <v>1507</v>
      </c>
      <c r="B230" t="s">
        <v>1145</v>
      </c>
      <c r="C230" t="s">
        <v>1500</v>
      </c>
      <c r="D230" t="s">
        <v>1500</v>
      </c>
      <c r="E230" t="s">
        <v>1500</v>
      </c>
      <c r="F230" t="s">
        <v>435</v>
      </c>
      <c r="G230" t="s">
        <v>1500</v>
      </c>
      <c r="H230" t="s">
        <v>1500</v>
      </c>
      <c r="I230" t="s">
        <v>1560</v>
      </c>
      <c r="J230" t="s">
        <v>1078</v>
      </c>
      <c r="K230" t="s">
        <v>1500</v>
      </c>
      <c r="L230" t="s">
        <v>1500</v>
      </c>
      <c r="M230" t="s">
        <v>1500</v>
      </c>
      <c r="N230" t="s">
        <v>1500</v>
      </c>
      <c r="O230" t="s">
        <v>1500</v>
      </c>
      <c r="P230" t="s">
        <v>1500</v>
      </c>
      <c r="Q230" t="s">
        <v>1500</v>
      </c>
      <c r="R230" t="s">
        <v>1500</v>
      </c>
      <c r="S230" t="s">
        <v>1500</v>
      </c>
      <c r="T230" t="s">
        <v>1500</v>
      </c>
      <c r="U230" t="s">
        <v>1500</v>
      </c>
      <c r="V230" t="s">
        <v>1500</v>
      </c>
      <c r="W230" t="s">
        <v>1500</v>
      </c>
      <c r="X230" t="s">
        <v>1500</v>
      </c>
      <c r="Y230" t="s">
        <v>1500</v>
      </c>
      <c r="Z230" t="s">
        <v>1500</v>
      </c>
      <c r="AA230" t="s">
        <v>1784</v>
      </c>
      <c r="AB230" t="s">
        <v>560</v>
      </c>
      <c r="AC230" t="s">
        <v>1500</v>
      </c>
      <c r="AD230" t="s">
        <v>1500</v>
      </c>
      <c r="AE230" t="s">
        <v>1500</v>
      </c>
      <c r="AF230" t="s">
        <v>1500</v>
      </c>
      <c r="AG230" t="s">
        <v>1500</v>
      </c>
      <c r="AH230" t="s">
        <v>1500</v>
      </c>
      <c r="AI230" t="s">
        <v>1500</v>
      </c>
      <c r="AJ230" t="s">
        <v>1500</v>
      </c>
      <c r="AK230" t="s">
        <v>1500</v>
      </c>
      <c r="AL230" t="s">
        <v>1500</v>
      </c>
      <c r="AM230" t="s">
        <v>1500</v>
      </c>
      <c r="AN230" t="s">
        <v>1500</v>
      </c>
      <c r="AO230" t="s">
        <v>2068</v>
      </c>
      <c r="AP230" t="s">
        <v>1500</v>
      </c>
      <c r="AQ230" t="s">
        <v>1500</v>
      </c>
      <c r="AR230" t="s">
        <v>1500</v>
      </c>
      <c r="AS230" t="s">
        <v>1500</v>
      </c>
      <c r="AT230" t="s">
        <v>1509</v>
      </c>
      <c r="AU230">
        <v>2017</v>
      </c>
      <c r="AV230">
        <v>8</v>
      </c>
      <c r="AW230" t="s">
        <v>1500</v>
      </c>
      <c r="AX230" t="s">
        <v>1500</v>
      </c>
      <c r="AY230" t="s">
        <v>1500</v>
      </c>
      <c r="AZ230" t="s">
        <v>1500</v>
      </c>
      <c r="BA230" t="s">
        <v>1500</v>
      </c>
      <c r="BB230">
        <v>1</v>
      </c>
      <c r="BC230">
        <v>11</v>
      </c>
      <c r="BD230" t="s">
        <v>1500</v>
      </c>
      <c r="BE230" t="s">
        <v>236</v>
      </c>
      <c r="BF230" s="6" t="str">
        <f>HYPERLINK("http://dx.doi.org/10.1016/j.geodrs.2016.12.003","http://dx.doi.org/10.1016/j.geodrs.2016.12.003")</f>
        <v>http://dx.doi.org/10.1016/j.geodrs.2016.12.003</v>
      </c>
      <c r="BG230" t="s">
        <v>1500</v>
      </c>
      <c r="BH230" t="s">
        <v>1500</v>
      </c>
      <c r="BI230" t="s">
        <v>1500</v>
      </c>
      <c r="BJ230" t="s">
        <v>1500</v>
      </c>
      <c r="BK230" t="s">
        <v>1500</v>
      </c>
      <c r="BL230" t="s">
        <v>1500</v>
      </c>
      <c r="BM230" t="s">
        <v>1500</v>
      </c>
      <c r="BN230" t="s">
        <v>1500</v>
      </c>
      <c r="BO230" t="s">
        <v>1500</v>
      </c>
      <c r="BP230" t="s">
        <v>1500</v>
      </c>
      <c r="BQ230" t="s">
        <v>1500</v>
      </c>
      <c r="BR230" t="s">
        <v>1500</v>
      </c>
      <c r="BS230" t="s">
        <v>1077</v>
      </c>
      <c r="BT230" s="6" t="str">
        <f>HYPERLINK("https%3A%2F%2Fwww.webofscience.com%2Fwos%2Fwoscc%2Ffull-record%2FWOS:000457275300001","View Full Record in Web of Science")</f>
        <v>View Full Record in Web of Science</v>
      </c>
    </row>
    <row r="231" spans="1:72" x14ac:dyDescent="0.2">
      <c r="A231" t="s">
        <v>1507</v>
      </c>
      <c r="B231" t="s">
        <v>1689</v>
      </c>
      <c r="C231" t="s">
        <v>1500</v>
      </c>
      <c r="D231" t="s">
        <v>1500</v>
      </c>
      <c r="E231" t="s">
        <v>1500</v>
      </c>
      <c r="F231" t="s">
        <v>439</v>
      </c>
      <c r="G231" t="s">
        <v>1500</v>
      </c>
      <c r="H231" t="s">
        <v>1500</v>
      </c>
      <c r="I231" t="s">
        <v>4</v>
      </c>
      <c r="J231" t="s">
        <v>588</v>
      </c>
      <c r="K231" t="s">
        <v>1500</v>
      </c>
      <c r="L231" t="s">
        <v>1500</v>
      </c>
      <c r="M231" t="s">
        <v>1500</v>
      </c>
      <c r="N231" t="s">
        <v>1500</v>
      </c>
      <c r="O231" t="s">
        <v>1500</v>
      </c>
      <c r="P231" t="s">
        <v>1500</v>
      </c>
      <c r="Q231" t="s">
        <v>1500</v>
      </c>
      <c r="R231" t="s">
        <v>1500</v>
      </c>
      <c r="S231" t="s">
        <v>1500</v>
      </c>
      <c r="T231" t="s">
        <v>1500</v>
      </c>
      <c r="U231" t="s">
        <v>1500</v>
      </c>
      <c r="V231" t="s">
        <v>1500</v>
      </c>
      <c r="W231" t="s">
        <v>1500</v>
      </c>
      <c r="X231" t="s">
        <v>1500</v>
      </c>
      <c r="Y231" t="s">
        <v>1500</v>
      </c>
      <c r="Z231" t="s">
        <v>1500</v>
      </c>
      <c r="AA231" t="s">
        <v>1380</v>
      </c>
      <c r="AB231" t="s">
        <v>1374</v>
      </c>
      <c r="AC231" t="s">
        <v>1500</v>
      </c>
      <c r="AD231" t="s">
        <v>1500</v>
      </c>
      <c r="AE231" t="s">
        <v>1500</v>
      </c>
      <c r="AF231" t="s">
        <v>1500</v>
      </c>
      <c r="AG231" t="s">
        <v>1500</v>
      </c>
      <c r="AH231" t="s">
        <v>1500</v>
      </c>
      <c r="AI231" t="s">
        <v>1500</v>
      </c>
      <c r="AJ231" t="s">
        <v>1500</v>
      </c>
      <c r="AK231" t="s">
        <v>1500</v>
      </c>
      <c r="AL231" t="s">
        <v>1500</v>
      </c>
      <c r="AM231" t="s">
        <v>1500</v>
      </c>
      <c r="AN231" t="s">
        <v>1500</v>
      </c>
      <c r="AO231" t="s">
        <v>1926</v>
      </c>
      <c r="AP231" t="s">
        <v>1928</v>
      </c>
      <c r="AQ231" t="s">
        <v>1500</v>
      </c>
      <c r="AR231" t="s">
        <v>1500</v>
      </c>
      <c r="AS231" t="s">
        <v>1500</v>
      </c>
      <c r="AT231" t="s">
        <v>1579</v>
      </c>
      <c r="AU231">
        <v>2018</v>
      </c>
      <c r="AV231">
        <v>248</v>
      </c>
      <c r="AW231" t="s">
        <v>1500</v>
      </c>
      <c r="AX231" t="s">
        <v>1500</v>
      </c>
      <c r="AY231" t="s">
        <v>1500</v>
      </c>
      <c r="AZ231" t="s">
        <v>1500</v>
      </c>
      <c r="BA231" t="s">
        <v>1500</v>
      </c>
      <c r="BB231">
        <v>386</v>
      </c>
      <c r="BC231">
        <v>396</v>
      </c>
      <c r="BD231" t="s">
        <v>1500</v>
      </c>
      <c r="BE231" t="s">
        <v>240</v>
      </c>
      <c r="BF231" s="6" t="str">
        <f>HYPERLINK("http://dx.doi.org/10.1016/j.agrformet.2017.10.020","http://dx.doi.org/10.1016/j.agrformet.2017.10.020")</f>
        <v>http://dx.doi.org/10.1016/j.agrformet.2017.10.020</v>
      </c>
      <c r="BG231" t="s">
        <v>1500</v>
      </c>
      <c r="BH231" t="s">
        <v>1500</v>
      </c>
      <c r="BI231" t="s">
        <v>1500</v>
      </c>
      <c r="BJ231" t="s">
        <v>1500</v>
      </c>
      <c r="BK231" t="s">
        <v>1500</v>
      </c>
      <c r="BL231" t="s">
        <v>1500</v>
      </c>
      <c r="BM231" t="s">
        <v>1500</v>
      </c>
      <c r="BN231" t="s">
        <v>1500</v>
      </c>
      <c r="BO231" t="s">
        <v>1500</v>
      </c>
      <c r="BP231" t="s">
        <v>1500</v>
      </c>
      <c r="BQ231" t="s">
        <v>1500</v>
      </c>
      <c r="BR231" t="s">
        <v>1500</v>
      </c>
      <c r="BS231" t="s">
        <v>1052</v>
      </c>
      <c r="BT231" s="6" t="str">
        <f>HYPERLINK("https%3A%2F%2Fwww.webofscience.com%2Fwos%2Fwoscc%2Ffull-record%2FWOS:000417659700033","View Full Record in Web of Science")</f>
        <v>View Full Record in Web of Science</v>
      </c>
    </row>
    <row r="232" spans="1:72" x14ac:dyDescent="0.2">
      <c r="A232" t="s">
        <v>1507</v>
      </c>
      <c r="B232" t="s">
        <v>2435</v>
      </c>
      <c r="C232" t="s">
        <v>1500</v>
      </c>
      <c r="D232" t="s">
        <v>1500</v>
      </c>
      <c r="E232" t="s">
        <v>1500</v>
      </c>
      <c r="F232" t="s">
        <v>208</v>
      </c>
      <c r="G232" t="s">
        <v>1500</v>
      </c>
      <c r="H232" t="s">
        <v>1500</v>
      </c>
      <c r="I232" t="s">
        <v>429</v>
      </c>
      <c r="J232" t="s">
        <v>202</v>
      </c>
      <c r="K232" t="s">
        <v>1500</v>
      </c>
      <c r="L232" t="s">
        <v>1500</v>
      </c>
      <c r="M232" t="s">
        <v>1500</v>
      </c>
      <c r="N232" t="s">
        <v>1500</v>
      </c>
      <c r="O232" t="s">
        <v>1500</v>
      </c>
      <c r="P232" t="s">
        <v>1500</v>
      </c>
      <c r="Q232" t="s">
        <v>1500</v>
      </c>
      <c r="R232" t="s">
        <v>1500</v>
      </c>
      <c r="S232" t="s">
        <v>1500</v>
      </c>
      <c r="T232" t="s">
        <v>1500</v>
      </c>
      <c r="U232" t="s">
        <v>1500</v>
      </c>
      <c r="V232" t="s">
        <v>1500</v>
      </c>
      <c r="W232" t="s">
        <v>1500</v>
      </c>
      <c r="X232" t="s">
        <v>1500</v>
      </c>
      <c r="Y232" t="s">
        <v>1500</v>
      </c>
      <c r="Z232" t="s">
        <v>1500</v>
      </c>
      <c r="AA232" t="s">
        <v>1870</v>
      </c>
      <c r="AB232" t="s">
        <v>1500</v>
      </c>
      <c r="AC232" t="s">
        <v>1500</v>
      </c>
      <c r="AD232" t="s">
        <v>1500</v>
      </c>
      <c r="AE232" t="s">
        <v>1500</v>
      </c>
      <c r="AF232" t="s">
        <v>1500</v>
      </c>
      <c r="AG232" t="s">
        <v>1500</v>
      </c>
      <c r="AH232" t="s">
        <v>1500</v>
      </c>
      <c r="AI232" t="s">
        <v>1500</v>
      </c>
      <c r="AJ232" t="s">
        <v>1500</v>
      </c>
      <c r="AK232" t="s">
        <v>1500</v>
      </c>
      <c r="AL232" t="s">
        <v>1500</v>
      </c>
      <c r="AM232" t="s">
        <v>1500</v>
      </c>
      <c r="AN232" t="s">
        <v>1500</v>
      </c>
      <c r="AO232" t="s">
        <v>2067</v>
      </c>
      <c r="AP232" t="s">
        <v>2065</v>
      </c>
      <c r="AQ232" t="s">
        <v>1500</v>
      </c>
      <c r="AR232" t="s">
        <v>1500</v>
      </c>
      <c r="AS232" t="s">
        <v>1500</v>
      </c>
      <c r="AT232" t="s">
        <v>1500</v>
      </c>
      <c r="AU232">
        <v>2018</v>
      </c>
      <c r="AV232">
        <v>27</v>
      </c>
      <c r="AW232">
        <v>5</v>
      </c>
      <c r="AX232" t="s">
        <v>1500</v>
      </c>
      <c r="AY232" t="s">
        <v>1500</v>
      </c>
      <c r="AZ232" t="s">
        <v>1500</v>
      </c>
      <c r="BA232" t="s">
        <v>1500</v>
      </c>
      <c r="BB232">
        <v>2267</v>
      </c>
      <c r="BC232">
        <v>2275</v>
      </c>
      <c r="BD232" t="s">
        <v>1500</v>
      </c>
      <c r="BE232" t="s">
        <v>707</v>
      </c>
      <c r="BF232" s="6" t="str">
        <f>HYPERLINK("http://dx.doi.org/10.15244/pjoes/79273","http://dx.doi.org/10.15244/pjoes/79273")</f>
        <v>http://dx.doi.org/10.15244/pjoes/79273</v>
      </c>
      <c r="BG232" t="s">
        <v>1500</v>
      </c>
      <c r="BH232" t="s">
        <v>1500</v>
      </c>
      <c r="BI232" t="s">
        <v>1500</v>
      </c>
      <c r="BJ232" t="s">
        <v>1500</v>
      </c>
      <c r="BK232" t="s">
        <v>1500</v>
      </c>
      <c r="BL232" t="s">
        <v>1500</v>
      </c>
      <c r="BM232" t="s">
        <v>1500</v>
      </c>
      <c r="BN232" t="s">
        <v>1500</v>
      </c>
      <c r="BO232" t="s">
        <v>1500</v>
      </c>
      <c r="BP232" t="s">
        <v>1500</v>
      </c>
      <c r="BQ232" t="s">
        <v>1500</v>
      </c>
      <c r="BR232" t="s">
        <v>1500</v>
      </c>
      <c r="BS232" t="s">
        <v>1050</v>
      </c>
      <c r="BT232" s="6" t="str">
        <f>HYPERLINK("https%3A%2F%2Fwww.webofscience.com%2Fwos%2Fwoscc%2Ffull-record%2FWOS:000434059500036","View Full Record in Web of Science")</f>
        <v>View Full Record in Web of Science</v>
      </c>
    </row>
    <row r="233" spans="1:72" x14ac:dyDescent="0.2">
      <c r="A233" t="s">
        <v>1507</v>
      </c>
      <c r="B233" t="s">
        <v>1150</v>
      </c>
      <c r="C233" t="s">
        <v>1500</v>
      </c>
      <c r="D233" t="s">
        <v>1500</v>
      </c>
      <c r="E233" t="s">
        <v>1500</v>
      </c>
      <c r="F233" t="s">
        <v>436</v>
      </c>
      <c r="G233" t="s">
        <v>1500</v>
      </c>
      <c r="H233" t="s">
        <v>1500</v>
      </c>
      <c r="I233" t="s">
        <v>2554</v>
      </c>
      <c r="J233" t="s">
        <v>1303</v>
      </c>
      <c r="K233" t="s">
        <v>1500</v>
      </c>
      <c r="L233" t="s">
        <v>1500</v>
      </c>
      <c r="M233" t="s">
        <v>1500</v>
      </c>
      <c r="N233" t="s">
        <v>1500</v>
      </c>
      <c r="O233" t="s">
        <v>1500</v>
      </c>
      <c r="P233" t="s">
        <v>1500</v>
      </c>
      <c r="Q233" t="s">
        <v>1500</v>
      </c>
      <c r="R233" t="s">
        <v>1500</v>
      </c>
      <c r="S233" t="s">
        <v>1500</v>
      </c>
      <c r="T233" t="s">
        <v>1500</v>
      </c>
      <c r="U233" t="s">
        <v>1500</v>
      </c>
      <c r="V233" t="s">
        <v>1500</v>
      </c>
      <c r="W233" t="s">
        <v>1500</v>
      </c>
      <c r="X233" t="s">
        <v>1500</v>
      </c>
      <c r="Y233" t="s">
        <v>1500</v>
      </c>
      <c r="Z233" t="s">
        <v>1500</v>
      </c>
      <c r="AA233" t="s">
        <v>1500</v>
      </c>
      <c r="AB233" t="s">
        <v>1500</v>
      </c>
      <c r="AC233" t="s">
        <v>1500</v>
      </c>
      <c r="AD233" t="s">
        <v>1500</v>
      </c>
      <c r="AE233" t="s">
        <v>1500</v>
      </c>
      <c r="AF233" t="s">
        <v>1500</v>
      </c>
      <c r="AG233" t="s">
        <v>1500</v>
      </c>
      <c r="AH233" t="s">
        <v>1500</v>
      </c>
      <c r="AI233" t="s">
        <v>1500</v>
      </c>
      <c r="AJ233" t="s">
        <v>1500</v>
      </c>
      <c r="AK233" t="s">
        <v>1500</v>
      </c>
      <c r="AL233" t="s">
        <v>1500</v>
      </c>
      <c r="AM233" t="s">
        <v>1500</v>
      </c>
      <c r="AN233" t="s">
        <v>1500</v>
      </c>
      <c r="AO233" t="s">
        <v>2638</v>
      </c>
      <c r="AP233" t="s">
        <v>2629</v>
      </c>
      <c r="AQ233" t="s">
        <v>1500</v>
      </c>
      <c r="AR233" t="s">
        <v>1500</v>
      </c>
      <c r="AS233" t="s">
        <v>1500</v>
      </c>
      <c r="AT233" t="s">
        <v>1494</v>
      </c>
      <c r="AU233">
        <v>2023</v>
      </c>
      <c r="AV233">
        <v>493</v>
      </c>
      <c r="AW233" t="s">
        <v>1499</v>
      </c>
      <c r="AX233" t="s">
        <v>1500</v>
      </c>
      <c r="AY233" t="s">
        <v>1500</v>
      </c>
      <c r="AZ233" t="s">
        <v>1500</v>
      </c>
      <c r="BA233" t="s">
        <v>1500</v>
      </c>
      <c r="BB233">
        <v>325</v>
      </c>
      <c r="BC233">
        <v>340</v>
      </c>
      <c r="BD233" t="s">
        <v>1500</v>
      </c>
      <c r="BE233" t="s">
        <v>2403</v>
      </c>
      <c r="BF233" s="6" t="str">
        <f>HYPERLINK("http://dx.doi.org/10.1007/s11104-023-06233-x","http://dx.doi.org/10.1007/s11104-023-06233-x")</f>
        <v>http://dx.doi.org/10.1007/s11104-023-06233-x</v>
      </c>
      <c r="BG233" t="s">
        <v>1500</v>
      </c>
      <c r="BH233" t="s">
        <v>2653</v>
      </c>
      <c r="BI233" t="s">
        <v>1500</v>
      </c>
      <c r="BJ233" t="s">
        <v>1500</v>
      </c>
      <c r="BK233" t="s">
        <v>1500</v>
      </c>
      <c r="BL233" t="s">
        <v>1500</v>
      </c>
      <c r="BM233" t="s">
        <v>1500</v>
      </c>
      <c r="BN233" t="s">
        <v>1500</v>
      </c>
      <c r="BO233" t="s">
        <v>1500</v>
      </c>
      <c r="BP233" t="s">
        <v>1500</v>
      </c>
      <c r="BQ233" t="s">
        <v>1500</v>
      </c>
      <c r="BR233" t="s">
        <v>1500</v>
      </c>
      <c r="BS233" t="s">
        <v>1081</v>
      </c>
      <c r="BT233" s="6" t="str">
        <f>HYPERLINK("https%3A%2F%2Fwww.webofscience.com%2Fwos%2Fwoscc%2Ffull-record%2FWOS:001051494600001","View Full Record in Web of Science")</f>
        <v>View Full Record in Web of Science</v>
      </c>
    </row>
    <row r="234" spans="1:72" x14ac:dyDescent="0.2">
      <c r="A234" t="s">
        <v>1507</v>
      </c>
      <c r="B234" t="s">
        <v>180</v>
      </c>
      <c r="C234" t="s">
        <v>1500</v>
      </c>
      <c r="D234" t="s">
        <v>1500</v>
      </c>
      <c r="E234" t="s">
        <v>1500</v>
      </c>
      <c r="F234" t="s">
        <v>1276</v>
      </c>
      <c r="G234" t="s">
        <v>1500</v>
      </c>
      <c r="H234" t="s">
        <v>1500</v>
      </c>
      <c r="I234" t="s">
        <v>2493</v>
      </c>
      <c r="J234" t="s">
        <v>899</v>
      </c>
      <c r="K234" t="s">
        <v>1500</v>
      </c>
      <c r="L234" t="s">
        <v>1500</v>
      </c>
      <c r="M234" t="s">
        <v>1500</v>
      </c>
      <c r="N234" t="s">
        <v>1500</v>
      </c>
      <c r="O234" t="s">
        <v>1500</v>
      </c>
      <c r="P234" t="s">
        <v>1500</v>
      </c>
      <c r="Q234" t="s">
        <v>1500</v>
      </c>
      <c r="R234" t="s">
        <v>1500</v>
      </c>
      <c r="S234" t="s">
        <v>1500</v>
      </c>
      <c r="T234" t="s">
        <v>1500</v>
      </c>
      <c r="U234" t="s">
        <v>1500</v>
      </c>
      <c r="V234" t="s">
        <v>1500</v>
      </c>
      <c r="W234" t="s">
        <v>1500</v>
      </c>
      <c r="X234" t="s">
        <v>1500</v>
      </c>
      <c r="Y234" t="s">
        <v>1500</v>
      </c>
      <c r="Z234" t="s">
        <v>1500</v>
      </c>
      <c r="AA234" t="s">
        <v>1877</v>
      </c>
      <c r="AB234" t="s">
        <v>237</v>
      </c>
      <c r="AC234" t="s">
        <v>1500</v>
      </c>
      <c r="AD234" t="s">
        <v>1500</v>
      </c>
      <c r="AE234" t="s">
        <v>1500</v>
      </c>
      <c r="AF234" t="s">
        <v>1500</v>
      </c>
      <c r="AG234" t="s">
        <v>1500</v>
      </c>
      <c r="AH234" t="s">
        <v>1500</v>
      </c>
      <c r="AI234" t="s">
        <v>1500</v>
      </c>
      <c r="AJ234" t="s">
        <v>1500</v>
      </c>
      <c r="AK234" t="s">
        <v>1500</v>
      </c>
      <c r="AL234" t="s">
        <v>1500</v>
      </c>
      <c r="AM234" t="s">
        <v>1500</v>
      </c>
      <c r="AN234" t="s">
        <v>1500</v>
      </c>
      <c r="AO234" t="s">
        <v>2719</v>
      </c>
      <c r="AP234" t="s">
        <v>2723</v>
      </c>
      <c r="AQ234" t="s">
        <v>1500</v>
      </c>
      <c r="AR234" t="s">
        <v>1500</v>
      </c>
      <c r="AS234" t="s">
        <v>1500</v>
      </c>
      <c r="AT234" t="s">
        <v>1597</v>
      </c>
      <c r="AU234">
        <v>2019</v>
      </c>
      <c r="AV234">
        <v>111</v>
      </c>
      <c r="AW234">
        <v>6</v>
      </c>
      <c r="AX234" t="s">
        <v>1500</v>
      </c>
      <c r="AY234" t="s">
        <v>1500</v>
      </c>
      <c r="AZ234" t="s">
        <v>1500</v>
      </c>
      <c r="BA234" t="s">
        <v>1500</v>
      </c>
      <c r="BB234">
        <v>3028</v>
      </c>
      <c r="BC234">
        <v>3038</v>
      </c>
      <c r="BD234" t="s">
        <v>1500</v>
      </c>
      <c r="BE234" t="s">
        <v>2400</v>
      </c>
      <c r="BF234" s="6" t="str">
        <f>HYPERLINK("http://dx.doi.org/10.2134/agronj2019.03.0145","http://dx.doi.org/10.2134/agronj2019.03.0145")</f>
        <v>http://dx.doi.org/10.2134/agronj2019.03.0145</v>
      </c>
      <c r="BG234" t="s">
        <v>1500</v>
      </c>
      <c r="BH234" t="s">
        <v>1500</v>
      </c>
      <c r="BI234" t="s">
        <v>1500</v>
      </c>
      <c r="BJ234" t="s">
        <v>1500</v>
      </c>
      <c r="BK234" t="s">
        <v>1500</v>
      </c>
      <c r="BL234" t="s">
        <v>1500</v>
      </c>
      <c r="BM234" t="s">
        <v>1500</v>
      </c>
      <c r="BN234" t="s">
        <v>1500</v>
      </c>
      <c r="BO234" t="s">
        <v>1500</v>
      </c>
      <c r="BP234" t="s">
        <v>1500</v>
      </c>
      <c r="BQ234" t="s">
        <v>1500</v>
      </c>
      <c r="BR234" t="s">
        <v>1500</v>
      </c>
      <c r="BS234" t="s">
        <v>1043</v>
      </c>
      <c r="BT234" s="6" t="str">
        <f>HYPERLINK("https%3A%2F%2Fwww.webofscience.com%2Fwos%2Fwoscc%2Ffull-record%2FWOS:000505571400040","View Full Record in Web of Science")</f>
        <v>View Full Record in Web of Science</v>
      </c>
    </row>
    <row r="235" spans="1:72" x14ac:dyDescent="0.2">
      <c r="A235" t="s">
        <v>1507</v>
      </c>
      <c r="B235" t="s">
        <v>273</v>
      </c>
      <c r="C235" t="s">
        <v>1500</v>
      </c>
      <c r="D235" t="s">
        <v>1500</v>
      </c>
      <c r="E235" t="s">
        <v>1500</v>
      </c>
      <c r="F235" t="s">
        <v>2498</v>
      </c>
      <c r="G235" t="s">
        <v>1500</v>
      </c>
      <c r="H235" t="s">
        <v>1500</v>
      </c>
      <c r="I235" t="s">
        <v>1768</v>
      </c>
      <c r="J235" t="s">
        <v>583</v>
      </c>
      <c r="K235" t="s">
        <v>1500</v>
      </c>
      <c r="L235" t="s">
        <v>1500</v>
      </c>
      <c r="M235" t="s">
        <v>1500</v>
      </c>
      <c r="N235" t="s">
        <v>1500</v>
      </c>
      <c r="O235" t="s">
        <v>1500</v>
      </c>
      <c r="P235" t="s">
        <v>1500</v>
      </c>
      <c r="Q235" t="s">
        <v>1500</v>
      </c>
      <c r="R235" t="s">
        <v>1500</v>
      </c>
      <c r="S235" t="s">
        <v>1500</v>
      </c>
      <c r="T235" t="s">
        <v>1500</v>
      </c>
      <c r="U235" t="s">
        <v>1500</v>
      </c>
      <c r="V235" t="s">
        <v>1500</v>
      </c>
      <c r="W235" t="s">
        <v>1500</v>
      </c>
      <c r="X235" t="s">
        <v>1500</v>
      </c>
      <c r="Y235" t="s">
        <v>1500</v>
      </c>
      <c r="Z235" t="s">
        <v>1500</v>
      </c>
      <c r="AA235" t="s">
        <v>2144</v>
      </c>
      <c r="AB235" t="s">
        <v>1500</v>
      </c>
      <c r="AC235" t="s">
        <v>1500</v>
      </c>
      <c r="AD235" t="s">
        <v>1500</v>
      </c>
      <c r="AE235" t="s">
        <v>1500</v>
      </c>
      <c r="AF235" t="s">
        <v>1500</v>
      </c>
      <c r="AG235" t="s">
        <v>1500</v>
      </c>
      <c r="AH235" t="s">
        <v>1500</v>
      </c>
      <c r="AI235" t="s">
        <v>1500</v>
      </c>
      <c r="AJ235" t="s">
        <v>1500</v>
      </c>
      <c r="AK235" t="s">
        <v>1500</v>
      </c>
      <c r="AL235" t="s">
        <v>1500</v>
      </c>
      <c r="AM235" t="s">
        <v>1500</v>
      </c>
      <c r="AN235" t="s">
        <v>1500</v>
      </c>
      <c r="AO235" t="s">
        <v>1523</v>
      </c>
      <c r="AP235" t="s">
        <v>1480</v>
      </c>
      <c r="AQ235" t="s">
        <v>1500</v>
      </c>
      <c r="AR235" t="s">
        <v>1500</v>
      </c>
      <c r="AS235" t="s">
        <v>1500</v>
      </c>
      <c r="AT235" t="s">
        <v>1644</v>
      </c>
      <c r="AU235">
        <v>2024</v>
      </c>
      <c r="AV235">
        <v>926</v>
      </c>
      <c r="AW235" t="s">
        <v>1500</v>
      </c>
      <c r="AX235" t="s">
        <v>1500</v>
      </c>
      <c r="AY235" t="s">
        <v>1500</v>
      </c>
      <c r="AZ235" t="s">
        <v>1500</v>
      </c>
      <c r="BA235" t="s">
        <v>1500</v>
      </c>
      <c r="BB235" t="s">
        <v>1500</v>
      </c>
      <c r="BC235" t="s">
        <v>1500</v>
      </c>
      <c r="BD235">
        <v>172133</v>
      </c>
      <c r="BE235" t="s">
        <v>234</v>
      </c>
      <c r="BF235" s="6" t="str">
        <f>HYPERLINK("http://dx.doi.org/10.1016/j.scitotenv.2024.172133","http://dx.doi.org/10.1016/j.scitotenv.2024.172133")</f>
        <v>http://dx.doi.org/10.1016/j.scitotenv.2024.172133</v>
      </c>
      <c r="BG235" t="s">
        <v>1500</v>
      </c>
      <c r="BH235" t="s">
        <v>2671</v>
      </c>
      <c r="BI235" t="s">
        <v>1500</v>
      </c>
      <c r="BJ235" t="s">
        <v>1500</v>
      </c>
      <c r="BK235" t="s">
        <v>1500</v>
      </c>
      <c r="BL235" t="s">
        <v>1500</v>
      </c>
      <c r="BM235" t="s">
        <v>1500</v>
      </c>
      <c r="BN235">
        <v>38569960</v>
      </c>
      <c r="BO235" t="s">
        <v>1500</v>
      </c>
      <c r="BP235" t="s">
        <v>1500</v>
      </c>
      <c r="BQ235" t="s">
        <v>1500</v>
      </c>
      <c r="BR235" t="s">
        <v>1500</v>
      </c>
      <c r="BS235" t="s">
        <v>1029</v>
      </c>
      <c r="BT235" s="6" t="str">
        <f>HYPERLINK("https%3A%2F%2Fwww.webofscience.com%2Fwos%2Fwoscc%2Ffull-record%2FWOS:001224572800001","View Full Record in Web of Science")</f>
        <v>View Full Record in Web of Science</v>
      </c>
    </row>
    <row r="236" spans="1:72" x14ac:dyDescent="0.2">
      <c r="A236" t="s">
        <v>1507</v>
      </c>
      <c r="B236" t="s">
        <v>2180</v>
      </c>
      <c r="C236" t="s">
        <v>1500</v>
      </c>
      <c r="D236" t="s">
        <v>1500</v>
      </c>
      <c r="E236" t="s">
        <v>1500</v>
      </c>
      <c r="F236" t="s">
        <v>1777</v>
      </c>
      <c r="G236" t="s">
        <v>1500</v>
      </c>
      <c r="H236" t="s">
        <v>1500</v>
      </c>
      <c r="I236" t="s">
        <v>39</v>
      </c>
      <c r="J236" t="s">
        <v>744</v>
      </c>
      <c r="K236" t="s">
        <v>1500</v>
      </c>
      <c r="L236" t="s">
        <v>1500</v>
      </c>
      <c r="M236" t="s">
        <v>1500</v>
      </c>
      <c r="N236" t="s">
        <v>1500</v>
      </c>
      <c r="O236" t="s">
        <v>1500</v>
      </c>
      <c r="P236" t="s">
        <v>1500</v>
      </c>
      <c r="Q236" t="s">
        <v>1500</v>
      </c>
      <c r="R236" t="s">
        <v>1500</v>
      </c>
      <c r="S236" t="s">
        <v>1500</v>
      </c>
      <c r="T236" t="s">
        <v>1500</v>
      </c>
      <c r="U236" t="s">
        <v>1500</v>
      </c>
      <c r="V236" t="s">
        <v>1500</v>
      </c>
      <c r="W236" t="s">
        <v>1500</v>
      </c>
      <c r="X236" t="s">
        <v>1500</v>
      </c>
      <c r="Y236" t="s">
        <v>1500</v>
      </c>
      <c r="Z236" t="s">
        <v>1500</v>
      </c>
      <c r="AA236" t="s">
        <v>286</v>
      </c>
      <c r="AB236" t="s">
        <v>1192</v>
      </c>
      <c r="AC236" t="s">
        <v>1500</v>
      </c>
      <c r="AD236" t="s">
        <v>1500</v>
      </c>
      <c r="AE236" t="s">
        <v>1500</v>
      </c>
      <c r="AF236" t="s">
        <v>1500</v>
      </c>
      <c r="AG236" t="s">
        <v>1500</v>
      </c>
      <c r="AH236" t="s">
        <v>1500</v>
      </c>
      <c r="AI236" t="s">
        <v>1500</v>
      </c>
      <c r="AJ236" t="s">
        <v>1500</v>
      </c>
      <c r="AK236" t="s">
        <v>1500</v>
      </c>
      <c r="AL236" t="s">
        <v>1500</v>
      </c>
      <c r="AM236" t="s">
        <v>1500</v>
      </c>
      <c r="AN236" t="s">
        <v>1500</v>
      </c>
      <c r="AO236" t="s">
        <v>1925</v>
      </c>
      <c r="AP236" t="s">
        <v>1927</v>
      </c>
      <c r="AQ236" t="s">
        <v>1500</v>
      </c>
      <c r="AR236" t="s">
        <v>1500</v>
      </c>
      <c r="AS236" t="s">
        <v>1500</v>
      </c>
      <c r="AT236" t="s">
        <v>1501</v>
      </c>
      <c r="AU236">
        <v>2016</v>
      </c>
      <c r="AV236">
        <v>30</v>
      </c>
      <c r="AW236">
        <v>9</v>
      </c>
      <c r="AX236" t="s">
        <v>1500</v>
      </c>
      <c r="AY236" t="s">
        <v>1500</v>
      </c>
      <c r="AZ236" t="s">
        <v>1500</v>
      </c>
      <c r="BA236" t="s">
        <v>1500</v>
      </c>
      <c r="BB236">
        <v>1246</v>
      </c>
      <c r="BC236">
        <v>1263</v>
      </c>
      <c r="BD236" t="s">
        <v>1500</v>
      </c>
      <c r="BE236" t="s">
        <v>694</v>
      </c>
      <c r="BF236" s="6" t="str">
        <f>HYPERLINK("http://dx.doi.org/10.1002/2016GB005381","http://dx.doi.org/10.1002/2016GB005381")</f>
        <v>http://dx.doi.org/10.1002/2016GB005381</v>
      </c>
      <c r="BG236" t="s">
        <v>1500</v>
      </c>
      <c r="BH236" t="s">
        <v>1500</v>
      </c>
      <c r="BI236" t="s">
        <v>1500</v>
      </c>
      <c r="BJ236" t="s">
        <v>1500</v>
      </c>
      <c r="BK236" t="s">
        <v>1500</v>
      </c>
      <c r="BL236" t="s">
        <v>1500</v>
      </c>
      <c r="BM236" t="s">
        <v>1500</v>
      </c>
      <c r="BN236" t="s">
        <v>1500</v>
      </c>
      <c r="BO236" t="s">
        <v>1500</v>
      </c>
      <c r="BP236" t="s">
        <v>1500</v>
      </c>
      <c r="BQ236" t="s">
        <v>1500</v>
      </c>
      <c r="BR236" t="s">
        <v>1500</v>
      </c>
      <c r="BS236" t="s">
        <v>1025</v>
      </c>
      <c r="BT236" s="6" t="str">
        <f>HYPERLINK("https%3A%2F%2Fwww.webofscience.com%2Fwos%2Fwoscc%2Ffull-record%2FWOS:000388457700001","View Full Record in Web of Science")</f>
        <v>View Full Record in Web of Science</v>
      </c>
    </row>
    <row r="237" spans="1:72" x14ac:dyDescent="0.2">
      <c r="A237" t="s">
        <v>1507</v>
      </c>
      <c r="B237" t="s">
        <v>176</v>
      </c>
      <c r="C237" t="s">
        <v>1500</v>
      </c>
      <c r="D237" t="s">
        <v>1500</v>
      </c>
      <c r="E237" t="s">
        <v>1500</v>
      </c>
      <c r="F237" t="s">
        <v>1976</v>
      </c>
      <c r="G237" t="s">
        <v>1500</v>
      </c>
      <c r="H237" t="s">
        <v>1500</v>
      </c>
      <c r="I237" t="s">
        <v>1763</v>
      </c>
      <c r="J237" t="s">
        <v>555</v>
      </c>
      <c r="K237" t="s">
        <v>1500</v>
      </c>
      <c r="L237" t="s">
        <v>1500</v>
      </c>
      <c r="M237" t="s">
        <v>1500</v>
      </c>
      <c r="N237" t="s">
        <v>1500</v>
      </c>
      <c r="O237" t="s">
        <v>1500</v>
      </c>
      <c r="P237" t="s">
        <v>1500</v>
      </c>
      <c r="Q237" t="s">
        <v>1500</v>
      </c>
      <c r="R237" t="s">
        <v>1500</v>
      </c>
      <c r="S237" t="s">
        <v>1500</v>
      </c>
      <c r="T237" t="s">
        <v>1500</v>
      </c>
      <c r="U237" t="s">
        <v>1500</v>
      </c>
      <c r="V237" t="s">
        <v>1500</v>
      </c>
      <c r="W237" t="s">
        <v>1500</v>
      </c>
      <c r="X237" t="s">
        <v>1500</v>
      </c>
      <c r="Y237" t="s">
        <v>1500</v>
      </c>
      <c r="Z237" t="s">
        <v>1500</v>
      </c>
      <c r="AA237" t="s">
        <v>150</v>
      </c>
      <c r="AB237" t="s">
        <v>243</v>
      </c>
      <c r="AC237" t="s">
        <v>1500</v>
      </c>
      <c r="AD237" t="s">
        <v>1500</v>
      </c>
      <c r="AE237" t="s">
        <v>1500</v>
      </c>
      <c r="AF237" t="s">
        <v>1500</v>
      </c>
      <c r="AG237" t="s">
        <v>1500</v>
      </c>
      <c r="AH237" t="s">
        <v>1500</v>
      </c>
      <c r="AI237" t="s">
        <v>1500</v>
      </c>
      <c r="AJ237" t="s">
        <v>1500</v>
      </c>
      <c r="AK237" t="s">
        <v>1500</v>
      </c>
      <c r="AL237" t="s">
        <v>1500</v>
      </c>
      <c r="AM237" t="s">
        <v>1500</v>
      </c>
      <c r="AN237" t="s">
        <v>1500</v>
      </c>
      <c r="AO237" t="s">
        <v>2066</v>
      </c>
      <c r="AP237" t="s">
        <v>1500</v>
      </c>
      <c r="AQ237" t="s">
        <v>1500</v>
      </c>
      <c r="AR237" t="s">
        <v>1500</v>
      </c>
      <c r="AS237" t="s">
        <v>1500</v>
      </c>
      <c r="AT237" t="s">
        <v>1500</v>
      </c>
      <c r="AU237">
        <v>2024</v>
      </c>
      <c r="AV237">
        <v>25</v>
      </c>
      <c r="AW237">
        <v>6</v>
      </c>
      <c r="AX237" t="s">
        <v>1500</v>
      </c>
      <c r="AY237" t="s">
        <v>1500</v>
      </c>
      <c r="AZ237" t="s">
        <v>1500</v>
      </c>
      <c r="BA237" t="s">
        <v>1500</v>
      </c>
      <c r="BB237">
        <v>350</v>
      </c>
      <c r="BC237">
        <v>367</v>
      </c>
      <c r="BD237" t="s">
        <v>1500</v>
      </c>
      <c r="BE237" t="s">
        <v>2412</v>
      </c>
      <c r="BF237" s="6" t="str">
        <f>HYPERLINK("http://dx.doi.org/10.12911/22998993/187972","http://dx.doi.org/10.12911/22998993/187972")</f>
        <v>http://dx.doi.org/10.12911/22998993/187972</v>
      </c>
      <c r="BG237" t="s">
        <v>1500</v>
      </c>
      <c r="BH237" t="s">
        <v>1500</v>
      </c>
      <c r="BI237" t="s">
        <v>1500</v>
      </c>
      <c r="BJ237" t="s">
        <v>1500</v>
      </c>
      <c r="BK237" t="s">
        <v>1500</v>
      </c>
      <c r="BL237" t="s">
        <v>1500</v>
      </c>
      <c r="BM237" t="s">
        <v>1500</v>
      </c>
      <c r="BN237" t="s">
        <v>1500</v>
      </c>
      <c r="BO237" t="s">
        <v>1500</v>
      </c>
      <c r="BP237" t="s">
        <v>1500</v>
      </c>
      <c r="BQ237" t="s">
        <v>1500</v>
      </c>
      <c r="BR237" t="s">
        <v>1500</v>
      </c>
      <c r="BS237" t="s">
        <v>1026</v>
      </c>
      <c r="BT237" s="6" t="str">
        <f>HYPERLINK("https%3A%2F%2Fwww.webofscience.com%2Fwos%2Fwoscc%2Ffull-record%2FWOS:001229104100007","View Full Record in Web of Science")</f>
        <v>View Full Record in Web of Science</v>
      </c>
    </row>
    <row r="238" spans="1:72" x14ac:dyDescent="0.2">
      <c r="A238" t="s">
        <v>1507</v>
      </c>
      <c r="B238" t="s">
        <v>1265</v>
      </c>
      <c r="C238" t="s">
        <v>1500</v>
      </c>
      <c r="D238" t="s">
        <v>1500</v>
      </c>
      <c r="E238" t="s">
        <v>1500</v>
      </c>
      <c r="F238" t="s">
        <v>1690</v>
      </c>
      <c r="G238" t="s">
        <v>1500</v>
      </c>
      <c r="H238" t="s">
        <v>1500</v>
      </c>
      <c r="I238" t="s">
        <v>1672</v>
      </c>
      <c r="J238" t="s">
        <v>1312</v>
      </c>
      <c r="K238" t="s">
        <v>1500</v>
      </c>
      <c r="L238" t="s">
        <v>1500</v>
      </c>
      <c r="M238" t="s">
        <v>1500</v>
      </c>
      <c r="N238" t="s">
        <v>1500</v>
      </c>
      <c r="O238" t="s">
        <v>1500</v>
      </c>
      <c r="P238" t="s">
        <v>1500</v>
      </c>
      <c r="Q238" t="s">
        <v>1500</v>
      </c>
      <c r="R238" t="s">
        <v>1500</v>
      </c>
      <c r="S238" t="s">
        <v>1500</v>
      </c>
      <c r="T238" t="s">
        <v>1500</v>
      </c>
      <c r="U238" t="s">
        <v>1500</v>
      </c>
      <c r="V238" t="s">
        <v>1500</v>
      </c>
      <c r="W238" t="s">
        <v>1500</v>
      </c>
      <c r="X238" t="s">
        <v>1500</v>
      </c>
      <c r="Y238" t="s">
        <v>1500</v>
      </c>
      <c r="Z238" t="s">
        <v>1500</v>
      </c>
      <c r="AA238" t="s">
        <v>1856</v>
      </c>
      <c r="AB238" t="s">
        <v>1718</v>
      </c>
      <c r="AC238" t="s">
        <v>1500</v>
      </c>
      <c r="AD238" t="s">
        <v>1500</v>
      </c>
      <c r="AE238" t="s">
        <v>1500</v>
      </c>
      <c r="AF238" t="s">
        <v>1500</v>
      </c>
      <c r="AG238" t="s">
        <v>1500</v>
      </c>
      <c r="AH238" t="s">
        <v>1500</v>
      </c>
      <c r="AI238" t="s">
        <v>1500</v>
      </c>
      <c r="AJ238" t="s">
        <v>1500</v>
      </c>
      <c r="AK238" t="s">
        <v>1500</v>
      </c>
      <c r="AL238" t="s">
        <v>1500</v>
      </c>
      <c r="AM238" t="s">
        <v>1500</v>
      </c>
      <c r="AN238" t="s">
        <v>1500</v>
      </c>
      <c r="AO238" t="s">
        <v>2060</v>
      </c>
      <c r="AP238" t="s">
        <v>2064</v>
      </c>
      <c r="AQ238" t="s">
        <v>1500</v>
      </c>
      <c r="AR238" t="s">
        <v>1500</v>
      </c>
      <c r="AS238" t="s">
        <v>1500</v>
      </c>
      <c r="AT238" t="s">
        <v>1497</v>
      </c>
      <c r="AU238">
        <v>2013</v>
      </c>
      <c r="AV238">
        <v>178</v>
      </c>
      <c r="AW238">
        <v>6</v>
      </c>
      <c r="AX238" t="s">
        <v>1500</v>
      </c>
      <c r="AY238" t="s">
        <v>1500</v>
      </c>
      <c r="AZ238" t="s">
        <v>1500</v>
      </c>
      <c r="BA238" t="s">
        <v>1500</v>
      </c>
      <c r="BB238">
        <v>316</v>
      </c>
      <c r="BC238">
        <v>323</v>
      </c>
      <c r="BD238" t="s">
        <v>1500</v>
      </c>
      <c r="BE238" t="s">
        <v>2437</v>
      </c>
      <c r="BF238" s="6" t="str">
        <f>HYPERLINK("http://dx.doi.org/10.1097/SS.0b013e3182a35c92","http://dx.doi.org/10.1097/SS.0b013e3182a35c92")</f>
        <v>http://dx.doi.org/10.1097/SS.0b013e3182a35c92</v>
      </c>
      <c r="BG238" t="s">
        <v>1500</v>
      </c>
      <c r="BH238" t="s">
        <v>1500</v>
      </c>
      <c r="BI238" t="s">
        <v>1500</v>
      </c>
      <c r="BJ238" t="s">
        <v>1500</v>
      </c>
      <c r="BK238" t="s">
        <v>1500</v>
      </c>
      <c r="BL238" t="s">
        <v>1500</v>
      </c>
      <c r="BM238" t="s">
        <v>1500</v>
      </c>
      <c r="BN238" t="s">
        <v>1500</v>
      </c>
      <c r="BO238" t="s">
        <v>1500</v>
      </c>
      <c r="BP238" t="s">
        <v>1500</v>
      </c>
      <c r="BQ238" t="s">
        <v>1500</v>
      </c>
      <c r="BR238" t="s">
        <v>1500</v>
      </c>
      <c r="BS238" t="s">
        <v>1048</v>
      </c>
      <c r="BT238" s="6" t="str">
        <f>HYPERLINK("https%3A%2F%2Fwww.webofscience.com%2Fwos%2Fwoscc%2Ffull-record%2FWOS:000330320000006","View Full Record in Web of Science")</f>
        <v>View Full Record in Web of Science</v>
      </c>
    </row>
    <row r="239" spans="1:72" x14ac:dyDescent="0.2">
      <c r="A239" t="s">
        <v>1507</v>
      </c>
      <c r="B239" t="s">
        <v>2137</v>
      </c>
      <c r="C239" t="s">
        <v>1500</v>
      </c>
      <c r="D239" t="s">
        <v>1500</v>
      </c>
      <c r="E239" t="s">
        <v>1500</v>
      </c>
      <c r="F239" t="s">
        <v>495</v>
      </c>
      <c r="G239" t="s">
        <v>1500</v>
      </c>
      <c r="H239" t="s">
        <v>1500</v>
      </c>
      <c r="I239" t="s">
        <v>1673</v>
      </c>
      <c r="J239" t="s">
        <v>219</v>
      </c>
      <c r="K239" t="s">
        <v>1500</v>
      </c>
      <c r="L239" t="s">
        <v>1500</v>
      </c>
      <c r="M239" t="s">
        <v>1500</v>
      </c>
      <c r="N239" t="s">
        <v>1500</v>
      </c>
      <c r="O239" t="s">
        <v>1500</v>
      </c>
      <c r="P239" t="s">
        <v>1500</v>
      </c>
      <c r="Q239" t="s">
        <v>1500</v>
      </c>
      <c r="R239" t="s">
        <v>1500</v>
      </c>
      <c r="S239" t="s">
        <v>1500</v>
      </c>
      <c r="T239" t="s">
        <v>1500</v>
      </c>
      <c r="U239" t="s">
        <v>1500</v>
      </c>
      <c r="V239" t="s">
        <v>1500</v>
      </c>
      <c r="W239" t="s">
        <v>1500</v>
      </c>
      <c r="X239" t="s">
        <v>1500</v>
      </c>
      <c r="Y239" t="s">
        <v>1500</v>
      </c>
      <c r="Z239" t="s">
        <v>1500</v>
      </c>
      <c r="AA239" t="s">
        <v>1873</v>
      </c>
      <c r="AB239" t="s">
        <v>410</v>
      </c>
      <c r="AC239" t="s">
        <v>1500</v>
      </c>
      <c r="AD239" t="s">
        <v>1500</v>
      </c>
      <c r="AE239" t="s">
        <v>1500</v>
      </c>
      <c r="AF239" t="s">
        <v>1500</v>
      </c>
      <c r="AG239" t="s">
        <v>1500</v>
      </c>
      <c r="AH239" t="s">
        <v>1500</v>
      </c>
      <c r="AI239" t="s">
        <v>1500</v>
      </c>
      <c r="AJ239" t="s">
        <v>1500</v>
      </c>
      <c r="AK239" t="s">
        <v>1500</v>
      </c>
      <c r="AL239" t="s">
        <v>1500</v>
      </c>
      <c r="AM239" t="s">
        <v>1500</v>
      </c>
      <c r="AN239" t="s">
        <v>1500</v>
      </c>
      <c r="AO239" t="s">
        <v>1914</v>
      </c>
      <c r="AP239" t="s">
        <v>1909</v>
      </c>
      <c r="AQ239" t="s">
        <v>1500</v>
      </c>
      <c r="AR239" t="s">
        <v>1500</v>
      </c>
      <c r="AS239" t="s">
        <v>1500</v>
      </c>
      <c r="AT239" t="s">
        <v>1596</v>
      </c>
      <c r="AU239">
        <v>2023</v>
      </c>
      <c r="AV239">
        <v>357</v>
      </c>
      <c r="AW239" t="s">
        <v>1500</v>
      </c>
      <c r="AX239" t="s">
        <v>1500</v>
      </c>
      <c r="AY239" t="s">
        <v>1500</v>
      </c>
      <c r="AZ239" t="s">
        <v>1500</v>
      </c>
      <c r="BA239" t="s">
        <v>1500</v>
      </c>
      <c r="BB239" t="s">
        <v>1500</v>
      </c>
      <c r="BC239" t="s">
        <v>1500</v>
      </c>
      <c r="BD239">
        <v>108695</v>
      </c>
      <c r="BE239" t="s">
        <v>2413</v>
      </c>
      <c r="BF239" s="6" t="str">
        <f>HYPERLINK("http://dx.doi.org/10.1016/j.agee.2023.108695","http://dx.doi.org/10.1016/j.agee.2023.108695")</f>
        <v>http://dx.doi.org/10.1016/j.agee.2023.108695</v>
      </c>
      <c r="BG239" t="s">
        <v>1500</v>
      </c>
      <c r="BH239" t="s">
        <v>2653</v>
      </c>
      <c r="BI239" t="s">
        <v>1500</v>
      </c>
      <c r="BJ239" t="s">
        <v>1500</v>
      </c>
      <c r="BK239" t="s">
        <v>1500</v>
      </c>
      <c r="BL239" t="s">
        <v>1500</v>
      </c>
      <c r="BM239" t="s">
        <v>1500</v>
      </c>
      <c r="BN239" t="s">
        <v>1500</v>
      </c>
      <c r="BO239" t="s">
        <v>1500</v>
      </c>
      <c r="BP239" t="s">
        <v>1500</v>
      </c>
      <c r="BQ239" t="s">
        <v>1500</v>
      </c>
      <c r="BR239" t="s">
        <v>1500</v>
      </c>
      <c r="BS239" t="s">
        <v>1035</v>
      </c>
      <c r="BT239" s="6" t="str">
        <f>HYPERLINK("https%3A%2F%2Fwww.webofscience.com%2Fwos%2Fwoscc%2Ffull-record%2FWOS:001144398500001","View Full Record in Web of Science")</f>
        <v>View Full Record in Web of Science</v>
      </c>
    </row>
    <row r="240" spans="1:72" x14ac:dyDescent="0.2">
      <c r="A240" t="s">
        <v>1507</v>
      </c>
      <c r="B240" t="s">
        <v>1139</v>
      </c>
      <c r="C240" t="s">
        <v>1500</v>
      </c>
      <c r="D240" t="s">
        <v>1500</v>
      </c>
      <c r="E240" t="s">
        <v>1500</v>
      </c>
      <c r="F240" t="s">
        <v>1947</v>
      </c>
      <c r="G240" t="s">
        <v>1500</v>
      </c>
      <c r="H240" t="s">
        <v>1500</v>
      </c>
      <c r="I240" t="s">
        <v>1413</v>
      </c>
      <c r="J240" t="s">
        <v>219</v>
      </c>
      <c r="K240" t="s">
        <v>1500</v>
      </c>
      <c r="L240" t="s">
        <v>1500</v>
      </c>
      <c r="M240" t="s">
        <v>1500</v>
      </c>
      <c r="N240" t="s">
        <v>1500</v>
      </c>
      <c r="O240" t="s">
        <v>1500</v>
      </c>
      <c r="P240" t="s">
        <v>1500</v>
      </c>
      <c r="Q240" t="s">
        <v>1500</v>
      </c>
      <c r="R240" t="s">
        <v>1500</v>
      </c>
      <c r="S240" t="s">
        <v>1500</v>
      </c>
      <c r="T240" t="s">
        <v>1500</v>
      </c>
      <c r="U240" t="s">
        <v>1500</v>
      </c>
      <c r="V240" t="s">
        <v>1500</v>
      </c>
      <c r="W240" t="s">
        <v>1500</v>
      </c>
      <c r="X240" t="s">
        <v>1500</v>
      </c>
      <c r="Y240" t="s">
        <v>1500</v>
      </c>
      <c r="Z240" t="s">
        <v>1500</v>
      </c>
      <c r="AA240" t="s">
        <v>317</v>
      </c>
      <c r="AB240" t="s">
        <v>1500</v>
      </c>
      <c r="AC240" t="s">
        <v>1500</v>
      </c>
      <c r="AD240" t="s">
        <v>1500</v>
      </c>
      <c r="AE240" t="s">
        <v>1500</v>
      </c>
      <c r="AF240" t="s">
        <v>1500</v>
      </c>
      <c r="AG240" t="s">
        <v>1500</v>
      </c>
      <c r="AH240" t="s">
        <v>1500</v>
      </c>
      <c r="AI240" t="s">
        <v>1500</v>
      </c>
      <c r="AJ240" t="s">
        <v>1500</v>
      </c>
      <c r="AK240" t="s">
        <v>1500</v>
      </c>
      <c r="AL240" t="s">
        <v>1500</v>
      </c>
      <c r="AM240" t="s">
        <v>1500</v>
      </c>
      <c r="AN240" t="s">
        <v>1500</v>
      </c>
      <c r="AO240" t="s">
        <v>1914</v>
      </c>
      <c r="AP240" t="s">
        <v>1909</v>
      </c>
      <c r="AQ240" t="s">
        <v>1500</v>
      </c>
      <c r="AR240" t="s">
        <v>1500</v>
      </c>
      <c r="AS240" t="s">
        <v>1500</v>
      </c>
      <c r="AT240" t="s">
        <v>1607</v>
      </c>
      <c r="AU240">
        <v>2022</v>
      </c>
      <c r="AV240">
        <v>325</v>
      </c>
      <c r="AW240" t="s">
        <v>1500</v>
      </c>
      <c r="AX240" t="s">
        <v>1500</v>
      </c>
      <c r="AY240" t="s">
        <v>1500</v>
      </c>
      <c r="AZ240" t="s">
        <v>1500</v>
      </c>
      <c r="BA240" t="s">
        <v>1500</v>
      </c>
      <c r="BB240" t="s">
        <v>1500</v>
      </c>
      <c r="BC240" t="s">
        <v>1500</v>
      </c>
      <c r="BD240">
        <v>107753</v>
      </c>
      <c r="BE240" t="s">
        <v>316</v>
      </c>
      <c r="BF240" s="6" t="str">
        <f>HYPERLINK("http://dx.doi.org/10.1016/j.agee.2021.107753","http://dx.doi.org/10.1016/j.agee.2021.107753")</f>
        <v>http://dx.doi.org/10.1016/j.agee.2021.107753</v>
      </c>
      <c r="BG240" t="s">
        <v>1500</v>
      </c>
      <c r="BH240" t="s">
        <v>2714</v>
      </c>
      <c r="BI240" t="s">
        <v>1500</v>
      </c>
      <c r="BJ240" t="s">
        <v>1500</v>
      </c>
      <c r="BK240" t="s">
        <v>1500</v>
      </c>
      <c r="BL240" t="s">
        <v>1500</v>
      </c>
      <c r="BM240" t="s">
        <v>1500</v>
      </c>
      <c r="BN240" t="s">
        <v>1500</v>
      </c>
      <c r="BO240" t="s">
        <v>1500</v>
      </c>
      <c r="BP240" t="s">
        <v>1500</v>
      </c>
      <c r="BQ240" t="s">
        <v>1500</v>
      </c>
      <c r="BR240" t="s">
        <v>1500</v>
      </c>
      <c r="BS240" t="s">
        <v>941</v>
      </c>
      <c r="BT240" s="6" t="str">
        <f>HYPERLINK("https%3A%2F%2Fwww.webofscience.com%2Fwos%2Fwoscc%2Ffull-record%2FWOS:000724259300004","View Full Record in Web of Science")</f>
        <v>View Full Record in Web of Science</v>
      </c>
    </row>
    <row r="241" spans="1:72" x14ac:dyDescent="0.2">
      <c r="A241" t="s">
        <v>1507</v>
      </c>
      <c r="B241" t="s">
        <v>1996</v>
      </c>
      <c r="C241" t="s">
        <v>1500</v>
      </c>
      <c r="D241" t="s">
        <v>1500</v>
      </c>
      <c r="E241" t="s">
        <v>1500</v>
      </c>
      <c r="F241" t="s">
        <v>416</v>
      </c>
      <c r="G241" t="s">
        <v>1500</v>
      </c>
      <c r="H241" t="s">
        <v>1500</v>
      </c>
      <c r="I241" t="s">
        <v>54</v>
      </c>
      <c r="J241" t="s">
        <v>1317</v>
      </c>
      <c r="K241" t="s">
        <v>1500</v>
      </c>
      <c r="L241" t="s">
        <v>1500</v>
      </c>
      <c r="M241" t="s">
        <v>1500</v>
      </c>
      <c r="N241" t="s">
        <v>1500</v>
      </c>
      <c r="O241" t="s">
        <v>1500</v>
      </c>
      <c r="P241" t="s">
        <v>1500</v>
      </c>
      <c r="Q241" t="s">
        <v>1500</v>
      </c>
      <c r="R241" t="s">
        <v>1500</v>
      </c>
      <c r="S241" t="s">
        <v>1500</v>
      </c>
      <c r="T241" t="s">
        <v>1500</v>
      </c>
      <c r="U241" t="s">
        <v>1500</v>
      </c>
      <c r="V241" t="s">
        <v>1500</v>
      </c>
      <c r="W241" t="s">
        <v>1500</v>
      </c>
      <c r="X241" t="s">
        <v>1500</v>
      </c>
      <c r="Y241" t="s">
        <v>1500</v>
      </c>
      <c r="Z241" t="s">
        <v>1500</v>
      </c>
      <c r="AA241" t="s">
        <v>2246</v>
      </c>
      <c r="AB241" t="s">
        <v>1737</v>
      </c>
      <c r="AC241" t="s">
        <v>1500</v>
      </c>
      <c r="AD241" t="s">
        <v>1500</v>
      </c>
      <c r="AE241" t="s">
        <v>1500</v>
      </c>
      <c r="AF241" t="s">
        <v>1500</v>
      </c>
      <c r="AG241" t="s">
        <v>1500</v>
      </c>
      <c r="AH241" t="s">
        <v>1500</v>
      </c>
      <c r="AI241" t="s">
        <v>1500</v>
      </c>
      <c r="AJ241" t="s">
        <v>1500</v>
      </c>
      <c r="AK241" t="s">
        <v>1500</v>
      </c>
      <c r="AL241" t="s">
        <v>1500</v>
      </c>
      <c r="AM241" t="s">
        <v>1500</v>
      </c>
      <c r="AN241" t="s">
        <v>1500</v>
      </c>
      <c r="AO241" t="s">
        <v>1500</v>
      </c>
      <c r="AP241" t="s">
        <v>1513</v>
      </c>
      <c r="AQ241" t="s">
        <v>1500</v>
      </c>
      <c r="AR241" t="s">
        <v>1500</v>
      </c>
      <c r="AS241" t="s">
        <v>1500</v>
      </c>
      <c r="AT241" t="s">
        <v>1506</v>
      </c>
      <c r="AU241">
        <v>2022</v>
      </c>
      <c r="AV241">
        <v>12</v>
      </c>
      <c r="AW241">
        <v>8</v>
      </c>
      <c r="AX241" t="s">
        <v>1500</v>
      </c>
      <c r="AY241" t="s">
        <v>1500</v>
      </c>
      <c r="AZ241" t="s">
        <v>1500</v>
      </c>
      <c r="BA241" t="s">
        <v>1500</v>
      </c>
      <c r="BB241" t="s">
        <v>1500</v>
      </c>
      <c r="BC241" t="s">
        <v>1500</v>
      </c>
      <c r="BD241">
        <v>1850</v>
      </c>
      <c r="BE241" t="s">
        <v>2419</v>
      </c>
      <c r="BF241" s="6" t="str">
        <f>HYPERLINK("http://dx.doi.org/10.3390/agronomy12081850","http://dx.doi.org/10.3390/agronomy12081850")</f>
        <v>http://dx.doi.org/10.3390/agronomy12081850</v>
      </c>
      <c r="BG241" t="s">
        <v>1500</v>
      </c>
      <c r="BH241" t="s">
        <v>1500</v>
      </c>
      <c r="BI241" t="s">
        <v>1500</v>
      </c>
      <c r="BJ241" t="s">
        <v>1500</v>
      </c>
      <c r="BK241" t="s">
        <v>1500</v>
      </c>
      <c r="BL241" t="s">
        <v>1500</v>
      </c>
      <c r="BM241" t="s">
        <v>1500</v>
      </c>
      <c r="BN241" t="s">
        <v>1500</v>
      </c>
      <c r="BO241" t="s">
        <v>1500</v>
      </c>
      <c r="BP241" t="s">
        <v>1500</v>
      </c>
      <c r="BQ241" t="s">
        <v>1500</v>
      </c>
      <c r="BR241" t="s">
        <v>1500</v>
      </c>
      <c r="BS241" t="s">
        <v>1036</v>
      </c>
      <c r="BT241" s="6" t="str">
        <f>HYPERLINK("https%3A%2F%2Fwww.webofscience.com%2Fwos%2Fwoscc%2Ffull-record%2FWOS:000846282400001","View Full Record in Web of Science")</f>
        <v>View Full Record in Web of Science</v>
      </c>
    </row>
    <row r="242" spans="1:72" x14ac:dyDescent="0.2">
      <c r="A242" t="s">
        <v>1507</v>
      </c>
      <c r="B242" t="s">
        <v>378</v>
      </c>
      <c r="C242" t="s">
        <v>1500</v>
      </c>
      <c r="D242" t="s">
        <v>1500</v>
      </c>
      <c r="E242" t="s">
        <v>1500</v>
      </c>
      <c r="F242" t="s">
        <v>1444</v>
      </c>
      <c r="G242" t="s">
        <v>1500</v>
      </c>
      <c r="H242" t="s">
        <v>1500</v>
      </c>
      <c r="I242" t="s">
        <v>291</v>
      </c>
      <c r="J242" t="s">
        <v>219</v>
      </c>
      <c r="K242" t="s">
        <v>1500</v>
      </c>
      <c r="L242" t="s">
        <v>1500</v>
      </c>
      <c r="M242" t="s">
        <v>1500</v>
      </c>
      <c r="N242" t="s">
        <v>1500</v>
      </c>
      <c r="O242" t="s">
        <v>1500</v>
      </c>
      <c r="P242" t="s">
        <v>1500</v>
      </c>
      <c r="Q242" t="s">
        <v>1500</v>
      </c>
      <c r="R242" t="s">
        <v>1500</v>
      </c>
      <c r="S242" t="s">
        <v>1500</v>
      </c>
      <c r="T242" t="s">
        <v>1500</v>
      </c>
      <c r="U242" t="s">
        <v>1500</v>
      </c>
      <c r="V242" t="s">
        <v>1500</v>
      </c>
      <c r="W242" t="s">
        <v>1500</v>
      </c>
      <c r="X242" t="s">
        <v>1500</v>
      </c>
      <c r="Y242" t="s">
        <v>1500</v>
      </c>
      <c r="Z242" t="s">
        <v>1500</v>
      </c>
      <c r="AA242" t="s">
        <v>1853</v>
      </c>
      <c r="AB242" t="s">
        <v>1500</v>
      </c>
      <c r="AC242" t="s">
        <v>1500</v>
      </c>
      <c r="AD242" t="s">
        <v>1500</v>
      </c>
      <c r="AE242" t="s">
        <v>1500</v>
      </c>
      <c r="AF242" t="s">
        <v>1500</v>
      </c>
      <c r="AG242" t="s">
        <v>1500</v>
      </c>
      <c r="AH242" t="s">
        <v>1500</v>
      </c>
      <c r="AI242" t="s">
        <v>1500</v>
      </c>
      <c r="AJ242" t="s">
        <v>1500</v>
      </c>
      <c r="AK242" t="s">
        <v>1500</v>
      </c>
      <c r="AL242" t="s">
        <v>1500</v>
      </c>
      <c r="AM242" t="s">
        <v>1500</v>
      </c>
      <c r="AN242" t="s">
        <v>1500</v>
      </c>
      <c r="AO242" t="s">
        <v>1914</v>
      </c>
      <c r="AP242" t="s">
        <v>1909</v>
      </c>
      <c r="AQ242" t="s">
        <v>1500</v>
      </c>
      <c r="AR242" t="s">
        <v>1500</v>
      </c>
      <c r="AS242" t="s">
        <v>1500</v>
      </c>
      <c r="AT242" t="s">
        <v>1607</v>
      </c>
      <c r="AU242">
        <v>2022</v>
      </c>
      <c r="AV242">
        <v>325</v>
      </c>
      <c r="AW242" t="s">
        <v>1500</v>
      </c>
      <c r="AX242" t="s">
        <v>1500</v>
      </c>
      <c r="AY242" t="s">
        <v>1500</v>
      </c>
      <c r="AZ242" t="s">
        <v>1500</v>
      </c>
      <c r="BA242" t="s">
        <v>1500</v>
      </c>
      <c r="BB242" t="s">
        <v>1500</v>
      </c>
      <c r="BC242" t="s">
        <v>1500</v>
      </c>
      <c r="BD242">
        <v>107774</v>
      </c>
      <c r="BE242" t="s">
        <v>2298</v>
      </c>
      <c r="BF242" s="6" t="str">
        <f>HYPERLINK("http://dx.doi.org/10.1016/j.agee.2021.107774","http://dx.doi.org/10.1016/j.agee.2021.107774")</f>
        <v>http://dx.doi.org/10.1016/j.agee.2021.107774</v>
      </c>
      <c r="BG242" t="s">
        <v>1500</v>
      </c>
      <c r="BH242" t="s">
        <v>2714</v>
      </c>
      <c r="BI242" t="s">
        <v>1500</v>
      </c>
      <c r="BJ242" t="s">
        <v>1500</v>
      </c>
      <c r="BK242" t="s">
        <v>1500</v>
      </c>
      <c r="BL242" t="s">
        <v>1500</v>
      </c>
      <c r="BM242" t="s">
        <v>1500</v>
      </c>
      <c r="BN242" t="s">
        <v>1500</v>
      </c>
      <c r="BO242" t="s">
        <v>1500</v>
      </c>
      <c r="BP242" t="s">
        <v>1500</v>
      </c>
      <c r="BQ242" t="s">
        <v>1500</v>
      </c>
      <c r="BR242" t="s">
        <v>1500</v>
      </c>
      <c r="BS242" t="s">
        <v>924</v>
      </c>
      <c r="BT242" s="6" t="str">
        <f>HYPERLINK("https%3A%2F%2Fwww.webofscience.com%2Fwos%2Fwoscc%2Ffull-record%2FWOS:000724259300005","View Full Record in Web of Science")</f>
        <v>View Full Record in Web of Science</v>
      </c>
    </row>
    <row r="243" spans="1:72" x14ac:dyDescent="0.2">
      <c r="A243" t="s">
        <v>1507</v>
      </c>
      <c r="B243" t="s">
        <v>2158</v>
      </c>
      <c r="C243" t="s">
        <v>1500</v>
      </c>
      <c r="D243" t="s">
        <v>1500</v>
      </c>
      <c r="E243" t="s">
        <v>1500</v>
      </c>
      <c r="F243" t="s">
        <v>2245</v>
      </c>
      <c r="G243" t="s">
        <v>1500</v>
      </c>
      <c r="H243" t="s">
        <v>1500</v>
      </c>
      <c r="I243" t="s">
        <v>98</v>
      </c>
      <c r="J243" t="s">
        <v>1251</v>
      </c>
      <c r="K243" t="s">
        <v>1500</v>
      </c>
      <c r="L243" t="s">
        <v>1500</v>
      </c>
      <c r="M243" t="s">
        <v>1500</v>
      </c>
      <c r="N243" t="s">
        <v>1500</v>
      </c>
      <c r="O243" t="s">
        <v>1500</v>
      </c>
      <c r="P243" t="s">
        <v>1500</v>
      </c>
      <c r="Q243" t="s">
        <v>1500</v>
      </c>
      <c r="R243" t="s">
        <v>1500</v>
      </c>
      <c r="S243" t="s">
        <v>1500</v>
      </c>
      <c r="T243" t="s">
        <v>1500</v>
      </c>
      <c r="U243" t="s">
        <v>1500</v>
      </c>
      <c r="V243" t="s">
        <v>1500</v>
      </c>
      <c r="W243" t="s">
        <v>1500</v>
      </c>
      <c r="X243" t="s">
        <v>1500</v>
      </c>
      <c r="Y243" t="s">
        <v>1500</v>
      </c>
      <c r="Z243" t="s">
        <v>1500</v>
      </c>
      <c r="AA243" t="s">
        <v>2279</v>
      </c>
      <c r="AB243" t="s">
        <v>1829</v>
      </c>
      <c r="AC243" t="s">
        <v>1500</v>
      </c>
      <c r="AD243" t="s">
        <v>1500</v>
      </c>
      <c r="AE243" t="s">
        <v>1500</v>
      </c>
      <c r="AF243" t="s">
        <v>1500</v>
      </c>
      <c r="AG243" t="s">
        <v>1500</v>
      </c>
      <c r="AH243" t="s">
        <v>1500</v>
      </c>
      <c r="AI243" t="s">
        <v>1500</v>
      </c>
      <c r="AJ243" t="s">
        <v>1500</v>
      </c>
      <c r="AK243" t="s">
        <v>1500</v>
      </c>
      <c r="AL243" t="s">
        <v>1500</v>
      </c>
      <c r="AM243" t="s">
        <v>1500</v>
      </c>
      <c r="AN243" t="s">
        <v>1500</v>
      </c>
      <c r="AO243" t="s">
        <v>2729</v>
      </c>
      <c r="AP243" t="s">
        <v>2736</v>
      </c>
      <c r="AQ243" t="s">
        <v>1500</v>
      </c>
      <c r="AR243" t="s">
        <v>1500</v>
      </c>
      <c r="AS243" t="s">
        <v>1500</v>
      </c>
      <c r="AT243" t="s">
        <v>1497</v>
      </c>
      <c r="AU243">
        <v>2013</v>
      </c>
      <c r="AV243">
        <v>118</v>
      </c>
      <c r="AW243">
        <v>2</v>
      </c>
      <c r="AX243" t="s">
        <v>1500</v>
      </c>
      <c r="AY243" t="s">
        <v>1500</v>
      </c>
      <c r="AZ243" t="s">
        <v>1500</v>
      </c>
      <c r="BA243" t="s">
        <v>1500</v>
      </c>
      <c r="BB243">
        <v>623</v>
      </c>
      <c r="BC243">
        <v>638</v>
      </c>
      <c r="BD243" t="s">
        <v>1500</v>
      </c>
      <c r="BE243" t="s">
        <v>1037</v>
      </c>
      <c r="BF243" s="6" t="str">
        <f>HYPERLINK("http://dx.doi.org/10.1002/jgrg.20061","http://dx.doi.org/10.1002/jgrg.20061")</f>
        <v>http://dx.doi.org/10.1002/jgrg.20061</v>
      </c>
      <c r="BG243" t="s">
        <v>1500</v>
      </c>
      <c r="BH243" t="s">
        <v>1500</v>
      </c>
      <c r="BI243" t="s">
        <v>1500</v>
      </c>
      <c r="BJ243" t="s">
        <v>1500</v>
      </c>
      <c r="BK243" t="s">
        <v>1500</v>
      </c>
      <c r="BL243" t="s">
        <v>1500</v>
      </c>
      <c r="BM243" t="s">
        <v>1500</v>
      </c>
      <c r="BN243" t="s">
        <v>1500</v>
      </c>
      <c r="BO243" t="s">
        <v>1500</v>
      </c>
      <c r="BP243" t="s">
        <v>1500</v>
      </c>
      <c r="BQ243" t="s">
        <v>1500</v>
      </c>
      <c r="BR243" t="s">
        <v>1500</v>
      </c>
      <c r="BS243" t="s">
        <v>1080</v>
      </c>
      <c r="BT243" s="6" t="str">
        <f>HYPERLINK("https%3A%2F%2Fwww.webofscience.com%2Fwos%2Fwoscc%2Ffull-record%2FWOS:000324913100019","View Full Record in Web of Science")</f>
        <v>View Full Record in Web of Science</v>
      </c>
    </row>
    <row r="244" spans="1:72" x14ac:dyDescent="0.2">
      <c r="A244" t="s">
        <v>1507</v>
      </c>
      <c r="B244" t="s">
        <v>2391</v>
      </c>
      <c r="C244" t="s">
        <v>1500</v>
      </c>
      <c r="D244" t="s">
        <v>1500</v>
      </c>
      <c r="E244" t="s">
        <v>1500</v>
      </c>
      <c r="F244" t="s">
        <v>210</v>
      </c>
      <c r="G244" t="s">
        <v>1500</v>
      </c>
      <c r="H244" t="s">
        <v>1500</v>
      </c>
      <c r="I244" t="s">
        <v>2542</v>
      </c>
      <c r="J244" t="s">
        <v>1298</v>
      </c>
      <c r="K244" t="s">
        <v>1500</v>
      </c>
      <c r="L244" t="s">
        <v>1500</v>
      </c>
      <c r="M244" t="s">
        <v>1500</v>
      </c>
      <c r="N244" t="s">
        <v>1500</v>
      </c>
      <c r="O244" t="s">
        <v>1500</v>
      </c>
      <c r="P244" t="s">
        <v>1500</v>
      </c>
      <c r="Q244" t="s">
        <v>1500</v>
      </c>
      <c r="R244" t="s">
        <v>1500</v>
      </c>
      <c r="S244" t="s">
        <v>1500</v>
      </c>
      <c r="T244" t="s">
        <v>1500</v>
      </c>
      <c r="U244" t="s">
        <v>1500</v>
      </c>
      <c r="V244" t="s">
        <v>1500</v>
      </c>
      <c r="W244" t="s">
        <v>1500</v>
      </c>
      <c r="X244" t="s">
        <v>1500</v>
      </c>
      <c r="Y244" t="s">
        <v>1500</v>
      </c>
      <c r="Z244" t="s">
        <v>1500</v>
      </c>
      <c r="AA244" t="s">
        <v>2337</v>
      </c>
      <c r="AB244" t="s">
        <v>573</v>
      </c>
      <c r="AC244" t="s">
        <v>1500</v>
      </c>
      <c r="AD244" t="s">
        <v>1500</v>
      </c>
      <c r="AE244" t="s">
        <v>1500</v>
      </c>
      <c r="AF244" t="s">
        <v>1500</v>
      </c>
      <c r="AG244" t="s">
        <v>1500</v>
      </c>
      <c r="AH244" t="s">
        <v>1500</v>
      </c>
      <c r="AI244" t="s">
        <v>1500</v>
      </c>
      <c r="AJ244" t="s">
        <v>1500</v>
      </c>
      <c r="AK244" t="s">
        <v>1500</v>
      </c>
      <c r="AL244" t="s">
        <v>1500</v>
      </c>
      <c r="AM244" t="s">
        <v>1500</v>
      </c>
      <c r="AN244" t="s">
        <v>1500</v>
      </c>
      <c r="AO244" t="s">
        <v>1500</v>
      </c>
      <c r="AP244" t="s">
        <v>1918</v>
      </c>
      <c r="AQ244" t="s">
        <v>1500</v>
      </c>
      <c r="AR244" t="s">
        <v>1500</v>
      </c>
      <c r="AS244" t="s">
        <v>1500</v>
      </c>
      <c r="AT244" t="s">
        <v>1509</v>
      </c>
      <c r="AU244">
        <v>2024</v>
      </c>
      <c r="AV244">
        <v>8</v>
      </c>
      <c r="AW244">
        <v>1</v>
      </c>
      <c r="AX244" t="s">
        <v>1500</v>
      </c>
      <c r="AY244" t="s">
        <v>1500</v>
      </c>
      <c r="AZ244" t="s">
        <v>1500</v>
      </c>
      <c r="BA244" t="s">
        <v>1500</v>
      </c>
      <c r="BB244" t="s">
        <v>1500</v>
      </c>
      <c r="BC244" t="s">
        <v>1500</v>
      </c>
      <c r="BD244">
        <v>32</v>
      </c>
      <c r="BE244" t="s">
        <v>2402</v>
      </c>
      <c r="BF244" s="6" t="str">
        <f>HYPERLINK("http://dx.doi.org/10.3390/soilsystems8010032","http://dx.doi.org/10.3390/soilsystems8010032")</f>
        <v>http://dx.doi.org/10.3390/soilsystems8010032</v>
      </c>
      <c r="BG244" t="s">
        <v>1500</v>
      </c>
      <c r="BH244" t="s">
        <v>1500</v>
      </c>
      <c r="BI244" t="s">
        <v>1500</v>
      </c>
      <c r="BJ244" t="s">
        <v>1500</v>
      </c>
      <c r="BK244" t="s">
        <v>1500</v>
      </c>
      <c r="BL244" t="s">
        <v>1500</v>
      </c>
      <c r="BM244" t="s">
        <v>1500</v>
      </c>
      <c r="BN244" t="s">
        <v>1500</v>
      </c>
      <c r="BO244" t="s">
        <v>1500</v>
      </c>
      <c r="BP244" t="s">
        <v>1500</v>
      </c>
      <c r="BQ244" t="s">
        <v>1500</v>
      </c>
      <c r="BR244" t="s">
        <v>1500</v>
      </c>
      <c r="BS244" t="s">
        <v>1066</v>
      </c>
      <c r="BT244" s="6" t="str">
        <f>HYPERLINK("https%3A%2F%2Fwww.webofscience.com%2Fwos%2Fwoscc%2Ffull-record%2FWOS:001192461800001","View Full Record in Web of Science")</f>
        <v>View Full Record in Web of Science</v>
      </c>
    </row>
    <row r="245" spans="1:72" x14ac:dyDescent="0.2">
      <c r="A245" t="s">
        <v>1507</v>
      </c>
      <c r="B245" t="s">
        <v>1137</v>
      </c>
      <c r="C245" t="s">
        <v>1500</v>
      </c>
      <c r="D245" t="s">
        <v>1500</v>
      </c>
      <c r="E245" t="s">
        <v>1500</v>
      </c>
      <c r="F245" t="s">
        <v>455</v>
      </c>
      <c r="G245" t="s">
        <v>1500</v>
      </c>
      <c r="H245" t="s">
        <v>1500</v>
      </c>
      <c r="I245" t="s">
        <v>2501</v>
      </c>
      <c r="J245" t="s">
        <v>1317</v>
      </c>
      <c r="K245" t="s">
        <v>1500</v>
      </c>
      <c r="L245" t="s">
        <v>1500</v>
      </c>
      <c r="M245" t="s">
        <v>1500</v>
      </c>
      <c r="N245" t="s">
        <v>1500</v>
      </c>
      <c r="O245" t="s">
        <v>1500</v>
      </c>
      <c r="P245" t="s">
        <v>1500</v>
      </c>
      <c r="Q245" t="s">
        <v>1500</v>
      </c>
      <c r="R245" t="s">
        <v>1500</v>
      </c>
      <c r="S245" t="s">
        <v>1500</v>
      </c>
      <c r="T245" t="s">
        <v>1500</v>
      </c>
      <c r="U245" t="s">
        <v>1500</v>
      </c>
      <c r="V245" t="s">
        <v>1500</v>
      </c>
      <c r="W245" t="s">
        <v>1500</v>
      </c>
      <c r="X245" t="s">
        <v>1500</v>
      </c>
      <c r="Y245" t="s">
        <v>1500</v>
      </c>
      <c r="Z245" t="s">
        <v>1500</v>
      </c>
      <c r="AA245" t="s">
        <v>2500</v>
      </c>
      <c r="AB245" t="s">
        <v>1778</v>
      </c>
      <c r="AC245" t="s">
        <v>1500</v>
      </c>
      <c r="AD245" t="s">
        <v>1500</v>
      </c>
      <c r="AE245" t="s">
        <v>1500</v>
      </c>
      <c r="AF245" t="s">
        <v>1500</v>
      </c>
      <c r="AG245" t="s">
        <v>1500</v>
      </c>
      <c r="AH245" t="s">
        <v>1500</v>
      </c>
      <c r="AI245" t="s">
        <v>1500</v>
      </c>
      <c r="AJ245" t="s">
        <v>1500</v>
      </c>
      <c r="AK245" t="s">
        <v>1500</v>
      </c>
      <c r="AL245" t="s">
        <v>1500</v>
      </c>
      <c r="AM245" t="s">
        <v>1500</v>
      </c>
      <c r="AN245" t="s">
        <v>1500</v>
      </c>
      <c r="AO245" t="s">
        <v>1500</v>
      </c>
      <c r="AP245" t="s">
        <v>1513</v>
      </c>
      <c r="AQ245" t="s">
        <v>1500</v>
      </c>
      <c r="AR245" t="s">
        <v>1500</v>
      </c>
      <c r="AS245" t="s">
        <v>1500</v>
      </c>
      <c r="AT245" t="s">
        <v>1494</v>
      </c>
      <c r="AU245">
        <v>2022</v>
      </c>
      <c r="AV245">
        <v>12</v>
      </c>
      <c r="AW245">
        <v>12</v>
      </c>
      <c r="AX245" t="s">
        <v>1500</v>
      </c>
      <c r="AY245" t="s">
        <v>1500</v>
      </c>
      <c r="AZ245" t="s">
        <v>1500</v>
      </c>
      <c r="BA245" t="s">
        <v>1500</v>
      </c>
      <c r="BB245" t="s">
        <v>1500</v>
      </c>
      <c r="BC245" t="s">
        <v>1500</v>
      </c>
      <c r="BD245">
        <v>3065</v>
      </c>
      <c r="BE245" t="s">
        <v>2393</v>
      </c>
      <c r="BF245" s="6" t="str">
        <f>HYPERLINK("http://dx.doi.org/10.3390/agronomy12123065","http://dx.doi.org/10.3390/agronomy12123065")</f>
        <v>http://dx.doi.org/10.3390/agronomy12123065</v>
      </c>
      <c r="BG245" t="s">
        <v>1500</v>
      </c>
      <c r="BH245" t="s">
        <v>1500</v>
      </c>
      <c r="BI245" t="s">
        <v>1500</v>
      </c>
      <c r="BJ245" t="s">
        <v>1500</v>
      </c>
      <c r="BK245" t="s">
        <v>1500</v>
      </c>
      <c r="BL245" t="s">
        <v>1500</v>
      </c>
      <c r="BM245" t="s">
        <v>1500</v>
      </c>
      <c r="BN245" t="s">
        <v>1500</v>
      </c>
      <c r="BO245" t="s">
        <v>1500</v>
      </c>
      <c r="BP245" t="s">
        <v>1500</v>
      </c>
      <c r="BQ245" t="s">
        <v>1500</v>
      </c>
      <c r="BR245" t="s">
        <v>1500</v>
      </c>
      <c r="BS245" t="s">
        <v>1069</v>
      </c>
      <c r="BT245" s="6" t="str">
        <f>HYPERLINK("https%3A%2F%2Fwww.webofscience.com%2Fwos%2Fwoscc%2Ffull-record%2FWOS:000902186500001","View Full Record in Web of Science")</f>
        <v>View Full Record in Web of Science</v>
      </c>
    </row>
    <row r="246" spans="1:72" x14ac:dyDescent="0.2">
      <c r="A246" t="s">
        <v>1507</v>
      </c>
      <c r="B246" t="s">
        <v>1780</v>
      </c>
      <c r="C246" t="s">
        <v>1500</v>
      </c>
      <c r="D246" t="s">
        <v>1500</v>
      </c>
      <c r="E246" t="s">
        <v>1500</v>
      </c>
      <c r="F246" t="s">
        <v>2207</v>
      </c>
      <c r="G246" t="s">
        <v>1500</v>
      </c>
      <c r="H246" t="s">
        <v>1500</v>
      </c>
      <c r="I246" t="s">
        <v>1201</v>
      </c>
      <c r="J246" t="s">
        <v>604</v>
      </c>
      <c r="K246" t="s">
        <v>1500</v>
      </c>
      <c r="L246" t="s">
        <v>1500</v>
      </c>
      <c r="M246" t="s">
        <v>1500</v>
      </c>
      <c r="N246" t="s">
        <v>1500</v>
      </c>
      <c r="O246" t="s">
        <v>1500</v>
      </c>
      <c r="P246" t="s">
        <v>1500</v>
      </c>
      <c r="Q246" t="s">
        <v>1500</v>
      </c>
      <c r="R246" t="s">
        <v>1500</v>
      </c>
      <c r="S246" t="s">
        <v>1500</v>
      </c>
      <c r="T246" t="s">
        <v>1500</v>
      </c>
      <c r="U246" t="s">
        <v>1500</v>
      </c>
      <c r="V246" t="s">
        <v>1500</v>
      </c>
      <c r="W246" t="s">
        <v>1500</v>
      </c>
      <c r="X246" t="s">
        <v>1500</v>
      </c>
      <c r="Y246" t="s">
        <v>1500</v>
      </c>
      <c r="Z246" t="s">
        <v>1500</v>
      </c>
      <c r="AA246" t="s">
        <v>2208</v>
      </c>
      <c r="AB246" t="s">
        <v>1500</v>
      </c>
      <c r="AC246" t="s">
        <v>1500</v>
      </c>
      <c r="AD246" t="s">
        <v>1500</v>
      </c>
      <c r="AE246" t="s">
        <v>1500</v>
      </c>
      <c r="AF246" t="s">
        <v>1500</v>
      </c>
      <c r="AG246" t="s">
        <v>1500</v>
      </c>
      <c r="AH246" t="s">
        <v>1500</v>
      </c>
      <c r="AI246" t="s">
        <v>1500</v>
      </c>
      <c r="AJ246" t="s">
        <v>1500</v>
      </c>
      <c r="AK246" t="s">
        <v>1500</v>
      </c>
      <c r="AL246" t="s">
        <v>1500</v>
      </c>
      <c r="AM246" t="s">
        <v>1500</v>
      </c>
      <c r="AN246" t="s">
        <v>1500</v>
      </c>
      <c r="AO246" t="s">
        <v>1479</v>
      </c>
      <c r="AP246" t="s">
        <v>1522</v>
      </c>
      <c r="AQ246" t="s">
        <v>1500</v>
      </c>
      <c r="AR246" t="s">
        <v>1500</v>
      </c>
      <c r="AS246" t="s">
        <v>1500</v>
      </c>
      <c r="AT246" t="s">
        <v>1488</v>
      </c>
      <c r="AU246">
        <v>2023</v>
      </c>
      <c r="AV246">
        <v>23</v>
      </c>
      <c r="AW246">
        <v>2</v>
      </c>
      <c r="AX246" t="s">
        <v>1500</v>
      </c>
      <c r="AY246" t="s">
        <v>1500</v>
      </c>
      <c r="AZ246" t="s">
        <v>1500</v>
      </c>
      <c r="BA246" t="s">
        <v>1500</v>
      </c>
      <c r="BB246">
        <v>553</v>
      </c>
      <c r="BC246">
        <v>567</v>
      </c>
      <c r="BD246" t="s">
        <v>1500</v>
      </c>
      <c r="BE246" t="s">
        <v>2404</v>
      </c>
      <c r="BF246" s="6" t="str">
        <f>HYPERLINK("http://dx.doi.org/10.1007/s11368-022-03338-1","http://dx.doi.org/10.1007/s11368-022-03338-1")</f>
        <v>http://dx.doi.org/10.1007/s11368-022-03338-1</v>
      </c>
      <c r="BG246" t="s">
        <v>1500</v>
      </c>
      <c r="BH246" t="s">
        <v>2677</v>
      </c>
      <c r="BI246" t="s">
        <v>1500</v>
      </c>
      <c r="BJ246" t="s">
        <v>1500</v>
      </c>
      <c r="BK246" t="s">
        <v>1500</v>
      </c>
      <c r="BL246" t="s">
        <v>1500</v>
      </c>
      <c r="BM246" t="s">
        <v>1500</v>
      </c>
      <c r="BN246" t="s">
        <v>1500</v>
      </c>
      <c r="BO246" t="s">
        <v>1500</v>
      </c>
      <c r="BP246" t="s">
        <v>1500</v>
      </c>
      <c r="BQ246" t="s">
        <v>1500</v>
      </c>
      <c r="BR246" t="s">
        <v>1500</v>
      </c>
      <c r="BS246" t="s">
        <v>1053</v>
      </c>
      <c r="BT246" s="6" t="str">
        <f>HYPERLINK("https%3A%2F%2Fwww.webofscience.com%2Fwos%2Fwoscc%2Ffull-record%2FWOS:000857272300001","View Full Record in Web of Science")</f>
        <v>View Full Record in Web of Science</v>
      </c>
    </row>
    <row r="247" spans="1:72" x14ac:dyDescent="0.2">
      <c r="A247" t="s">
        <v>1507</v>
      </c>
      <c r="B247" t="s">
        <v>2189</v>
      </c>
      <c r="C247" t="s">
        <v>1500</v>
      </c>
      <c r="D247" t="s">
        <v>1500</v>
      </c>
      <c r="E247" t="s">
        <v>1500</v>
      </c>
      <c r="F247" t="s">
        <v>2573</v>
      </c>
      <c r="G247" t="s">
        <v>1500</v>
      </c>
      <c r="H247" t="s">
        <v>1500</v>
      </c>
      <c r="I247" t="s">
        <v>1960</v>
      </c>
      <c r="J247" t="s">
        <v>593</v>
      </c>
      <c r="K247" t="s">
        <v>1500</v>
      </c>
      <c r="L247" t="s">
        <v>1500</v>
      </c>
      <c r="M247" t="s">
        <v>1500</v>
      </c>
      <c r="N247" t="s">
        <v>1500</v>
      </c>
      <c r="O247" t="s">
        <v>1500</v>
      </c>
      <c r="P247" t="s">
        <v>1500</v>
      </c>
      <c r="Q247" t="s">
        <v>1500</v>
      </c>
      <c r="R247" t="s">
        <v>1500</v>
      </c>
      <c r="S247" t="s">
        <v>1500</v>
      </c>
      <c r="T247" t="s">
        <v>1500</v>
      </c>
      <c r="U247" t="s">
        <v>1500</v>
      </c>
      <c r="V247" t="s">
        <v>1500</v>
      </c>
      <c r="W247" t="s">
        <v>1500</v>
      </c>
      <c r="X247" t="s">
        <v>1500</v>
      </c>
      <c r="Y247" t="s">
        <v>1500</v>
      </c>
      <c r="Z247" t="s">
        <v>1500</v>
      </c>
      <c r="AA247" t="s">
        <v>308</v>
      </c>
      <c r="AB247" t="s">
        <v>1500</v>
      </c>
      <c r="AC247" t="s">
        <v>1500</v>
      </c>
      <c r="AD247" t="s">
        <v>1500</v>
      </c>
      <c r="AE247" t="s">
        <v>1500</v>
      </c>
      <c r="AF247" t="s">
        <v>1500</v>
      </c>
      <c r="AG247" t="s">
        <v>1500</v>
      </c>
      <c r="AH247" t="s">
        <v>1500</v>
      </c>
      <c r="AI247" t="s">
        <v>1500</v>
      </c>
      <c r="AJ247" t="s">
        <v>1500</v>
      </c>
      <c r="AK247" t="s">
        <v>1500</v>
      </c>
      <c r="AL247" t="s">
        <v>1500</v>
      </c>
      <c r="AM247" t="s">
        <v>1500</v>
      </c>
      <c r="AN247" t="s">
        <v>1500</v>
      </c>
      <c r="AO247" t="s">
        <v>2631</v>
      </c>
      <c r="AP247" t="s">
        <v>1500</v>
      </c>
      <c r="AQ247" t="s">
        <v>1500</v>
      </c>
      <c r="AR247" t="s">
        <v>1500</v>
      </c>
      <c r="AS247" t="s">
        <v>1500</v>
      </c>
      <c r="AT247" t="s">
        <v>1500</v>
      </c>
      <c r="AU247">
        <v>2016</v>
      </c>
      <c r="AV247">
        <v>15</v>
      </c>
      <c r="AW247">
        <v>3</v>
      </c>
      <c r="AX247" t="s">
        <v>1500</v>
      </c>
      <c r="AY247" t="s">
        <v>1500</v>
      </c>
      <c r="AZ247" t="s">
        <v>1500</v>
      </c>
      <c r="BA247" t="s">
        <v>1500</v>
      </c>
      <c r="BB247">
        <v>553</v>
      </c>
      <c r="BC247">
        <v>565</v>
      </c>
      <c r="BD247" t="s">
        <v>1500</v>
      </c>
      <c r="BE247" t="s">
        <v>232</v>
      </c>
      <c r="BF247" s="6" t="str">
        <f>HYPERLINK("http://dx.doi.org/10.1016/S2095-3119(15)61206-0","http://dx.doi.org/10.1016/S2095-3119(15)61206-0")</f>
        <v>http://dx.doi.org/10.1016/S2095-3119(15)61206-0</v>
      </c>
      <c r="BG247" t="s">
        <v>1500</v>
      </c>
      <c r="BH247" t="s">
        <v>1500</v>
      </c>
      <c r="BI247" t="s">
        <v>1500</v>
      </c>
      <c r="BJ247" t="s">
        <v>1500</v>
      </c>
      <c r="BK247" t="s">
        <v>1500</v>
      </c>
      <c r="BL247" t="s">
        <v>1500</v>
      </c>
      <c r="BM247" t="s">
        <v>1500</v>
      </c>
      <c r="BN247" t="s">
        <v>1500</v>
      </c>
      <c r="BO247" t="s">
        <v>1500</v>
      </c>
      <c r="BP247" t="s">
        <v>1500</v>
      </c>
      <c r="BQ247" t="s">
        <v>1500</v>
      </c>
      <c r="BR247" t="s">
        <v>1500</v>
      </c>
      <c r="BS247" t="s">
        <v>1059</v>
      </c>
      <c r="BT247" s="6" t="str">
        <f>HYPERLINK("https%3A%2F%2Fwww.webofscience.com%2Fwos%2Fwoscc%2Ffull-record%2FWOS:000372479100008","View Full Record in Web of Science")</f>
        <v>View Full Record in Web of Science</v>
      </c>
    </row>
    <row r="248" spans="1:72" x14ac:dyDescent="0.2">
      <c r="A248" t="s">
        <v>1507</v>
      </c>
      <c r="B248" t="s">
        <v>1728</v>
      </c>
      <c r="C248" t="s">
        <v>1500</v>
      </c>
      <c r="D248" t="s">
        <v>1500</v>
      </c>
      <c r="E248" t="s">
        <v>1500</v>
      </c>
      <c r="F248" t="s">
        <v>1804</v>
      </c>
      <c r="G248" t="s">
        <v>1500</v>
      </c>
      <c r="H248" t="s">
        <v>1500</v>
      </c>
      <c r="I248" t="s">
        <v>57</v>
      </c>
      <c r="J248" t="s">
        <v>219</v>
      </c>
      <c r="K248" t="s">
        <v>1500</v>
      </c>
      <c r="L248" t="s">
        <v>1500</v>
      </c>
      <c r="M248" t="s">
        <v>1500</v>
      </c>
      <c r="N248" t="s">
        <v>1500</v>
      </c>
      <c r="O248" t="s">
        <v>1500</v>
      </c>
      <c r="P248" t="s">
        <v>1500</v>
      </c>
      <c r="Q248" t="s">
        <v>1500</v>
      </c>
      <c r="R248" t="s">
        <v>1500</v>
      </c>
      <c r="S248" t="s">
        <v>1500</v>
      </c>
      <c r="T248" t="s">
        <v>1500</v>
      </c>
      <c r="U248" t="s">
        <v>1500</v>
      </c>
      <c r="V248" t="s">
        <v>1500</v>
      </c>
      <c r="W248" t="s">
        <v>1500</v>
      </c>
      <c r="X248" t="s">
        <v>1500</v>
      </c>
      <c r="Y248" t="s">
        <v>1500</v>
      </c>
      <c r="Z248" t="s">
        <v>1500</v>
      </c>
      <c r="AA248" t="s">
        <v>423</v>
      </c>
      <c r="AB248" t="s">
        <v>514</v>
      </c>
      <c r="AC248" t="s">
        <v>1500</v>
      </c>
      <c r="AD248" t="s">
        <v>1500</v>
      </c>
      <c r="AE248" t="s">
        <v>1500</v>
      </c>
      <c r="AF248" t="s">
        <v>1500</v>
      </c>
      <c r="AG248" t="s">
        <v>1500</v>
      </c>
      <c r="AH248" t="s">
        <v>1500</v>
      </c>
      <c r="AI248" t="s">
        <v>1500</v>
      </c>
      <c r="AJ248" t="s">
        <v>1500</v>
      </c>
      <c r="AK248" t="s">
        <v>1500</v>
      </c>
      <c r="AL248" t="s">
        <v>1500</v>
      </c>
      <c r="AM248" t="s">
        <v>1500</v>
      </c>
      <c r="AN248" t="s">
        <v>1500</v>
      </c>
      <c r="AO248" t="s">
        <v>1914</v>
      </c>
      <c r="AP248" t="s">
        <v>1909</v>
      </c>
      <c r="AQ248" t="s">
        <v>1500</v>
      </c>
      <c r="AR248" t="s">
        <v>1500</v>
      </c>
      <c r="AS248" t="s">
        <v>1500</v>
      </c>
      <c r="AT248" t="s">
        <v>1593</v>
      </c>
      <c r="AU248">
        <v>2011</v>
      </c>
      <c r="AV248">
        <v>140</v>
      </c>
      <c r="AW248" t="s">
        <v>1499</v>
      </c>
      <c r="AX248" t="s">
        <v>1500</v>
      </c>
      <c r="AY248" t="s">
        <v>1500</v>
      </c>
      <c r="AZ248" t="s">
        <v>1500</v>
      </c>
      <c r="BA248" t="s">
        <v>1500</v>
      </c>
      <c r="BB248">
        <v>164</v>
      </c>
      <c r="BC248">
        <v>173</v>
      </c>
      <c r="BD248" t="s">
        <v>1500</v>
      </c>
      <c r="BE248" t="s">
        <v>2415</v>
      </c>
      <c r="BF248" s="6" t="str">
        <f>HYPERLINK("http://dx.doi.org/10.1016/j.agee.2010.11.023","http://dx.doi.org/10.1016/j.agee.2010.11.023")</f>
        <v>http://dx.doi.org/10.1016/j.agee.2010.11.023</v>
      </c>
      <c r="BG248" t="s">
        <v>1500</v>
      </c>
      <c r="BH248" t="s">
        <v>1500</v>
      </c>
      <c r="BI248" t="s">
        <v>1500</v>
      </c>
      <c r="BJ248" t="s">
        <v>1500</v>
      </c>
      <c r="BK248" t="s">
        <v>1500</v>
      </c>
      <c r="BL248" t="s">
        <v>1500</v>
      </c>
      <c r="BM248" t="s">
        <v>1500</v>
      </c>
      <c r="BN248" t="s">
        <v>1500</v>
      </c>
      <c r="BO248" t="s">
        <v>1500</v>
      </c>
      <c r="BP248" t="s">
        <v>1500</v>
      </c>
      <c r="BQ248" t="s">
        <v>1500</v>
      </c>
      <c r="BR248" t="s">
        <v>1500</v>
      </c>
      <c r="BS248" t="s">
        <v>1062</v>
      </c>
      <c r="BT248" s="6" t="str">
        <f>HYPERLINK("https%3A%2F%2Fwww.webofscience.com%2Fwos%2Fwoscc%2Ffull-record%2FWOS:000287892400019","View Full Record in Web of Science")</f>
        <v>View Full Record in Web of Science</v>
      </c>
    </row>
    <row r="249" spans="1:72" x14ac:dyDescent="0.2">
      <c r="A249" t="s">
        <v>1507</v>
      </c>
      <c r="B249" t="s">
        <v>1719</v>
      </c>
      <c r="C249" t="s">
        <v>1500</v>
      </c>
      <c r="D249" t="s">
        <v>1500</v>
      </c>
      <c r="E249" t="s">
        <v>1500</v>
      </c>
      <c r="F249" t="s">
        <v>1808</v>
      </c>
      <c r="G249" t="s">
        <v>1500</v>
      </c>
      <c r="H249" t="s">
        <v>1500</v>
      </c>
      <c r="I249" t="s">
        <v>1809</v>
      </c>
      <c r="J249" t="s">
        <v>628</v>
      </c>
      <c r="K249" t="s">
        <v>1500</v>
      </c>
      <c r="L249" t="s">
        <v>1500</v>
      </c>
      <c r="M249" t="s">
        <v>1500</v>
      </c>
      <c r="N249" t="s">
        <v>1500</v>
      </c>
      <c r="O249" t="s">
        <v>1500</v>
      </c>
      <c r="P249" t="s">
        <v>1500</v>
      </c>
      <c r="Q249" t="s">
        <v>1500</v>
      </c>
      <c r="R249" t="s">
        <v>1500</v>
      </c>
      <c r="S249" t="s">
        <v>1500</v>
      </c>
      <c r="T249" t="s">
        <v>1500</v>
      </c>
      <c r="U249" t="s">
        <v>1500</v>
      </c>
      <c r="V249" t="s">
        <v>1500</v>
      </c>
      <c r="W249" t="s">
        <v>1500</v>
      </c>
      <c r="X249" t="s">
        <v>1500</v>
      </c>
      <c r="Y249" t="s">
        <v>1500</v>
      </c>
      <c r="Z249" t="s">
        <v>1500</v>
      </c>
      <c r="AA249" t="s">
        <v>143</v>
      </c>
      <c r="AB249" t="s">
        <v>1500</v>
      </c>
      <c r="AC249" t="s">
        <v>1500</v>
      </c>
      <c r="AD249" t="s">
        <v>1500</v>
      </c>
      <c r="AE249" t="s">
        <v>1500</v>
      </c>
      <c r="AF249" t="s">
        <v>1500</v>
      </c>
      <c r="AG249" t="s">
        <v>1500</v>
      </c>
      <c r="AH249" t="s">
        <v>1500</v>
      </c>
      <c r="AI249" t="s">
        <v>1500</v>
      </c>
      <c r="AJ249" t="s">
        <v>1500</v>
      </c>
      <c r="AK249" t="s">
        <v>1500</v>
      </c>
      <c r="AL249" t="s">
        <v>1500</v>
      </c>
      <c r="AM249" t="s">
        <v>1500</v>
      </c>
      <c r="AN249" t="s">
        <v>1500</v>
      </c>
      <c r="AO249" t="s">
        <v>2750</v>
      </c>
      <c r="AP249" t="s">
        <v>2743</v>
      </c>
      <c r="AQ249" t="s">
        <v>1500</v>
      </c>
      <c r="AR249" t="s">
        <v>1500</v>
      </c>
      <c r="AS249" t="s">
        <v>1500</v>
      </c>
      <c r="AT249" t="s">
        <v>1651</v>
      </c>
      <c r="AU249">
        <v>2024</v>
      </c>
      <c r="AV249">
        <v>315</v>
      </c>
      <c r="AW249" t="s">
        <v>1500</v>
      </c>
      <c r="AX249" t="s">
        <v>1500</v>
      </c>
      <c r="AY249" t="s">
        <v>1500</v>
      </c>
      <c r="AZ249" t="s">
        <v>1500</v>
      </c>
      <c r="BA249" t="s">
        <v>1500</v>
      </c>
      <c r="BB249" t="s">
        <v>1500</v>
      </c>
      <c r="BC249" t="s">
        <v>1500</v>
      </c>
      <c r="BD249">
        <v>109490</v>
      </c>
      <c r="BE249" t="s">
        <v>2426</v>
      </c>
      <c r="BF249" s="6" t="str">
        <f>HYPERLINK("http://dx.doi.org/10.1016/j.fcr.2024.109490","http://dx.doi.org/10.1016/j.fcr.2024.109490")</f>
        <v>http://dx.doi.org/10.1016/j.fcr.2024.109490</v>
      </c>
      <c r="BG249" t="s">
        <v>1500</v>
      </c>
      <c r="BH249" t="s">
        <v>1936</v>
      </c>
      <c r="BI249" t="s">
        <v>1500</v>
      </c>
      <c r="BJ249" t="s">
        <v>1500</v>
      </c>
      <c r="BK249" t="s">
        <v>1500</v>
      </c>
      <c r="BL249" t="s">
        <v>1500</v>
      </c>
      <c r="BM249" t="s">
        <v>1500</v>
      </c>
      <c r="BN249" t="s">
        <v>1500</v>
      </c>
      <c r="BO249" t="s">
        <v>1500</v>
      </c>
      <c r="BP249" t="s">
        <v>1500</v>
      </c>
      <c r="BQ249" t="s">
        <v>1500</v>
      </c>
      <c r="BR249" t="s">
        <v>1500</v>
      </c>
      <c r="BS249" t="s">
        <v>1061</v>
      </c>
      <c r="BT249" s="6" t="str">
        <f>HYPERLINK("https%3A%2F%2Fwww.webofscience.com%2Fwos%2Fwoscc%2Ffull-record%2FWOS:001266708800001","View Full Record in Web of Science")</f>
        <v>View Full Record in Web of Science</v>
      </c>
    </row>
    <row r="250" spans="1:72" x14ac:dyDescent="0.2">
      <c r="A250" t="s">
        <v>1507</v>
      </c>
      <c r="B250" t="s">
        <v>207</v>
      </c>
      <c r="C250" t="s">
        <v>1500</v>
      </c>
      <c r="D250" t="s">
        <v>1500</v>
      </c>
      <c r="E250" t="s">
        <v>1500</v>
      </c>
      <c r="F250" t="s">
        <v>151</v>
      </c>
      <c r="G250" t="s">
        <v>1500</v>
      </c>
      <c r="H250" t="s">
        <v>1500</v>
      </c>
      <c r="I250" t="s">
        <v>2505</v>
      </c>
      <c r="J250" t="s">
        <v>1317</v>
      </c>
      <c r="K250" t="s">
        <v>1500</v>
      </c>
      <c r="L250" t="s">
        <v>1500</v>
      </c>
      <c r="M250" t="s">
        <v>1500</v>
      </c>
      <c r="N250" t="s">
        <v>1500</v>
      </c>
      <c r="O250" t="s">
        <v>1500</v>
      </c>
      <c r="P250" t="s">
        <v>1500</v>
      </c>
      <c r="Q250" t="s">
        <v>1500</v>
      </c>
      <c r="R250" t="s">
        <v>1500</v>
      </c>
      <c r="S250" t="s">
        <v>1500</v>
      </c>
      <c r="T250" t="s">
        <v>1500</v>
      </c>
      <c r="U250" t="s">
        <v>1500</v>
      </c>
      <c r="V250" t="s">
        <v>1500</v>
      </c>
      <c r="W250" t="s">
        <v>1500</v>
      </c>
      <c r="X250" t="s">
        <v>1500</v>
      </c>
      <c r="Y250" t="s">
        <v>1500</v>
      </c>
      <c r="Z250" t="s">
        <v>1500</v>
      </c>
      <c r="AA250" t="s">
        <v>2555</v>
      </c>
      <c r="AB250" t="s">
        <v>2135</v>
      </c>
      <c r="AC250" t="s">
        <v>1500</v>
      </c>
      <c r="AD250" t="s">
        <v>1500</v>
      </c>
      <c r="AE250" t="s">
        <v>1500</v>
      </c>
      <c r="AF250" t="s">
        <v>1500</v>
      </c>
      <c r="AG250" t="s">
        <v>1500</v>
      </c>
      <c r="AH250" t="s">
        <v>1500</v>
      </c>
      <c r="AI250" t="s">
        <v>1500</v>
      </c>
      <c r="AJ250" t="s">
        <v>1500</v>
      </c>
      <c r="AK250" t="s">
        <v>1500</v>
      </c>
      <c r="AL250" t="s">
        <v>1500</v>
      </c>
      <c r="AM250" t="s">
        <v>1500</v>
      </c>
      <c r="AN250" t="s">
        <v>1500</v>
      </c>
      <c r="AO250" t="s">
        <v>1500</v>
      </c>
      <c r="AP250" t="s">
        <v>1513</v>
      </c>
      <c r="AQ250" t="s">
        <v>1500</v>
      </c>
      <c r="AR250" t="s">
        <v>1500</v>
      </c>
      <c r="AS250" t="s">
        <v>1500</v>
      </c>
      <c r="AT250" t="s">
        <v>1487</v>
      </c>
      <c r="AU250">
        <v>2020</v>
      </c>
      <c r="AV250">
        <v>10</v>
      </c>
      <c r="AW250">
        <v>4</v>
      </c>
      <c r="AX250" t="s">
        <v>1500</v>
      </c>
      <c r="AY250" t="s">
        <v>1500</v>
      </c>
      <c r="AZ250" t="s">
        <v>1500</v>
      </c>
      <c r="BA250" t="s">
        <v>1500</v>
      </c>
      <c r="BB250" t="s">
        <v>1500</v>
      </c>
      <c r="BC250" t="s">
        <v>1500</v>
      </c>
      <c r="BD250">
        <v>493</v>
      </c>
      <c r="BE250" t="s">
        <v>2406</v>
      </c>
      <c r="BF250" s="6" t="str">
        <f>HYPERLINK("http://dx.doi.org/10.3390/agronomy10040493","http://dx.doi.org/10.3390/agronomy10040493")</f>
        <v>http://dx.doi.org/10.3390/agronomy10040493</v>
      </c>
      <c r="BG250" t="s">
        <v>1500</v>
      </c>
      <c r="BH250" t="s">
        <v>1500</v>
      </c>
      <c r="BI250" t="s">
        <v>1500</v>
      </c>
      <c r="BJ250" t="s">
        <v>1500</v>
      </c>
      <c r="BK250" t="s">
        <v>1500</v>
      </c>
      <c r="BL250" t="s">
        <v>1500</v>
      </c>
      <c r="BM250" t="s">
        <v>1500</v>
      </c>
      <c r="BN250" t="s">
        <v>1500</v>
      </c>
      <c r="BO250" t="s">
        <v>1500</v>
      </c>
      <c r="BP250" t="s">
        <v>1500</v>
      </c>
      <c r="BQ250" t="s">
        <v>1500</v>
      </c>
      <c r="BR250" t="s">
        <v>1500</v>
      </c>
      <c r="BS250" t="s">
        <v>1058</v>
      </c>
      <c r="BT250" s="6" t="str">
        <f>HYPERLINK("https%3A%2F%2Fwww.webofscience.com%2Fwos%2Fwoscc%2Ffull-record%2FWOS:000534620300028","View Full Record in Web of Science")</f>
        <v>View Full Record in Web of Science</v>
      </c>
    </row>
    <row r="251" spans="1:72" x14ac:dyDescent="0.2">
      <c r="A251" t="s">
        <v>1507</v>
      </c>
      <c r="B251" t="s">
        <v>149</v>
      </c>
      <c r="C251" t="s">
        <v>1500</v>
      </c>
      <c r="D251" t="s">
        <v>1500</v>
      </c>
      <c r="E251" t="s">
        <v>1500</v>
      </c>
      <c r="F251" t="s">
        <v>1978</v>
      </c>
      <c r="G251" t="s">
        <v>1500</v>
      </c>
      <c r="H251" t="s">
        <v>1500</v>
      </c>
      <c r="I251" t="s">
        <v>1409</v>
      </c>
      <c r="J251" t="s">
        <v>219</v>
      </c>
      <c r="K251" t="s">
        <v>1500</v>
      </c>
      <c r="L251" t="s">
        <v>1500</v>
      </c>
      <c r="M251" t="s">
        <v>1500</v>
      </c>
      <c r="N251" t="s">
        <v>1500</v>
      </c>
      <c r="O251" t="s">
        <v>1500</v>
      </c>
      <c r="P251" t="s">
        <v>1500</v>
      </c>
      <c r="Q251" t="s">
        <v>1500</v>
      </c>
      <c r="R251" t="s">
        <v>1500</v>
      </c>
      <c r="S251" t="s">
        <v>1500</v>
      </c>
      <c r="T251" t="s">
        <v>1500</v>
      </c>
      <c r="U251" t="s">
        <v>1500</v>
      </c>
      <c r="V251" t="s">
        <v>1500</v>
      </c>
      <c r="W251" t="s">
        <v>1500</v>
      </c>
      <c r="X251" t="s">
        <v>1500</v>
      </c>
      <c r="Y251" t="s">
        <v>1500</v>
      </c>
      <c r="Z251" t="s">
        <v>1500</v>
      </c>
      <c r="AA251" t="s">
        <v>456</v>
      </c>
      <c r="AB251" t="s">
        <v>2543</v>
      </c>
      <c r="AC251" t="s">
        <v>1500</v>
      </c>
      <c r="AD251" t="s">
        <v>1500</v>
      </c>
      <c r="AE251" t="s">
        <v>1500</v>
      </c>
      <c r="AF251" t="s">
        <v>1500</v>
      </c>
      <c r="AG251" t="s">
        <v>1500</v>
      </c>
      <c r="AH251" t="s">
        <v>1500</v>
      </c>
      <c r="AI251" t="s">
        <v>1500</v>
      </c>
      <c r="AJ251" t="s">
        <v>1500</v>
      </c>
      <c r="AK251" t="s">
        <v>1500</v>
      </c>
      <c r="AL251" t="s">
        <v>1500</v>
      </c>
      <c r="AM251" t="s">
        <v>1500</v>
      </c>
      <c r="AN251" t="s">
        <v>1500</v>
      </c>
      <c r="AO251" t="s">
        <v>1914</v>
      </c>
      <c r="AP251" t="s">
        <v>1909</v>
      </c>
      <c r="AQ251" t="s">
        <v>1500</v>
      </c>
      <c r="AR251" t="s">
        <v>1500</v>
      </c>
      <c r="AS251" t="s">
        <v>1500</v>
      </c>
      <c r="AT251" t="s">
        <v>1579</v>
      </c>
      <c r="AU251">
        <v>2018</v>
      </c>
      <c r="AV251">
        <v>252</v>
      </c>
      <c r="AW251" t="s">
        <v>1500</v>
      </c>
      <c r="AX251" t="s">
        <v>1500</v>
      </c>
      <c r="AY251" t="s">
        <v>1500</v>
      </c>
      <c r="AZ251" t="s">
        <v>1500</v>
      </c>
      <c r="BA251" t="s">
        <v>1500</v>
      </c>
      <c r="BB251">
        <v>51</v>
      </c>
      <c r="BC251">
        <v>60</v>
      </c>
      <c r="BD251" t="s">
        <v>1500</v>
      </c>
      <c r="BE251" t="s">
        <v>2408</v>
      </c>
      <c r="BF251" s="6" t="str">
        <f>HYPERLINK("http://dx.doi.org/10.1016/j.agee.2017.09.035","http://dx.doi.org/10.1016/j.agee.2017.09.035")</f>
        <v>http://dx.doi.org/10.1016/j.agee.2017.09.035</v>
      </c>
      <c r="BG251" t="s">
        <v>1500</v>
      </c>
      <c r="BH251" t="s">
        <v>1500</v>
      </c>
      <c r="BI251" t="s">
        <v>1500</v>
      </c>
      <c r="BJ251" t="s">
        <v>1500</v>
      </c>
      <c r="BK251" t="s">
        <v>1500</v>
      </c>
      <c r="BL251" t="s">
        <v>1500</v>
      </c>
      <c r="BM251" t="s">
        <v>1500</v>
      </c>
      <c r="BN251" t="s">
        <v>1500</v>
      </c>
      <c r="BO251" t="s">
        <v>1500</v>
      </c>
      <c r="BP251" t="s">
        <v>1500</v>
      </c>
      <c r="BQ251" t="s">
        <v>1500</v>
      </c>
      <c r="BR251" t="s">
        <v>1500</v>
      </c>
      <c r="BS251" t="s">
        <v>1055</v>
      </c>
      <c r="BT251" s="6" t="str">
        <f>HYPERLINK("https%3A%2F%2Fwww.webofscience.com%2Fwos%2Fwoscc%2Ffull-record%2FWOS:000416616100006","View Full Record in Web of Science")</f>
        <v>View Full Record in Web of Science</v>
      </c>
    </row>
    <row r="252" spans="1:72" x14ac:dyDescent="0.2">
      <c r="A252" t="s">
        <v>1507</v>
      </c>
      <c r="B252" t="s">
        <v>563</v>
      </c>
      <c r="C252" t="s">
        <v>1500</v>
      </c>
      <c r="D252" t="s">
        <v>1500</v>
      </c>
      <c r="E252" t="s">
        <v>1500</v>
      </c>
      <c r="F252" t="s">
        <v>1900</v>
      </c>
      <c r="G252" t="s">
        <v>1500</v>
      </c>
      <c r="H252" t="s">
        <v>1500</v>
      </c>
      <c r="I252" t="s">
        <v>133</v>
      </c>
      <c r="J252" t="s">
        <v>2061</v>
      </c>
      <c r="K252" t="s">
        <v>1500</v>
      </c>
      <c r="L252" t="s">
        <v>1500</v>
      </c>
      <c r="M252" t="s">
        <v>1500</v>
      </c>
      <c r="N252" t="s">
        <v>1500</v>
      </c>
      <c r="O252" t="s">
        <v>1500</v>
      </c>
      <c r="P252" t="s">
        <v>1500</v>
      </c>
      <c r="Q252" t="s">
        <v>1500</v>
      </c>
      <c r="R252" t="s">
        <v>1500</v>
      </c>
      <c r="S252" t="s">
        <v>1500</v>
      </c>
      <c r="T252" t="s">
        <v>1500</v>
      </c>
      <c r="U252" t="s">
        <v>1500</v>
      </c>
      <c r="V252" t="s">
        <v>1500</v>
      </c>
      <c r="W252" t="s">
        <v>1500</v>
      </c>
      <c r="X252" t="s">
        <v>1500</v>
      </c>
      <c r="Y252" t="s">
        <v>1500</v>
      </c>
      <c r="Z252" t="s">
        <v>1500</v>
      </c>
      <c r="AA252" t="s">
        <v>2410</v>
      </c>
      <c r="AB252" t="s">
        <v>1500</v>
      </c>
      <c r="AC252" t="s">
        <v>1500</v>
      </c>
      <c r="AD252" t="s">
        <v>1500</v>
      </c>
      <c r="AE252" t="s">
        <v>1500</v>
      </c>
      <c r="AF252" t="s">
        <v>1500</v>
      </c>
      <c r="AG252" t="s">
        <v>1500</v>
      </c>
      <c r="AH252" t="s">
        <v>1500</v>
      </c>
      <c r="AI252" t="s">
        <v>1500</v>
      </c>
      <c r="AJ252" t="s">
        <v>1500</v>
      </c>
      <c r="AK252" t="s">
        <v>1500</v>
      </c>
      <c r="AL252" t="s">
        <v>1500</v>
      </c>
      <c r="AM252" t="s">
        <v>1500</v>
      </c>
      <c r="AN252" t="s">
        <v>1500</v>
      </c>
      <c r="AO252" t="s">
        <v>2063</v>
      </c>
      <c r="AP252" t="s">
        <v>1500</v>
      </c>
      <c r="AQ252" t="s">
        <v>1500</v>
      </c>
      <c r="AR252" t="s">
        <v>1500</v>
      </c>
      <c r="AS252" t="s">
        <v>1500</v>
      </c>
      <c r="AT252" t="s">
        <v>1495</v>
      </c>
      <c r="AU252">
        <v>2024</v>
      </c>
      <c r="AV252">
        <v>15</v>
      </c>
      <c r="AW252">
        <v>7</v>
      </c>
      <c r="AX252" t="s">
        <v>1500</v>
      </c>
      <c r="AY252" t="s">
        <v>1500</v>
      </c>
      <c r="AZ252" t="s">
        <v>1500</v>
      </c>
      <c r="BA252" t="s">
        <v>1500</v>
      </c>
      <c r="BB252" t="s">
        <v>1500</v>
      </c>
      <c r="BC252" t="s">
        <v>1500</v>
      </c>
      <c r="BD252" t="s">
        <v>1619</v>
      </c>
      <c r="BE252" t="s">
        <v>1056</v>
      </c>
      <c r="BF252" s="6" t="str">
        <f>HYPERLINK("http://dx.doi.org/10.1002/ecs2.4926","http://dx.doi.org/10.1002/ecs2.4926")</f>
        <v>http://dx.doi.org/10.1002/ecs2.4926</v>
      </c>
      <c r="BG252" t="s">
        <v>1500</v>
      </c>
      <c r="BH252" t="s">
        <v>1500</v>
      </c>
      <c r="BI252" t="s">
        <v>1500</v>
      </c>
      <c r="BJ252" t="s">
        <v>1500</v>
      </c>
      <c r="BK252" t="s">
        <v>1500</v>
      </c>
      <c r="BL252" t="s">
        <v>1500</v>
      </c>
      <c r="BM252" t="s">
        <v>1500</v>
      </c>
      <c r="BN252" t="s">
        <v>1500</v>
      </c>
      <c r="BO252" t="s">
        <v>1500</v>
      </c>
      <c r="BP252" t="s">
        <v>1500</v>
      </c>
      <c r="BQ252" t="s">
        <v>1500</v>
      </c>
      <c r="BR252" t="s">
        <v>1500</v>
      </c>
      <c r="BS252" t="s">
        <v>826</v>
      </c>
      <c r="BT252" s="6" t="str">
        <f>HYPERLINK("https%3A%2F%2Fwww.webofscience.com%2Fwos%2Fwoscc%2Ffull-record%2FWOS:001270882500001","View Full Record in Web of Science")</f>
        <v>View Full Record in Web of Science</v>
      </c>
    </row>
    <row r="253" spans="1:72" x14ac:dyDescent="0.2">
      <c r="A253" t="s">
        <v>1507</v>
      </c>
      <c r="B253" t="s">
        <v>255</v>
      </c>
      <c r="C253" t="s">
        <v>1500</v>
      </c>
      <c r="D253" t="s">
        <v>1500</v>
      </c>
      <c r="E253" t="s">
        <v>1500</v>
      </c>
      <c r="F253" t="s">
        <v>1160</v>
      </c>
      <c r="G253" t="s">
        <v>1500</v>
      </c>
      <c r="H253" t="s">
        <v>1500</v>
      </c>
      <c r="I253" t="s">
        <v>1450</v>
      </c>
      <c r="J253" t="s">
        <v>651</v>
      </c>
      <c r="K253" t="s">
        <v>1500</v>
      </c>
      <c r="L253" t="s">
        <v>1500</v>
      </c>
      <c r="M253" t="s">
        <v>1500</v>
      </c>
      <c r="N253" t="s">
        <v>1500</v>
      </c>
      <c r="O253" t="s">
        <v>1500</v>
      </c>
      <c r="P253" t="s">
        <v>1500</v>
      </c>
      <c r="Q253" t="s">
        <v>1500</v>
      </c>
      <c r="R253" t="s">
        <v>1500</v>
      </c>
      <c r="S253" t="s">
        <v>1500</v>
      </c>
      <c r="T253" t="s">
        <v>1500</v>
      </c>
      <c r="U253" t="s">
        <v>1500</v>
      </c>
      <c r="V253" t="s">
        <v>1500</v>
      </c>
      <c r="W253" t="s">
        <v>1500</v>
      </c>
      <c r="X253" t="s">
        <v>1500</v>
      </c>
      <c r="Y253" t="s">
        <v>1500</v>
      </c>
      <c r="Z253" t="s">
        <v>1500</v>
      </c>
      <c r="AA253" t="s">
        <v>1500</v>
      </c>
      <c r="AB253" t="s">
        <v>2205</v>
      </c>
      <c r="AC253" t="s">
        <v>1500</v>
      </c>
      <c r="AD253" t="s">
        <v>1500</v>
      </c>
      <c r="AE253" t="s">
        <v>1500</v>
      </c>
      <c r="AF253" t="s">
        <v>1500</v>
      </c>
      <c r="AG253" t="s">
        <v>1500</v>
      </c>
      <c r="AH253" t="s">
        <v>1500</v>
      </c>
      <c r="AI253" t="s">
        <v>1500</v>
      </c>
      <c r="AJ253" t="s">
        <v>1500</v>
      </c>
      <c r="AK253" t="s">
        <v>1500</v>
      </c>
      <c r="AL253" t="s">
        <v>1500</v>
      </c>
      <c r="AM253" t="s">
        <v>1500</v>
      </c>
      <c r="AN253" t="s">
        <v>1500</v>
      </c>
      <c r="AO253" t="s">
        <v>2675</v>
      </c>
      <c r="AP253" t="s">
        <v>2672</v>
      </c>
      <c r="AQ253" t="s">
        <v>1500</v>
      </c>
      <c r="AR253" t="s">
        <v>1500</v>
      </c>
      <c r="AS253" t="s">
        <v>1500</v>
      </c>
      <c r="AT253" t="s">
        <v>1578</v>
      </c>
      <c r="AU253">
        <v>2024</v>
      </c>
      <c r="AV253">
        <v>350</v>
      </c>
      <c r="AW253" t="s">
        <v>1500</v>
      </c>
      <c r="AX253" t="s">
        <v>1500</v>
      </c>
      <c r="AY253" t="s">
        <v>1500</v>
      </c>
      <c r="AZ253" t="s">
        <v>1500</v>
      </c>
      <c r="BA253" t="s">
        <v>1500</v>
      </c>
      <c r="BB253" t="s">
        <v>1500</v>
      </c>
      <c r="BC253" t="s">
        <v>1500</v>
      </c>
      <c r="BD253">
        <v>123973</v>
      </c>
      <c r="BE253" t="s">
        <v>241</v>
      </c>
      <c r="BF253" s="6" t="str">
        <f>HYPERLINK("http://dx.doi.org/10.1016/j.envpol.2024.123973","http://dx.doi.org/10.1016/j.envpol.2024.123973")</f>
        <v>http://dx.doi.org/10.1016/j.envpol.2024.123973</v>
      </c>
      <c r="BG253" t="s">
        <v>1500</v>
      </c>
      <c r="BH253" t="s">
        <v>2662</v>
      </c>
      <c r="BI253" t="s">
        <v>1500</v>
      </c>
      <c r="BJ253" t="s">
        <v>1500</v>
      </c>
      <c r="BK253" t="s">
        <v>1500</v>
      </c>
      <c r="BL253" t="s">
        <v>1500</v>
      </c>
      <c r="BM253" t="s">
        <v>1500</v>
      </c>
      <c r="BN253">
        <v>38636841</v>
      </c>
      <c r="BO253" t="s">
        <v>1500</v>
      </c>
      <c r="BP253" t="s">
        <v>1500</v>
      </c>
      <c r="BQ253" t="s">
        <v>1500</v>
      </c>
      <c r="BR253" t="s">
        <v>1500</v>
      </c>
      <c r="BS253" t="s">
        <v>803</v>
      </c>
      <c r="BT253" s="6" t="str">
        <f>HYPERLINK("https%3A%2F%2Fwww.webofscience.com%2Fwos%2Fwoscc%2Ffull-record%2FWOS:001237116600001","View Full Record in Web of Science")</f>
        <v>View Full Record in Web of Science</v>
      </c>
    </row>
    <row r="254" spans="1:72" x14ac:dyDescent="0.2">
      <c r="A254" t="s">
        <v>1507</v>
      </c>
      <c r="B254" t="s">
        <v>1408</v>
      </c>
      <c r="C254" t="s">
        <v>1500</v>
      </c>
      <c r="D254" t="s">
        <v>1500</v>
      </c>
      <c r="E254" t="s">
        <v>1500</v>
      </c>
      <c r="F254" t="s">
        <v>711</v>
      </c>
      <c r="G254" t="s">
        <v>1500</v>
      </c>
      <c r="H254" t="s">
        <v>1500</v>
      </c>
      <c r="I254" t="s">
        <v>300</v>
      </c>
      <c r="J254" t="s">
        <v>641</v>
      </c>
      <c r="K254" t="s">
        <v>1500</v>
      </c>
      <c r="L254" t="s">
        <v>1500</v>
      </c>
      <c r="M254" t="s">
        <v>1500</v>
      </c>
      <c r="N254" t="s">
        <v>1500</v>
      </c>
      <c r="O254" t="s">
        <v>1500</v>
      </c>
      <c r="P254" t="s">
        <v>1500</v>
      </c>
      <c r="Q254" t="s">
        <v>1500</v>
      </c>
      <c r="R254" t="s">
        <v>1500</v>
      </c>
      <c r="S254" t="s">
        <v>1500</v>
      </c>
      <c r="T254" t="s">
        <v>1500</v>
      </c>
      <c r="U254" t="s">
        <v>1500</v>
      </c>
      <c r="V254" t="s">
        <v>1500</v>
      </c>
      <c r="W254" t="s">
        <v>1500</v>
      </c>
      <c r="X254" t="s">
        <v>1500</v>
      </c>
      <c r="Y254" t="s">
        <v>1500</v>
      </c>
      <c r="Z254" t="s">
        <v>1500</v>
      </c>
      <c r="AA254" t="s">
        <v>398</v>
      </c>
      <c r="AB254" t="s">
        <v>134</v>
      </c>
      <c r="AC254" t="s">
        <v>1500</v>
      </c>
      <c r="AD254" t="s">
        <v>1500</v>
      </c>
      <c r="AE254" t="s">
        <v>1500</v>
      </c>
      <c r="AF254" t="s">
        <v>1500</v>
      </c>
      <c r="AG254" t="s">
        <v>1500</v>
      </c>
      <c r="AH254" t="s">
        <v>1500</v>
      </c>
      <c r="AI254" t="s">
        <v>1500</v>
      </c>
      <c r="AJ254" t="s">
        <v>1500</v>
      </c>
      <c r="AK254" t="s">
        <v>1500</v>
      </c>
      <c r="AL254" t="s">
        <v>1500</v>
      </c>
      <c r="AM254" t="s">
        <v>1500</v>
      </c>
      <c r="AN254" t="s">
        <v>1500</v>
      </c>
      <c r="AO254" t="s">
        <v>2710</v>
      </c>
      <c r="AP254" t="s">
        <v>2711</v>
      </c>
      <c r="AQ254" t="s">
        <v>1500</v>
      </c>
      <c r="AR254" t="s">
        <v>1500</v>
      </c>
      <c r="AS254" t="s">
        <v>1500</v>
      </c>
      <c r="AT254" t="s">
        <v>1490</v>
      </c>
      <c r="AU254">
        <v>2013</v>
      </c>
      <c r="AV254">
        <v>129</v>
      </c>
      <c r="AW254" t="s">
        <v>1500</v>
      </c>
      <c r="AX254" t="s">
        <v>1500</v>
      </c>
      <c r="AY254" t="s">
        <v>1500</v>
      </c>
      <c r="AZ254" t="s">
        <v>1500</v>
      </c>
      <c r="BA254" t="s">
        <v>1500</v>
      </c>
      <c r="BB254">
        <v>93</v>
      </c>
      <c r="BC254">
        <v>105</v>
      </c>
      <c r="BD254" t="s">
        <v>1500</v>
      </c>
      <c r="BE254" t="s">
        <v>2414</v>
      </c>
      <c r="BF254" s="6" t="str">
        <f>HYPERLINK("http://dx.doi.org/10.1016/j.still.2013.01.014","http://dx.doi.org/10.1016/j.still.2013.01.014")</f>
        <v>http://dx.doi.org/10.1016/j.still.2013.01.014</v>
      </c>
      <c r="BG254" t="s">
        <v>1500</v>
      </c>
      <c r="BH254" t="s">
        <v>1500</v>
      </c>
      <c r="BI254" t="s">
        <v>1500</v>
      </c>
      <c r="BJ254" t="s">
        <v>1500</v>
      </c>
      <c r="BK254" t="s">
        <v>1500</v>
      </c>
      <c r="BL254" t="s">
        <v>1500</v>
      </c>
      <c r="BM254" t="s">
        <v>1500</v>
      </c>
      <c r="BN254" t="s">
        <v>1500</v>
      </c>
      <c r="BO254" t="s">
        <v>1500</v>
      </c>
      <c r="BP254" t="s">
        <v>1500</v>
      </c>
      <c r="BQ254" t="s">
        <v>1500</v>
      </c>
      <c r="BR254" t="s">
        <v>1500</v>
      </c>
      <c r="BS254" t="s">
        <v>804</v>
      </c>
      <c r="BT254" s="6" t="str">
        <f>HYPERLINK("https%3A%2F%2Fwww.webofscience.com%2Fwos%2Fwoscc%2Ffull-record%2FWOS:000316978100012","View Full Record in Web of Science")</f>
        <v>View Full Record in Web of Science</v>
      </c>
    </row>
    <row r="255" spans="1:72" x14ac:dyDescent="0.2">
      <c r="A255" t="s">
        <v>1507</v>
      </c>
      <c r="B255" t="s">
        <v>1711</v>
      </c>
      <c r="C255" t="s">
        <v>1500</v>
      </c>
      <c r="D255" t="s">
        <v>1500</v>
      </c>
      <c r="E255" t="s">
        <v>1500</v>
      </c>
      <c r="F255" t="s">
        <v>1811</v>
      </c>
      <c r="G255" t="s">
        <v>1500</v>
      </c>
      <c r="H255" t="s">
        <v>1500</v>
      </c>
      <c r="I255" t="s">
        <v>301</v>
      </c>
      <c r="J255" t="s">
        <v>219</v>
      </c>
      <c r="K255" t="s">
        <v>1500</v>
      </c>
      <c r="L255" t="s">
        <v>1500</v>
      </c>
      <c r="M255" t="s">
        <v>1500</v>
      </c>
      <c r="N255" t="s">
        <v>1500</v>
      </c>
      <c r="O255" t="s">
        <v>1500</v>
      </c>
      <c r="P255" t="s">
        <v>1500</v>
      </c>
      <c r="Q255" t="s">
        <v>1500</v>
      </c>
      <c r="R255" t="s">
        <v>1500</v>
      </c>
      <c r="S255" t="s">
        <v>1500</v>
      </c>
      <c r="T255" t="s">
        <v>1500</v>
      </c>
      <c r="U255" t="s">
        <v>1500</v>
      </c>
      <c r="V255" t="s">
        <v>1500</v>
      </c>
      <c r="W255" t="s">
        <v>1500</v>
      </c>
      <c r="X255" t="s">
        <v>1500</v>
      </c>
      <c r="Y255" t="s">
        <v>1500</v>
      </c>
      <c r="Z255" t="s">
        <v>1500</v>
      </c>
      <c r="AA255" t="s">
        <v>1207</v>
      </c>
      <c r="AB255" t="s">
        <v>1500</v>
      </c>
      <c r="AC255" t="s">
        <v>1500</v>
      </c>
      <c r="AD255" t="s">
        <v>1500</v>
      </c>
      <c r="AE255" t="s">
        <v>1500</v>
      </c>
      <c r="AF255" t="s">
        <v>1500</v>
      </c>
      <c r="AG255" t="s">
        <v>1500</v>
      </c>
      <c r="AH255" t="s">
        <v>1500</v>
      </c>
      <c r="AI255" t="s">
        <v>1500</v>
      </c>
      <c r="AJ255" t="s">
        <v>1500</v>
      </c>
      <c r="AK255" t="s">
        <v>1500</v>
      </c>
      <c r="AL255" t="s">
        <v>1500</v>
      </c>
      <c r="AM255" t="s">
        <v>1500</v>
      </c>
      <c r="AN255" t="s">
        <v>1500</v>
      </c>
      <c r="AO255" t="s">
        <v>1914</v>
      </c>
      <c r="AP255" t="s">
        <v>1909</v>
      </c>
      <c r="AQ255" t="s">
        <v>1500</v>
      </c>
      <c r="AR255" t="s">
        <v>1500</v>
      </c>
      <c r="AS255" t="s">
        <v>1500</v>
      </c>
      <c r="AT255" t="s">
        <v>1647</v>
      </c>
      <c r="AU255">
        <v>2022</v>
      </c>
      <c r="AV255">
        <v>326</v>
      </c>
      <c r="AW255" t="s">
        <v>1500</v>
      </c>
      <c r="AX255" t="s">
        <v>1500</v>
      </c>
      <c r="AY255" t="s">
        <v>1500</v>
      </c>
      <c r="AZ255" t="s">
        <v>1500</v>
      </c>
      <c r="BA255" t="s">
        <v>1500</v>
      </c>
      <c r="BB255" t="s">
        <v>1500</v>
      </c>
      <c r="BC255" t="s">
        <v>1500</v>
      </c>
      <c r="BD255">
        <v>107799</v>
      </c>
      <c r="BE255" t="s">
        <v>2422</v>
      </c>
      <c r="BF255" s="6" t="str">
        <f>HYPERLINK("http://dx.doi.org/10.1016/j.agee.2021.107799","http://dx.doi.org/10.1016/j.agee.2021.107799")</f>
        <v>http://dx.doi.org/10.1016/j.agee.2021.107799</v>
      </c>
      <c r="BG255" t="s">
        <v>1500</v>
      </c>
      <c r="BH255" t="s">
        <v>1500</v>
      </c>
      <c r="BI255" t="s">
        <v>1500</v>
      </c>
      <c r="BJ255" t="s">
        <v>1500</v>
      </c>
      <c r="BK255" t="s">
        <v>1500</v>
      </c>
      <c r="BL255" t="s">
        <v>1500</v>
      </c>
      <c r="BM255" t="s">
        <v>1500</v>
      </c>
      <c r="BN255" t="s">
        <v>1500</v>
      </c>
      <c r="BO255" t="s">
        <v>1500</v>
      </c>
      <c r="BP255" t="s">
        <v>1500</v>
      </c>
      <c r="BQ255" t="s">
        <v>1500</v>
      </c>
      <c r="BR255" t="s">
        <v>1500</v>
      </c>
      <c r="BS255" t="s">
        <v>807</v>
      </c>
      <c r="BT255" s="6" t="str">
        <f>HYPERLINK("https%3A%2F%2Fwww.webofscience.com%2Fwos%2Fwoscc%2Ffull-record%2FWOS:000790336700001","View Full Record in Web of Science")</f>
        <v>View Full Record in Web of Science</v>
      </c>
    </row>
    <row r="256" spans="1:72" x14ac:dyDescent="0.2">
      <c r="A256" t="s">
        <v>1507</v>
      </c>
      <c r="B256" t="s">
        <v>498</v>
      </c>
      <c r="C256" t="s">
        <v>1500</v>
      </c>
      <c r="D256" t="s">
        <v>1500</v>
      </c>
      <c r="E256" t="s">
        <v>1500</v>
      </c>
      <c r="F256" t="s">
        <v>328</v>
      </c>
      <c r="G256" t="s">
        <v>1500</v>
      </c>
      <c r="H256" t="s">
        <v>1500</v>
      </c>
      <c r="I256" t="s">
        <v>2212</v>
      </c>
      <c r="J256" t="s">
        <v>532</v>
      </c>
      <c r="K256" t="s">
        <v>1500</v>
      </c>
      <c r="L256" t="s">
        <v>1500</v>
      </c>
      <c r="M256" t="s">
        <v>1500</v>
      </c>
      <c r="N256" t="s">
        <v>1500</v>
      </c>
      <c r="O256" t="s">
        <v>1500</v>
      </c>
      <c r="P256" t="s">
        <v>1500</v>
      </c>
      <c r="Q256" t="s">
        <v>1500</v>
      </c>
      <c r="R256" t="s">
        <v>1500</v>
      </c>
      <c r="S256" t="s">
        <v>1500</v>
      </c>
      <c r="T256" t="s">
        <v>1500</v>
      </c>
      <c r="U256" t="s">
        <v>1500</v>
      </c>
      <c r="V256" t="s">
        <v>1500</v>
      </c>
      <c r="W256" t="s">
        <v>1500</v>
      </c>
      <c r="X256" t="s">
        <v>1500</v>
      </c>
      <c r="Y256" t="s">
        <v>1500</v>
      </c>
      <c r="Z256" t="s">
        <v>1500</v>
      </c>
      <c r="AA256" t="s">
        <v>1167</v>
      </c>
      <c r="AB256" t="s">
        <v>459</v>
      </c>
      <c r="AC256" t="s">
        <v>1500</v>
      </c>
      <c r="AD256" t="s">
        <v>1500</v>
      </c>
      <c r="AE256" t="s">
        <v>1500</v>
      </c>
      <c r="AF256" t="s">
        <v>1500</v>
      </c>
      <c r="AG256" t="s">
        <v>1500</v>
      </c>
      <c r="AH256" t="s">
        <v>1500</v>
      </c>
      <c r="AI256" t="s">
        <v>1500</v>
      </c>
      <c r="AJ256" t="s">
        <v>1500</v>
      </c>
      <c r="AK256" t="s">
        <v>1500</v>
      </c>
      <c r="AL256" t="s">
        <v>1500</v>
      </c>
      <c r="AM256" t="s">
        <v>1500</v>
      </c>
      <c r="AN256" t="s">
        <v>1500</v>
      </c>
      <c r="AO256" t="s">
        <v>2062</v>
      </c>
      <c r="AP256" t="s">
        <v>2070</v>
      </c>
      <c r="AQ256" t="s">
        <v>1500</v>
      </c>
      <c r="AR256" t="s">
        <v>1500</v>
      </c>
      <c r="AS256" t="s">
        <v>1500</v>
      </c>
      <c r="AT256" t="s">
        <v>1528</v>
      </c>
      <c r="AU256">
        <v>2024</v>
      </c>
      <c r="AV256">
        <v>2024</v>
      </c>
      <c r="AW256" t="s">
        <v>1500</v>
      </c>
      <c r="AX256" t="s">
        <v>1500</v>
      </c>
      <c r="AY256" t="s">
        <v>1500</v>
      </c>
      <c r="AZ256" t="s">
        <v>1500</v>
      </c>
      <c r="BA256" t="s">
        <v>1500</v>
      </c>
      <c r="BB256" t="s">
        <v>1500</v>
      </c>
      <c r="BC256" t="s">
        <v>1500</v>
      </c>
      <c r="BD256">
        <v>5928777</v>
      </c>
      <c r="BE256" t="s">
        <v>689</v>
      </c>
      <c r="BF256" s="6" t="str">
        <f>HYPERLINK("http://dx.doi.org/10.1155/2024/5928777","http://dx.doi.org/10.1155/2024/5928777")</f>
        <v>http://dx.doi.org/10.1155/2024/5928777</v>
      </c>
      <c r="BG256" t="s">
        <v>1500</v>
      </c>
      <c r="BH256" t="s">
        <v>1500</v>
      </c>
      <c r="BI256" t="s">
        <v>1500</v>
      </c>
      <c r="BJ256" t="s">
        <v>1500</v>
      </c>
      <c r="BK256" t="s">
        <v>1500</v>
      </c>
      <c r="BL256" t="s">
        <v>1500</v>
      </c>
      <c r="BM256" t="s">
        <v>1500</v>
      </c>
      <c r="BN256" t="s">
        <v>1500</v>
      </c>
      <c r="BO256" t="s">
        <v>1500</v>
      </c>
      <c r="BP256" t="s">
        <v>1500</v>
      </c>
      <c r="BQ256" t="s">
        <v>1500</v>
      </c>
      <c r="BR256" t="s">
        <v>1500</v>
      </c>
      <c r="BS256" t="s">
        <v>817</v>
      </c>
      <c r="BT256" s="6" t="str">
        <f>HYPERLINK("https%3A%2F%2Fwww.webofscience.com%2Fwos%2Fwoscc%2Ffull-record%2FWOS:001252546200001","View Full Record in Web of Science")</f>
        <v>View Full Record in Web of Science</v>
      </c>
    </row>
    <row r="257" spans="1:72" x14ac:dyDescent="0.2">
      <c r="A257" t="s">
        <v>1507</v>
      </c>
      <c r="B257" t="s">
        <v>2183</v>
      </c>
      <c r="C257" t="s">
        <v>1500</v>
      </c>
      <c r="D257" t="s">
        <v>1500</v>
      </c>
      <c r="E257" t="s">
        <v>1500</v>
      </c>
      <c r="F257" t="s">
        <v>2273</v>
      </c>
      <c r="G257" t="s">
        <v>1500</v>
      </c>
      <c r="H257" t="s">
        <v>1500</v>
      </c>
      <c r="I257" t="s">
        <v>2576</v>
      </c>
      <c r="J257" t="s">
        <v>190</v>
      </c>
      <c r="K257" t="s">
        <v>1500</v>
      </c>
      <c r="L257" t="s">
        <v>1500</v>
      </c>
      <c r="M257" t="s">
        <v>1500</v>
      </c>
      <c r="N257" t="s">
        <v>1500</v>
      </c>
      <c r="O257" t="s">
        <v>1500</v>
      </c>
      <c r="P257" t="s">
        <v>1500</v>
      </c>
      <c r="Q257" t="s">
        <v>1500</v>
      </c>
      <c r="R257" t="s">
        <v>1500</v>
      </c>
      <c r="S257" t="s">
        <v>1500</v>
      </c>
      <c r="T257" t="s">
        <v>1500</v>
      </c>
      <c r="U257" t="s">
        <v>1500</v>
      </c>
      <c r="V257" t="s">
        <v>1500</v>
      </c>
      <c r="W257" t="s">
        <v>1500</v>
      </c>
      <c r="X257" t="s">
        <v>1500</v>
      </c>
      <c r="Y257" t="s">
        <v>1500</v>
      </c>
      <c r="Z257" t="s">
        <v>1500</v>
      </c>
      <c r="AA257" t="s">
        <v>2178</v>
      </c>
      <c r="AB257" t="s">
        <v>235</v>
      </c>
      <c r="AC257" t="s">
        <v>1500</v>
      </c>
      <c r="AD257" t="s">
        <v>1500</v>
      </c>
      <c r="AE257" t="s">
        <v>1500</v>
      </c>
      <c r="AF257" t="s">
        <v>1500</v>
      </c>
      <c r="AG257" t="s">
        <v>1500</v>
      </c>
      <c r="AH257" t="s">
        <v>1500</v>
      </c>
      <c r="AI257" t="s">
        <v>1500</v>
      </c>
      <c r="AJ257" t="s">
        <v>1500</v>
      </c>
      <c r="AK257" t="s">
        <v>1500</v>
      </c>
      <c r="AL257" t="s">
        <v>1500</v>
      </c>
      <c r="AM257" t="s">
        <v>1500</v>
      </c>
      <c r="AN257" t="s">
        <v>1500</v>
      </c>
      <c r="AO257" t="s">
        <v>1500</v>
      </c>
      <c r="AP257" t="s">
        <v>2069</v>
      </c>
      <c r="AQ257" t="s">
        <v>1500</v>
      </c>
      <c r="AR257" t="s">
        <v>1500</v>
      </c>
      <c r="AS257" t="s">
        <v>1500</v>
      </c>
      <c r="AT257" t="s">
        <v>1500</v>
      </c>
      <c r="AU257">
        <v>2020</v>
      </c>
      <c r="AV257">
        <v>4</v>
      </c>
      <c r="AW257" t="s">
        <v>1500</v>
      </c>
      <c r="AX257" t="s">
        <v>1500</v>
      </c>
      <c r="AY257" t="s">
        <v>1500</v>
      </c>
      <c r="AZ257" t="s">
        <v>1500</v>
      </c>
      <c r="BA257" t="s">
        <v>1500</v>
      </c>
      <c r="BB257">
        <v>140</v>
      </c>
      <c r="BC257">
        <v>149</v>
      </c>
      <c r="BD257" t="s">
        <v>1500</v>
      </c>
      <c r="BE257" t="s">
        <v>2427</v>
      </c>
      <c r="BF257" s="6" t="str">
        <f>HYPERLINK("http://dx.doi.org/10.1016/j.aiia.2020.07.002","http://dx.doi.org/10.1016/j.aiia.2020.07.002")</f>
        <v>http://dx.doi.org/10.1016/j.aiia.2020.07.002</v>
      </c>
      <c r="BG257" t="s">
        <v>1500</v>
      </c>
      <c r="BH257" t="s">
        <v>1500</v>
      </c>
      <c r="BI257" t="s">
        <v>1500</v>
      </c>
      <c r="BJ257" t="s">
        <v>1500</v>
      </c>
      <c r="BK257" t="s">
        <v>1500</v>
      </c>
      <c r="BL257" t="s">
        <v>1500</v>
      </c>
      <c r="BM257" t="s">
        <v>1500</v>
      </c>
      <c r="BN257" t="s">
        <v>1500</v>
      </c>
      <c r="BO257" t="s">
        <v>1500</v>
      </c>
      <c r="BP257" t="s">
        <v>1500</v>
      </c>
      <c r="BQ257" t="s">
        <v>1500</v>
      </c>
      <c r="BR257" t="s">
        <v>1500</v>
      </c>
      <c r="BS257" t="s">
        <v>813</v>
      </c>
      <c r="BT257" s="6" t="str">
        <f>HYPERLINK("https%3A%2F%2Fwww.webofscience.com%2Fwos%2Fwoscc%2Ffull-record%2FWOS:001050012200001","View Full Record in Web of Science")</f>
        <v>View Full Record in Web of Science</v>
      </c>
    </row>
    <row r="258" spans="1:72" x14ac:dyDescent="0.2">
      <c r="A258" t="s">
        <v>1507</v>
      </c>
      <c r="B258" t="s">
        <v>2199</v>
      </c>
      <c r="C258" t="s">
        <v>1500</v>
      </c>
      <c r="D258" t="s">
        <v>1500</v>
      </c>
      <c r="E258" t="s">
        <v>1500</v>
      </c>
      <c r="F258" t="s">
        <v>1779</v>
      </c>
      <c r="G258" t="s">
        <v>1500</v>
      </c>
      <c r="H258" t="s">
        <v>1500</v>
      </c>
      <c r="I258" t="s">
        <v>2118</v>
      </c>
      <c r="J258" t="s">
        <v>583</v>
      </c>
      <c r="K258" t="s">
        <v>1500</v>
      </c>
      <c r="L258" t="s">
        <v>1500</v>
      </c>
      <c r="M258" t="s">
        <v>1500</v>
      </c>
      <c r="N258" t="s">
        <v>1500</v>
      </c>
      <c r="O258" t="s">
        <v>1500</v>
      </c>
      <c r="P258" t="s">
        <v>1500</v>
      </c>
      <c r="Q258" t="s">
        <v>1500</v>
      </c>
      <c r="R258" t="s">
        <v>1500</v>
      </c>
      <c r="S258" t="s">
        <v>1500</v>
      </c>
      <c r="T258" t="s">
        <v>1500</v>
      </c>
      <c r="U258" t="s">
        <v>1500</v>
      </c>
      <c r="V258" t="s">
        <v>1500</v>
      </c>
      <c r="W258" t="s">
        <v>1500</v>
      </c>
      <c r="X258" t="s">
        <v>1500</v>
      </c>
      <c r="Y258" t="s">
        <v>1500</v>
      </c>
      <c r="Z258" t="s">
        <v>1500</v>
      </c>
      <c r="AA258" t="s">
        <v>177</v>
      </c>
      <c r="AB258" t="s">
        <v>1500</v>
      </c>
      <c r="AC258" t="s">
        <v>1500</v>
      </c>
      <c r="AD258" t="s">
        <v>1500</v>
      </c>
      <c r="AE258" t="s">
        <v>1500</v>
      </c>
      <c r="AF258" t="s">
        <v>1500</v>
      </c>
      <c r="AG258" t="s">
        <v>1500</v>
      </c>
      <c r="AH258" t="s">
        <v>1500</v>
      </c>
      <c r="AI258" t="s">
        <v>1500</v>
      </c>
      <c r="AJ258" t="s">
        <v>1500</v>
      </c>
      <c r="AK258" t="s">
        <v>1500</v>
      </c>
      <c r="AL258" t="s">
        <v>1500</v>
      </c>
      <c r="AM258" t="s">
        <v>1500</v>
      </c>
      <c r="AN258" t="s">
        <v>1500</v>
      </c>
      <c r="AO258" t="s">
        <v>1523</v>
      </c>
      <c r="AP258" t="s">
        <v>1480</v>
      </c>
      <c r="AQ258" t="s">
        <v>1500</v>
      </c>
      <c r="AR258" t="s">
        <v>1500</v>
      </c>
      <c r="AS258" t="s">
        <v>1500</v>
      </c>
      <c r="AT258" t="s">
        <v>1636</v>
      </c>
      <c r="AU258">
        <v>2022</v>
      </c>
      <c r="AV258">
        <v>826</v>
      </c>
      <c r="AW258" t="s">
        <v>1500</v>
      </c>
      <c r="AX258" t="s">
        <v>1500</v>
      </c>
      <c r="AY258" t="s">
        <v>1500</v>
      </c>
      <c r="AZ258" t="s">
        <v>1500</v>
      </c>
      <c r="BA258" t="s">
        <v>1500</v>
      </c>
      <c r="BB258" t="s">
        <v>1500</v>
      </c>
      <c r="BC258" t="s">
        <v>1500</v>
      </c>
      <c r="BD258">
        <v>154106</v>
      </c>
      <c r="BE258" t="s">
        <v>239</v>
      </c>
      <c r="BF258" s="6" t="str">
        <f>HYPERLINK("http://dx.doi.org/10.1016/j.scitotenv.2022.154106","http://dx.doi.org/10.1016/j.scitotenv.2022.154106")</f>
        <v>http://dx.doi.org/10.1016/j.scitotenv.2022.154106</v>
      </c>
      <c r="BG258" t="s">
        <v>1500</v>
      </c>
      <c r="BH258" t="s">
        <v>2686</v>
      </c>
      <c r="BI258" t="s">
        <v>1500</v>
      </c>
      <c r="BJ258" t="s">
        <v>1500</v>
      </c>
      <c r="BK258" t="s">
        <v>1500</v>
      </c>
      <c r="BL258" t="s">
        <v>1500</v>
      </c>
      <c r="BM258" t="s">
        <v>1500</v>
      </c>
      <c r="BN258">
        <v>35219683</v>
      </c>
      <c r="BO258" t="s">
        <v>1500</v>
      </c>
      <c r="BP258" t="s">
        <v>1500</v>
      </c>
      <c r="BQ258" t="s">
        <v>1500</v>
      </c>
      <c r="BR258" t="s">
        <v>1500</v>
      </c>
      <c r="BS258" t="s">
        <v>802</v>
      </c>
      <c r="BT258" s="6" t="str">
        <f>HYPERLINK("https%3A%2F%2Fwww.webofscience.com%2Fwos%2Fwoscc%2Ffull-record%2FWOS:000790514000001","View Full Record in Web of Science")</f>
        <v>View Full Record in Web of Science</v>
      </c>
    </row>
    <row r="259" spans="1:72" x14ac:dyDescent="0.2">
      <c r="A259" t="s">
        <v>1507</v>
      </c>
      <c r="B259" t="s">
        <v>249</v>
      </c>
      <c r="C259" t="s">
        <v>1500</v>
      </c>
      <c r="D259" t="s">
        <v>1500</v>
      </c>
      <c r="E259" t="s">
        <v>1500</v>
      </c>
      <c r="F259" t="s">
        <v>432</v>
      </c>
      <c r="G259" t="s">
        <v>1500</v>
      </c>
      <c r="H259" t="s">
        <v>1500</v>
      </c>
      <c r="I259" t="s">
        <v>1391</v>
      </c>
      <c r="J259" t="s">
        <v>1520</v>
      </c>
      <c r="K259" t="s">
        <v>1500</v>
      </c>
      <c r="L259" t="s">
        <v>1500</v>
      </c>
      <c r="M259" t="s">
        <v>1500</v>
      </c>
      <c r="N259" t="s">
        <v>1500</v>
      </c>
      <c r="O259" t="s">
        <v>1500</v>
      </c>
      <c r="P259" t="s">
        <v>1500</v>
      </c>
      <c r="Q259" t="s">
        <v>1500</v>
      </c>
      <c r="R259" t="s">
        <v>1500</v>
      </c>
      <c r="S259" t="s">
        <v>1500</v>
      </c>
      <c r="T259" t="s">
        <v>1500</v>
      </c>
      <c r="U259" t="s">
        <v>1500</v>
      </c>
      <c r="V259" t="s">
        <v>1500</v>
      </c>
      <c r="W259" t="s">
        <v>1500</v>
      </c>
      <c r="X259" t="s">
        <v>1500</v>
      </c>
      <c r="Y259" t="s">
        <v>1500</v>
      </c>
      <c r="Z259" t="s">
        <v>1500</v>
      </c>
      <c r="AA259" t="s">
        <v>309</v>
      </c>
      <c r="AB259" t="s">
        <v>590</v>
      </c>
      <c r="AC259" t="s">
        <v>1500</v>
      </c>
      <c r="AD259" t="s">
        <v>1500</v>
      </c>
      <c r="AE259" t="s">
        <v>1500</v>
      </c>
      <c r="AF259" t="s">
        <v>1500</v>
      </c>
      <c r="AG259" t="s">
        <v>1500</v>
      </c>
      <c r="AH259" t="s">
        <v>1500</v>
      </c>
      <c r="AI259" t="s">
        <v>1500</v>
      </c>
      <c r="AJ259" t="s">
        <v>1500</v>
      </c>
      <c r="AK259" t="s">
        <v>1500</v>
      </c>
      <c r="AL259" t="s">
        <v>1500</v>
      </c>
      <c r="AM259" t="s">
        <v>1500</v>
      </c>
      <c r="AN259" t="s">
        <v>1500</v>
      </c>
      <c r="AO259" t="s">
        <v>2633</v>
      </c>
      <c r="AP259" t="s">
        <v>1521</v>
      </c>
      <c r="AQ259" t="s">
        <v>1500</v>
      </c>
      <c r="AR259" t="s">
        <v>1500</v>
      </c>
      <c r="AS259" t="s">
        <v>1500</v>
      </c>
      <c r="AT259" t="s">
        <v>1647</v>
      </c>
      <c r="AU259">
        <v>2020</v>
      </c>
      <c r="AV259">
        <v>361</v>
      </c>
      <c r="AW259" t="s">
        <v>1500</v>
      </c>
      <c r="AX259" t="s">
        <v>1500</v>
      </c>
      <c r="AY259" t="s">
        <v>1500</v>
      </c>
      <c r="AZ259" t="s">
        <v>1500</v>
      </c>
      <c r="BA259" t="s">
        <v>1500</v>
      </c>
      <c r="BB259" t="s">
        <v>1500</v>
      </c>
      <c r="BC259" t="s">
        <v>1500</v>
      </c>
      <c r="BD259">
        <v>114071</v>
      </c>
      <c r="BE259" t="s">
        <v>521</v>
      </c>
      <c r="BF259" s="6" t="str">
        <f>HYPERLINK("http://dx.doi.org/10.1016/j.geoderma.2019.114071","http://dx.doi.org/10.1016/j.geoderma.2019.114071")</f>
        <v>http://dx.doi.org/10.1016/j.geoderma.2019.114071</v>
      </c>
      <c r="BG259" t="s">
        <v>1500</v>
      </c>
      <c r="BH259" t="s">
        <v>1500</v>
      </c>
      <c r="BI259" t="s">
        <v>1500</v>
      </c>
      <c r="BJ259" t="s">
        <v>1500</v>
      </c>
      <c r="BK259" t="s">
        <v>1500</v>
      </c>
      <c r="BL259" t="s">
        <v>1500</v>
      </c>
      <c r="BM259" t="s">
        <v>1500</v>
      </c>
      <c r="BN259" t="s">
        <v>1500</v>
      </c>
      <c r="BO259" t="s">
        <v>1500</v>
      </c>
      <c r="BP259" t="s">
        <v>1500</v>
      </c>
      <c r="BQ259" t="s">
        <v>1500</v>
      </c>
      <c r="BR259" t="s">
        <v>1500</v>
      </c>
      <c r="BS259" t="s">
        <v>940</v>
      </c>
      <c r="BT259" s="6" t="str">
        <f>HYPERLINK("https%3A%2F%2Fwww.webofscience.com%2Fwos%2Fwoscc%2Ffull-record%2FWOS:000510804700050","View Full Record in Web of Science")</f>
        <v>View Full Record in Web of Science</v>
      </c>
    </row>
    <row r="260" spans="1:72" x14ac:dyDescent="0.2">
      <c r="A260" t="s">
        <v>1507</v>
      </c>
      <c r="B260" t="s">
        <v>538</v>
      </c>
      <c r="C260" t="s">
        <v>1500</v>
      </c>
      <c r="D260" t="s">
        <v>1500</v>
      </c>
      <c r="E260" t="s">
        <v>1500</v>
      </c>
      <c r="F260" t="s">
        <v>357</v>
      </c>
      <c r="G260" t="s">
        <v>1500</v>
      </c>
      <c r="H260" t="s">
        <v>1500</v>
      </c>
      <c r="I260" t="s">
        <v>58</v>
      </c>
      <c r="J260" t="s">
        <v>647</v>
      </c>
      <c r="K260" t="s">
        <v>1500</v>
      </c>
      <c r="L260" t="s">
        <v>1500</v>
      </c>
      <c r="M260" t="s">
        <v>1500</v>
      </c>
      <c r="N260" t="s">
        <v>1500</v>
      </c>
      <c r="O260" t="s">
        <v>1500</v>
      </c>
      <c r="P260" t="s">
        <v>1500</v>
      </c>
      <c r="Q260" t="s">
        <v>1500</v>
      </c>
      <c r="R260" t="s">
        <v>1500</v>
      </c>
      <c r="S260" t="s">
        <v>1500</v>
      </c>
      <c r="T260" t="s">
        <v>1500</v>
      </c>
      <c r="U260" t="s">
        <v>1500</v>
      </c>
      <c r="V260" t="s">
        <v>1500</v>
      </c>
      <c r="W260" t="s">
        <v>1500</v>
      </c>
      <c r="X260" t="s">
        <v>1500</v>
      </c>
      <c r="Y260" t="s">
        <v>1500</v>
      </c>
      <c r="Z260" t="s">
        <v>1500</v>
      </c>
      <c r="AA260" t="s">
        <v>1500</v>
      </c>
      <c r="AB260" t="s">
        <v>1500</v>
      </c>
      <c r="AC260" t="s">
        <v>1500</v>
      </c>
      <c r="AD260" t="s">
        <v>1500</v>
      </c>
      <c r="AE260" t="s">
        <v>1500</v>
      </c>
      <c r="AF260" t="s">
        <v>1500</v>
      </c>
      <c r="AG260" t="s">
        <v>1500</v>
      </c>
      <c r="AH260" t="s">
        <v>1500</v>
      </c>
      <c r="AI260" t="s">
        <v>1500</v>
      </c>
      <c r="AJ260" t="s">
        <v>1500</v>
      </c>
      <c r="AK260" t="s">
        <v>1500</v>
      </c>
      <c r="AL260" t="s">
        <v>1500</v>
      </c>
      <c r="AM260" t="s">
        <v>1500</v>
      </c>
      <c r="AN260" t="s">
        <v>1500</v>
      </c>
      <c r="AO260" t="s">
        <v>2685</v>
      </c>
      <c r="AP260" t="s">
        <v>2692</v>
      </c>
      <c r="AQ260" t="s">
        <v>1500</v>
      </c>
      <c r="AR260" t="s">
        <v>1500</v>
      </c>
      <c r="AS260" t="s">
        <v>1500</v>
      </c>
      <c r="AT260" t="s">
        <v>1494</v>
      </c>
      <c r="AU260">
        <v>2016</v>
      </c>
      <c r="AV260">
        <v>32</v>
      </c>
      <c r="AW260">
        <v>4</v>
      </c>
      <c r="AX260" t="s">
        <v>1500</v>
      </c>
      <c r="AY260" t="s">
        <v>1500</v>
      </c>
      <c r="AZ260" t="s">
        <v>1500</v>
      </c>
      <c r="BA260" t="s">
        <v>1500</v>
      </c>
      <c r="BB260">
        <v>573</v>
      </c>
      <c r="BC260">
        <v>582</v>
      </c>
      <c r="BD260" t="s">
        <v>1500</v>
      </c>
      <c r="BE260" t="s">
        <v>818</v>
      </c>
      <c r="BF260" s="6" t="str">
        <f>HYPERLINK("http://dx.doi.org/10.1111/sum.12294","http://dx.doi.org/10.1111/sum.12294")</f>
        <v>http://dx.doi.org/10.1111/sum.12294</v>
      </c>
      <c r="BG260" t="s">
        <v>1500</v>
      </c>
      <c r="BH260" t="s">
        <v>1500</v>
      </c>
      <c r="BI260" t="s">
        <v>1500</v>
      </c>
      <c r="BJ260" t="s">
        <v>1500</v>
      </c>
      <c r="BK260" t="s">
        <v>1500</v>
      </c>
      <c r="BL260" t="s">
        <v>1500</v>
      </c>
      <c r="BM260" t="s">
        <v>1500</v>
      </c>
      <c r="BN260" t="s">
        <v>1500</v>
      </c>
      <c r="BO260" t="s">
        <v>1500</v>
      </c>
      <c r="BP260" t="s">
        <v>1500</v>
      </c>
      <c r="BQ260" t="s">
        <v>1500</v>
      </c>
      <c r="BR260" t="s">
        <v>1500</v>
      </c>
      <c r="BS260" t="s">
        <v>819</v>
      </c>
      <c r="BT260" s="6" t="str">
        <f>HYPERLINK("https%3A%2F%2Fwww.webofscience.com%2Fwos%2Fwoscc%2Ffull-record%2FWOS:000393368200013","View Full Record in Web of Science")</f>
        <v>View Full Record in Web of Science</v>
      </c>
    </row>
    <row r="261" spans="1:72" x14ac:dyDescent="0.2">
      <c r="A261" t="s">
        <v>1507</v>
      </c>
      <c r="B261" t="s">
        <v>296</v>
      </c>
      <c r="C261" t="s">
        <v>1500</v>
      </c>
      <c r="D261" t="s">
        <v>1500</v>
      </c>
      <c r="E261" t="s">
        <v>1500</v>
      </c>
      <c r="F261" t="s">
        <v>1510</v>
      </c>
      <c r="G261" t="s">
        <v>1500</v>
      </c>
      <c r="H261" t="s">
        <v>1500</v>
      </c>
      <c r="I261" t="s">
        <v>1275</v>
      </c>
      <c r="J261" t="s">
        <v>582</v>
      </c>
      <c r="K261" t="s">
        <v>1500</v>
      </c>
      <c r="L261" t="s">
        <v>1500</v>
      </c>
      <c r="M261" t="s">
        <v>1500</v>
      </c>
      <c r="N261" t="s">
        <v>1500</v>
      </c>
      <c r="O261" t="s">
        <v>1500</v>
      </c>
      <c r="P261" t="s">
        <v>1500</v>
      </c>
      <c r="Q261" t="s">
        <v>1500</v>
      </c>
      <c r="R261" t="s">
        <v>1500</v>
      </c>
      <c r="S261" t="s">
        <v>1500</v>
      </c>
      <c r="T261" t="s">
        <v>1500</v>
      </c>
      <c r="U261" t="s">
        <v>1500</v>
      </c>
      <c r="V261" t="s">
        <v>1500</v>
      </c>
      <c r="W261" t="s">
        <v>1500</v>
      </c>
      <c r="X261" t="s">
        <v>1500</v>
      </c>
      <c r="Y261" t="s">
        <v>1500</v>
      </c>
      <c r="Z261" t="s">
        <v>1500</v>
      </c>
      <c r="AA261" t="s">
        <v>1447</v>
      </c>
      <c r="AB261" t="s">
        <v>2169</v>
      </c>
      <c r="AC261" t="s">
        <v>1500</v>
      </c>
      <c r="AD261" t="s">
        <v>1500</v>
      </c>
      <c r="AE261" t="s">
        <v>1500</v>
      </c>
      <c r="AF261" t="s">
        <v>1500</v>
      </c>
      <c r="AG261" t="s">
        <v>1500</v>
      </c>
      <c r="AH261" t="s">
        <v>1500</v>
      </c>
      <c r="AI261" t="s">
        <v>1500</v>
      </c>
      <c r="AJ261" t="s">
        <v>1500</v>
      </c>
      <c r="AK261" t="s">
        <v>1500</v>
      </c>
      <c r="AL261" t="s">
        <v>1500</v>
      </c>
      <c r="AM261" t="s">
        <v>1500</v>
      </c>
      <c r="AN261" t="s">
        <v>1500</v>
      </c>
      <c r="AO261" t="s">
        <v>2650</v>
      </c>
      <c r="AP261" t="s">
        <v>2647</v>
      </c>
      <c r="AQ261" t="s">
        <v>1500</v>
      </c>
      <c r="AR261" t="s">
        <v>1500</v>
      </c>
      <c r="AS261" t="s">
        <v>1500</v>
      </c>
      <c r="AT261" t="s">
        <v>1509</v>
      </c>
      <c r="AU261">
        <v>2024</v>
      </c>
      <c r="AV261">
        <v>354</v>
      </c>
      <c r="AW261" t="s">
        <v>1500</v>
      </c>
      <c r="AX261" t="s">
        <v>1500</v>
      </c>
      <c r="AY261" t="s">
        <v>1500</v>
      </c>
      <c r="AZ261" t="s">
        <v>1500</v>
      </c>
      <c r="BA261" t="s">
        <v>1500</v>
      </c>
      <c r="BB261" t="s">
        <v>1500</v>
      </c>
      <c r="BC261" t="s">
        <v>1500</v>
      </c>
      <c r="BD261">
        <v>120261</v>
      </c>
      <c r="BE261" t="s">
        <v>735</v>
      </c>
      <c r="BF261" s="6" t="str">
        <f>HYPERLINK("http://dx.doi.org/10.1016/j.jenvman.2024.120261","http://dx.doi.org/10.1016/j.jenvman.2024.120261")</f>
        <v>http://dx.doi.org/10.1016/j.jenvman.2024.120261</v>
      </c>
      <c r="BG261" t="s">
        <v>1500</v>
      </c>
      <c r="BH261" t="s">
        <v>2657</v>
      </c>
      <c r="BI261" t="s">
        <v>1500</v>
      </c>
      <c r="BJ261" t="s">
        <v>1500</v>
      </c>
      <c r="BK261" t="s">
        <v>1500</v>
      </c>
      <c r="BL261" t="s">
        <v>1500</v>
      </c>
      <c r="BM261" t="s">
        <v>1500</v>
      </c>
      <c r="BN261">
        <v>38354608</v>
      </c>
      <c r="BO261" t="s">
        <v>1500</v>
      </c>
      <c r="BP261" t="s">
        <v>1500</v>
      </c>
      <c r="BQ261" t="s">
        <v>1500</v>
      </c>
      <c r="BR261" t="s">
        <v>1500</v>
      </c>
      <c r="BS261" t="s">
        <v>764</v>
      </c>
      <c r="BT261" s="6" t="str">
        <f>HYPERLINK("https%3A%2F%2Fwww.webofscience.com%2Fwos%2Fwoscc%2Ffull-record%2FWOS:001185265100001","View Full Record in Web of Science")</f>
        <v>View Full Record in Web of Science</v>
      </c>
    </row>
    <row r="262" spans="1:72" x14ac:dyDescent="0.2">
      <c r="A262" t="s">
        <v>1507</v>
      </c>
      <c r="B262" t="s">
        <v>1832</v>
      </c>
      <c r="C262" t="s">
        <v>1500</v>
      </c>
      <c r="D262" t="s">
        <v>1500</v>
      </c>
      <c r="E262" t="s">
        <v>1500</v>
      </c>
      <c r="F262" t="s">
        <v>2206</v>
      </c>
      <c r="G262" t="s">
        <v>1500</v>
      </c>
      <c r="H262" t="s">
        <v>1500</v>
      </c>
      <c r="I262" t="s">
        <v>2282</v>
      </c>
      <c r="J262" t="s">
        <v>1520</v>
      </c>
      <c r="K262" t="s">
        <v>1500</v>
      </c>
      <c r="L262" t="s">
        <v>1500</v>
      </c>
      <c r="M262" t="s">
        <v>1500</v>
      </c>
      <c r="N262" t="s">
        <v>1500</v>
      </c>
      <c r="O262" t="s">
        <v>1500</v>
      </c>
      <c r="P262" t="s">
        <v>1500</v>
      </c>
      <c r="Q262" t="s">
        <v>1500</v>
      </c>
      <c r="R262" t="s">
        <v>1500</v>
      </c>
      <c r="S262" t="s">
        <v>1500</v>
      </c>
      <c r="T262" t="s">
        <v>1500</v>
      </c>
      <c r="U262" t="s">
        <v>1500</v>
      </c>
      <c r="V262" t="s">
        <v>1500</v>
      </c>
      <c r="W262" t="s">
        <v>1500</v>
      </c>
      <c r="X262" t="s">
        <v>1500</v>
      </c>
      <c r="Y262" t="s">
        <v>1500</v>
      </c>
      <c r="Z262" t="s">
        <v>1500</v>
      </c>
      <c r="AA262" t="s">
        <v>159</v>
      </c>
      <c r="AB262" t="s">
        <v>1442</v>
      </c>
      <c r="AC262" t="s">
        <v>1500</v>
      </c>
      <c r="AD262" t="s">
        <v>1500</v>
      </c>
      <c r="AE262" t="s">
        <v>1500</v>
      </c>
      <c r="AF262" t="s">
        <v>1500</v>
      </c>
      <c r="AG262" t="s">
        <v>1500</v>
      </c>
      <c r="AH262" t="s">
        <v>1500</v>
      </c>
      <c r="AI262" t="s">
        <v>1500</v>
      </c>
      <c r="AJ262" t="s">
        <v>1500</v>
      </c>
      <c r="AK262" t="s">
        <v>1500</v>
      </c>
      <c r="AL262" t="s">
        <v>1500</v>
      </c>
      <c r="AM262" t="s">
        <v>1500</v>
      </c>
      <c r="AN262" t="s">
        <v>1500</v>
      </c>
      <c r="AO262" t="s">
        <v>2633</v>
      </c>
      <c r="AP262" t="s">
        <v>1521</v>
      </c>
      <c r="AQ262" t="s">
        <v>1500</v>
      </c>
      <c r="AR262" t="s">
        <v>1500</v>
      </c>
      <c r="AS262" t="s">
        <v>1500</v>
      </c>
      <c r="AT262" t="s">
        <v>1494</v>
      </c>
      <c r="AU262">
        <v>2015</v>
      </c>
      <c r="AV262">
        <v>259</v>
      </c>
      <c r="AW262" t="s">
        <v>1500</v>
      </c>
      <c r="AX262" t="s">
        <v>1500</v>
      </c>
      <c r="AY262" t="s">
        <v>1500</v>
      </c>
      <c r="AZ262" t="s">
        <v>1500</v>
      </c>
      <c r="BA262" t="s">
        <v>1500</v>
      </c>
      <c r="BB262">
        <v>370</v>
      </c>
      <c r="BC262">
        <v>379</v>
      </c>
      <c r="BD262" t="s">
        <v>1500</v>
      </c>
      <c r="BE262" t="s">
        <v>741</v>
      </c>
      <c r="BF262" s="6" t="str">
        <f>HYPERLINK("http://dx.doi.org/10.1016/j.geoderma.2015.06.001","http://dx.doi.org/10.1016/j.geoderma.2015.06.001")</f>
        <v>http://dx.doi.org/10.1016/j.geoderma.2015.06.001</v>
      </c>
      <c r="BG262" t="s">
        <v>1500</v>
      </c>
      <c r="BH262" t="s">
        <v>1500</v>
      </c>
      <c r="BI262" t="s">
        <v>1500</v>
      </c>
      <c r="BJ262" t="s">
        <v>1500</v>
      </c>
      <c r="BK262" t="s">
        <v>1500</v>
      </c>
      <c r="BL262" t="s">
        <v>1500</v>
      </c>
      <c r="BM262" t="s">
        <v>1500</v>
      </c>
      <c r="BN262" t="s">
        <v>1500</v>
      </c>
      <c r="BO262" t="s">
        <v>1500</v>
      </c>
      <c r="BP262" t="s">
        <v>1500</v>
      </c>
      <c r="BQ262" t="s">
        <v>1500</v>
      </c>
      <c r="BR262" t="s">
        <v>1500</v>
      </c>
      <c r="BS262" t="s">
        <v>778</v>
      </c>
      <c r="BT262" s="6" t="str">
        <f>HYPERLINK("https%3A%2F%2Fwww.webofscience.com%2Fwos%2Fwoscc%2Ffull-record%2FWOS:000360867800039","View Full Record in Web of Science")</f>
        <v>View Full Record in Web of Science</v>
      </c>
    </row>
    <row r="263" spans="1:72" x14ac:dyDescent="0.2">
      <c r="A263" t="s">
        <v>1507</v>
      </c>
      <c r="B263" t="s">
        <v>2140</v>
      </c>
      <c r="C263" t="s">
        <v>1500</v>
      </c>
      <c r="D263" t="s">
        <v>1500</v>
      </c>
      <c r="E263" t="s">
        <v>1500</v>
      </c>
      <c r="F263" t="s">
        <v>2275</v>
      </c>
      <c r="G263" t="s">
        <v>1500</v>
      </c>
      <c r="H263" t="s">
        <v>1500</v>
      </c>
      <c r="I263" t="s">
        <v>2551</v>
      </c>
      <c r="J263" t="s">
        <v>1317</v>
      </c>
      <c r="K263" t="s">
        <v>1500</v>
      </c>
      <c r="L263" t="s">
        <v>1500</v>
      </c>
      <c r="M263" t="s">
        <v>1500</v>
      </c>
      <c r="N263" t="s">
        <v>1500</v>
      </c>
      <c r="O263" t="s">
        <v>1500</v>
      </c>
      <c r="P263" t="s">
        <v>1500</v>
      </c>
      <c r="Q263" t="s">
        <v>1500</v>
      </c>
      <c r="R263" t="s">
        <v>1500</v>
      </c>
      <c r="S263" t="s">
        <v>1500</v>
      </c>
      <c r="T263" t="s">
        <v>1500</v>
      </c>
      <c r="U263" t="s">
        <v>1500</v>
      </c>
      <c r="V263" t="s">
        <v>1500</v>
      </c>
      <c r="W263" t="s">
        <v>1500</v>
      </c>
      <c r="X263" t="s">
        <v>1500</v>
      </c>
      <c r="Y263" t="s">
        <v>1500</v>
      </c>
      <c r="Z263" t="s">
        <v>1500</v>
      </c>
      <c r="AA263" t="s">
        <v>1885</v>
      </c>
      <c r="AB263" t="s">
        <v>1500</v>
      </c>
      <c r="AC263" t="s">
        <v>1500</v>
      </c>
      <c r="AD263" t="s">
        <v>1500</v>
      </c>
      <c r="AE263" t="s">
        <v>1500</v>
      </c>
      <c r="AF263" t="s">
        <v>1500</v>
      </c>
      <c r="AG263" t="s">
        <v>1500</v>
      </c>
      <c r="AH263" t="s">
        <v>1500</v>
      </c>
      <c r="AI263" t="s">
        <v>1500</v>
      </c>
      <c r="AJ263" t="s">
        <v>1500</v>
      </c>
      <c r="AK263" t="s">
        <v>1500</v>
      </c>
      <c r="AL263" t="s">
        <v>1500</v>
      </c>
      <c r="AM263" t="s">
        <v>1500</v>
      </c>
      <c r="AN263" t="s">
        <v>1500</v>
      </c>
      <c r="AO263" t="s">
        <v>1500</v>
      </c>
      <c r="AP263" t="s">
        <v>1513</v>
      </c>
      <c r="AQ263" t="s">
        <v>1500</v>
      </c>
      <c r="AR263" t="s">
        <v>1500</v>
      </c>
      <c r="AS263" t="s">
        <v>1500</v>
      </c>
      <c r="AT263" t="s">
        <v>1497</v>
      </c>
      <c r="AU263">
        <v>2023</v>
      </c>
      <c r="AV263">
        <v>13</v>
      </c>
      <c r="AW263">
        <v>6</v>
      </c>
      <c r="AX263" t="s">
        <v>1500</v>
      </c>
      <c r="AY263" t="s">
        <v>1500</v>
      </c>
      <c r="AZ263" t="s">
        <v>1500</v>
      </c>
      <c r="BA263" t="s">
        <v>1500</v>
      </c>
      <c r="BB263" t="s">
        <v>1500</v>
      </c>
      <c r="BC263" t="s">
        <v>1500</v>
      </c>
      <c r="BD263">
        <v>1636</v>
      </c>
      <c r="BE263" t="s">
        <v>2390</v>
      </c>
      <c r="BF263" s="6" t="str">
        <f>HYPERLINK("http://dx.doi.org/10.3390/agronomy13061636","http://dx.doi.org/10.3390/agronomy13061636")</f>
        <v>http://dx.doi.org/10.3390/agronomy13061636</v>
      </c>
      <c r="BG263" t="s">
        <v>1500</v>
      </c>
      <c r="BH263" t="s">
        <v>1500</v>
      </c>
      <c r="BI263" t="s">
        <v>1500</v>
      </c>
      <c r="BJ263" t="s">
        <v>1500</v>
      </c>
      <c r="BK263" t="s">
        <v>1500</v>
      </c>
      <c r="BL263" t="s">
        <v>1500</v>
      </c>
      <c r="BM263" t="s">
        <v>1500</v>
      </c>
      <c r="BN263" t="s">
        <v>1500</v>
      </c>
      <c r="BO263" t="s">
        <v>1500</v>
      </c>
      <c r="BP263" t="s">
        <v>1500</v>
      </c>
      <c r="BQ263" t="s">
        <v>1500</v>
      </c>
      <c r="BR263" t="s">
        <v>1500</v>
      </c>
      <c r="BS263" t="s">
        <v>783</v>
      </c>
      <c r="BT263" s="6" t="str">
        <f>HYPERLINK("https%3A%2F%2Fwww.webofscience.com%2Fwos%2Fwoscc%2Ffull-record%2FWOS:001016851900001","View Full Record in Web of Science")</f>
        <v>View Full Record in Web of Science</v>
      </c>
    </row>
    <row r="264" spans="1:72" x14ac:dyDescent="0.2">
      <c r="A264" t="s">
        <v>1507</v>
      </c>
      <c r="B264" t="s">
        <v>215</v>
      </c>
      <c r="C264" t="s">
        <v>1500</v>
      </c>
      <c r="D264" t="s">
        <v>1500</v>
      </c>
      <c r="E264" t="s">
        <v>1500</v>
      </c>
      <c r="F264" t="s">
        <v>253</v>
      </c>
      <c r="G264" t="s">
        <v>1500</v>
      </c>
      <c r="H264" t="s">
        <v>1500</v>
      </c>
      <c r="I264" t="s">
        <v>1393</v>
      </c>
      <c r="J264" t="s">
        <v>377</v>
      </c>
      <c r="K264" t="s">
        <v>1500</v>
      </c>
      <c r="L264" t="s">
        <v>1500</v>
      </c>
      <c r="M264" t="s">
        <v>1500</v>
      </c>
      <c r="N264" t="s">
        <v>1500</v>
      </c>
      <c r="O264" t="s">
        <v>1500</v>
      </c>
      <c r="P264" t="s">
        <v>1500</v>
      </c>
      <c r="Q264" t="s">
        <v>1500</v>
      </c>
      <c r="R264" t="s">
        <v>1500</v>
      </c>
      <c r="S264" t="s">
        <v>1500</v>
      </c>
      <c r="T264" t="s">
        <v>1500</v>
      </c>
      <c r="U264" t="s">
        <v>1500</v>
      </c>
      <c r="V264" t="s">
        <v>1500</v>
      </c>
      <c r="W264" t="s">
        <v>1500</v>
      </c>
      <c r="X264" t="s">
        <v>1500</v>
      </c>
      <c r="Y264" t="s">
        <v>1500</v>
      </c>
      <c r="Z264" t="s">
        <v>1500</v>
      </c>
      <c r="AA264" t="s">
        <v>1245</v>
      </c>
      <c r="AB264" t="s">
        <v>597</v>
      </c>
      <c r="AC264" t="s">
        <v>1500</v>
      </c>
      <c r="AD264" t="s">
        <v>1500</v>
      </c>
      <c r="AE264" t="s">
        <v>1500</v>
      </c>
      <c r="AF264" t="s">
        <v>1500</v>
      </c>
      <c r="AG264" t="s">
        <v>1500</v>
      </c>
      <c r="AH264" t="s">
        <v>1500</v>
      </c>
      <c r="AI264" t="s">
        <v>1500</v>
      </c>
      <c r="AJ264" t="s">
        <v>1500</v>
      </c>
      <c r="AK264" t="s">
        <v>1500</v>
      </c>
      <c r="AL264" t="s">
        <v>1500</v>
      </c>
      <c r="AM264" t="s">
        <v>1500</v>
      </c>
      <c r="AN264" t="s">
        <v>1500</v>
      </c>
      <c r="AO264" t="s">
        <v>2756</v>
      </c>
      <c r="AP264" t="s">
        <v>2748</v>
      </c>
      <c r="AQ264" t="s">
        <v>1500</v>
      </c>
      <c r="AR264" t="s">
        <v>1500</v>
      </c>
      <c r="AS264" t="s">
        <v>1500</v>
      </c>
      <c r="AT264" t="s">
        <v>1497</v>
      </c>
      <c r="AU264">
        <v>2019</v>
      </c>
      <c r="AV264">
        <v>109</v>
      </c>
      <c r="AW264" t="s">
        <v>1492</v>
      </c>
      <c r="AX264" t="s">
        <v>1500</v>
      </c>
      <c r="AY264" t="s">
        <v>1500</v>
      </c>
      <c r="AZ264" t="s">
        <v>1508</v>
      </c>
      <c r="BA264" t="s">
        <v>1500</v>
      </c>
      <c r="BB264">
        <v>375</v>
      </c>
      <c r="BC264">
        <v>386</v>
      </c>
      <c r="BD264" t="s">
        <v>635</v>
      </c>
      <c r="BE264" t="s">
        <v>2315</v>
      </c>
      <c r="BF264" s="6" t="str">
        <f>HYPERLINK("http://dx.doi.org/10.1017/S1755691018000580","http://dx.doi.org/10.1017/S1755691018000580")</f>
        <v>http://dx.doi.org/10.1017/S1755691018000580</v>
      </c>
      <c r="BG264" t="s">
        <v>1500</v>
      </c>
      <c r="BH264" t="s">
        <v>1500</v>
      </c>
      <c r="BI264" t="s">
        <v>1500</v>
      </c>
      <c r="BJ264" t="s">
        <v>1500</v>
      </c>
      <c r="BK264" t="s">
        <v>1500</v>
      </c>
      <c r="BL264" t="s">
        <v>1500</v>
      </c>
      <c r="BM264" t="s">
        <v>1500</v>
      </c>
      <c r="BN264" t="s">
        <v>1500</v>
      </c>
      <c r="BO264" t="s">
        <v>1500</v>
      </c>
      <c r="BP264" t="s">
        <v>1500</v>
      </c>
      <c r="BQ264" t="s">
        <v>1500</v>
      </c>
      <c r="BR264" t="s">
        <v>1500</v>
      </c>
      <c r="BS264" t="s">
        <v>909</v>
      </c>
      <c r="BT264" s="6" t="str">
        <f>HYPERLINK("https%3A%2F%2Fwww.webofscience.com%2Fwos%2Fwoscc%2Ffull-record%2FWOS:000474198700002","View Full Record in Web of Science")</f>
        <v>View Full Record in Web of Science</v>
      </c>
    </row>
    <row r="265" spans="1:72" x14ac:dyDescent="0.2">
      <c r="A265" t="s">
        <v>1507</v>
      </c>
      <c r="B265" t="s">
        <v>2562</v>
      </c>
      <c r="C265" t="s">
        <v>1500</v>
      </c>
      <c r="D265" t="s">
        <v>1500</v>
      </c>
      <c r="E265" t="s">
        <v>1500</v>
      </c>
      <c r="F265" t="s">
        <v>2499</v>
      </c>
      <c r="G265" t="s">
        <v>1500</v>
      </c>
      <c r="H265" t="s">
        <v>1500</v>
      </c>
      <c r="I265" t="s">
        <v>45</v>
      </c>
      <c r="J265" t="s">
        <v>219</v>
      </c>
      <c r="K265" t="s">
        <v>1500</v>
      </c>
      <c r="L265" t="s">
        <v>1500</v>
      </c>
      <c r="M265" t="s">
        <v>1500</v>
      </c>
      <c r="N265" t="s">
        <v>1500</v>
      </c>
      <c r="O265" t="s">
        <v>1500</v>
      </c>
      <c r="P265" t="s">
        <v>1500</v>
      </c>
      <c r="Q265" t="s">
        <v>1500</v>
      </c>
      <c r="R265" t="s">
        <v>1500</v>
      </c>
      <c r="S265" t="s">
        <v>1500</v>
      </c>
      <c r="T265" t="s">
        <v>1500</v>
      </c>
      <c r="U265" t="s">
        <v>1500</v>
      </c>
      <c r="V265" t="s">
        <v>1500</v>
      </c>
      <c r="W265" t="s">
        <v>1500</v>
      </c>
      <c r="X265" t="s">
        <v>1500</v>
      </c>
      <c r="Y265" t="s">
        <v>1500</v>
      </c>
      <c r="Z265" t="s">
        <v>1500</v>
      </c>
      <c r="AA265" t="s">
        <v>2010</v>
      </c>
      <c r="AB265" t="s">
        <v>1154</v>
      </c>
      <c r="AC265" t="s">
        <v>1500</v>
      </c>
      <c r="AD265" t="s">
        <v>1500</v>
      </c>
      <c r="AE265" t="s">
        <v>1500</v>
      </c>
      <c r="AF265" t="s">
        <v>1500</v>
      </c>
      <c r="AG265" t="s">
        <v>1500</v>
      </c>
      <c r="AH265" t="s">
        <v>1500</v>
      </c>
      <c r="AI265" t="s">
        <v>1500</v>
      </c>
      <c r="AJ265" t="s">
        <v>1500</v>
      </c>
      <c r="AK265" t="s">
        <v>1500</v>
      </c>
      <c r="AL265" t="s">
        <v>1500</v>
      </c>
      <c r="AM265" t="s">
        <v>1500</v>
      </c>
      <c r="AN265" t="s">
        <v>1500</v>
      </c>
      <c r="AO265" t="s">
        <v>1914</v>
      </c>
      <c r="AP265" t="s">
        <v>1909</v>
      </c>
      <c r="AQ265" t="s">
        <v>1500</v>
      </c>
      <c r="AR265" t="s">
        <v>1500</v>
      </c>
      <c r="AS265" t="s">
        <v>1500</v>
      </c>
      <c r="AT265" t="s">
        <v>1535</v>
      </c>
      <c r="AU265">
        <v>2021</v>
      </c>
      <c r="AV265">
        <v>322</v>
      </c>
      <c r="AW265" t="s">
        <v>1500</v>
      </c>
      <c r="AX265" t="s">
        <v>1500</v>
      </c>
      <c r="AY265" t="s">
        <v>1500</v>
      </c>
      <c r="AZ265" t="s">
        <v>1500</v>
      </c>
      <c r="BA265" t="s">
        <v>1500</v>
      </c>
      <c r="BB265" t="s">
        <v>1500</v>
      </c>
      <c r="BC265" t="s">
        <v>1500</v>
      </c>
      <c r="BD265">
        <v>107663</v>
      </c>
      <c r="BE265" t="s">
        <v>2456</v>
      </c>
      <c r="BF265" s="6" t="str">
        <f>HYPERLINK("http://dx.doi.org/10.1016/j.agee.2021.107663","http://dx.doi.org/10.1016/j.agee.2021.107663")</f>
        <v>http://dx.doi.org/10.1016/j.agee.2021.107663</v>
      </c>
      <c r="BG265" t="s">
        <v>1500</v>
      </c>
      <c r="BH265" t="s">
        <v>2688</v>
      </c>
      <c r="BI265" t="s">
        <v>1500</v>
      </c>
      <c r="BJ265" t="s">
        <v>1500</v>
      </c>
      <c r="BK265" t="s">
        <v>1500</v>
      </c>
      <c r="BL265" t="s">
        <v>1500</v>
      </c>
      <c r="BM265" t="s">
        <v>1500</v>
      </c>
      <c r="BN265" t="s">
        <v>1500</v>
      </c>
      <c r="BO265" t="s">
        <v>1500</v>
      </c>
      <c r="BP265" t="s">
        <v>1500</v>
      </c>
      <c r="BQ265" t="s">
        <v>1500</v>
      </c>
      <c r="BR265" t="s">
        <v>1500</v>
      </c>
      <c r="BS265" t="s">
        <v>768</v>
      </c>
      <c r="BT265" s="6" t="str">
        <f>HYPERLINK("https%3A%2F%2Fwww.webofscience.com%2Fwos%2Fwoscc%2Ffull-record%2FWOS:000706984200005","View Full Record in Web of Science")</f>
        <v>View Full Record in Web of Science</v>
      </c>
    </row>
    <row r="266" spans="1:72" x14ac:dyDescent="0.2">
      <c r="A266" t="s">
        <v>1507</v>
      </c>
      <c r="B266" t="s">
        <v>1730</v>
      </c>
      <c r="C266" t="s">
        <v>1500</v>
      </c>
      <c r="D266" t="s">
        <v>1500</v>
      </c>
      <c r="E266" t="s">
        <v>1500</v>
      </c>
      <c r="F266" t="s">
        <v>1795</v>
      </c>
      <c r="G266" t="s">
        <v>1500</v>
      </c>
      <c r="H266" t="s">
        <v>1500</v>
      </c>
      <c r="I266" t="s">
        <v>1813</v>
      </c>
      <c r="J266" t="s">
        <v>220</v>
      </c>
      <c r="K266" t="s">
        <v>1500</v>
      </c>
      <c r="L266" t="s">
        <v>1500</v>
      </c>
      <c r="M266" t="s">
        <v>1500</v>
      </c>
      <c r="N266" t="s">
        <v>1500</v>
      </c>
      <c r="O266" t="s">
        <v>1500</v>
      </c>
      <c r="P266" t="s">
        <v>1500</v>
      </c>
      <c r="Q266" t="s">
        <v>1500</v>
      </c>
      <c r="R266" t="s">
        <v>1500</v>
      </c>
      <c r="S266" t="s">
        <v>1500</v>
      </c>
      <c r="T266" t="s">
        <v>1500</v>
      </c>
      <c r="U266" t="s">
        <v>1500</v>
      </c>
      <c r="V266" t="s">
        <v>1500</v>
      </c>
      <c r="W266" t="s">
        <v>1500</v>
      </c>
      <c r="X266" t="s">
        <v>1500</v>
      </c>
      <c r="Y266" t="s">
        <v>1500</v>
      </c>
      <c r="Z266" t="s">
        <v>1500</v>
      </c>
      <c r="AA266" t="s">
        <v>2430</v>
      </c>
      <c r="AB266" t="s">
        <v>731</v>
      </c>
      <c r="AC266" t="s">
        <v>1500</v>
      </c>
      <c r="AD266" t="s">
        <v>1500</v>
      </c>
      <c r="AE266" t="s">
        <v>1500</v>
      </c>
      <c r="AF266" t="s">
        <v>1500</v>
      </c>
      <c r="AG266" t="s">
        <v>1500</v>
      </c>
      <c r="AH266" t="s">
        <v>1500</v>
      </c>
      <c r="AI266" t="s">
        <v>1500</v>
      </c>
      <c r="AJ266" t="s">
        <v>1500</v>
      </c>
      <c r="AK266" t="s">
        <v>1500</v>
      </c>
      <c r="AL266" t="s">
        <v>1500</v>
      </c>
      <c r="AM266" t="s">
        <v>1500</v>
      </c>
      <c r="AN266" t="s">
        <v>1500</v>
      </c>
      <c r="AO266" t="s">
        <v>1500</v>
      </c>
      <c r="AP266" t="s">
        <v>2731</v>
      </c>
      <c r="AQ266" t="s">
        <v>1500</v>
      </c>
      <c r="AR266" t="s">
        <v>1500</v>
      </c>
      <c r="AS266" t="s">
        <v>1500</v>
      </c>
      <c r="AT266" t="s">
        <v>1617</v>
      </c>
      <c r="AU266">
        <v>2024</v>
      </c>
      <c r="AV266">
        <v>8</v>
      </c>
      <c r="AW266" t="s">
        <v>1500</v>
      </c>
      <c r="AX266" t="s">
        <v>1500</v>
      </c>
      <c r="AY266" t="s">
        <v>1500</v>
      </c>
      <c r="AZ266" t="s">
        <v>1500</v>
      </c>
      <c r="BA266" t="s">
        <v>1500</v>
      </c>
      <c r="BB266" t="s">
        <v>1500</v>
      </c>
      <c r="BC266" t="s">
        <v>1500</v>
      </c>
      <c r="BD266">
        <v>1375092</v>
      </c>
      <c r="BE266" t="s">
        <v>2445</v>
      </c>
      <c r="BF266" s="6" t="str">
        <f>HYPERLINK("http://dx.doi.org/10.3389/fsufs.2024.1375092","http://dx.doi.org/10.3389/fsufs.2024.1375092")</f>
        <v>http://dx.doi.org/10.3389/fsufs.2024.1375092</v>
      </c>
      <c r="BG266" t="s">
        <v>1500</v>
      </c>
      <c r="BH266" t="s">
        <v>1500</v>
      </c>
      <c r="BI266" t="s">
        <v>1500</v>
      </c>
      <c r="BJ266" t="s">
        <v>1500</v>
      </c>
      <c r="BK266" t="s">
        <v>1500</v>
      </c>
      <c r="BL266" t="s">
        <v>1500</v>
      </c>
      <c r="BM266" t="s">
        <v>1500</v>
      </c>
      <c r="BN266" t="s">
        <v>1500</v>
      </c>
      <c r="BO266" t="s">
        <v>1500</v>
      </c>
      <c r="BP266" t="s">
        <v>1500</v>
      </c>
      <c r="BQ266" t="s">
        <v>1500</v>
      </c>
      <c r="BR266" t="s">
        <v>1500</v>
      </c>
      <c r="BS266" t="s">
        <v>771</v>
      </c>
      <c r="BT266" s="6" t="str">
        <f>HYPERLINK("https%3A%2F%2Fwww.webofscience.com%2Fwos%2Fwoscc%2Ffull-record%2FWOS:001250069400001","View Full Record in Web of Science")</f>
        <v>View Full Record in Web of Science</v>
      </c>
    </row>
    <row r="267" spans="1:72" x14ac:dyDescent="0.2">
      <c r="A267" t="s">
        <v>1507</v>
      </c>
      <c r="B267" t="s">
        <v>366</v>
      </c>
      <c r="C267" t="s">
        <v>1500</v>
      </c>
      <c r="D267" t="s">
        <v>1500</v>
      </c>
      <c r="E267" t="s">
        <v>1500</v>
      </c>
      <c r="F267" t="s">
        <v>366</v>
      </c>
      <c r="G267" t="s">
        <v>1500</v>
      </c>
      <c r="H267" t="s">
        <v>1500</v>
      </c>
      <c r="I267" t="s">
        <v>1401</v>
      </c>
      <c r="J267" t="s">
        <v>591</v>
      </c>
      <c r="K267" t="s">
        <v>1500</v>
      </c>
      <c r="L267" t="s">
        <v>1500</v>
      </c>
      <c r="M267" t="s">
        <v>1500</v>
      </c>
      <c r="N267" t="s">
        <v>1500</v>
      </c>
      <c r="O267" t="s">
        <v>1500</v>
      </c>
      <c r="P267" t="s">
        <v>1500</v>
      </c>
      <c r="Q267" t="s">
        <v>1500</v>
      </c>
      <c r="R267" t="s">
        <v>1500</v>
      </c>
      <c r="S267" t="s">
        <v>1500</v>
      </c>
      <c r="T267" t="s">
        <v>1500</v>
      </c>
      <c r="U267" t="s">
        <v>1500</v>
      </c>
      <c r="V267" t="s">
        <v>1500</v>
      </c>
      <c r="W267" t="s">
        <v>1500</v>
      </c>
      <c r="X267" t="s">
        <v>1500</v>
      </c>
      <c r="Y267" t="s">
        <v>1500</v>
      </c>
      <c r="Z267" t="s">
        <v>1500</v>
      </c>
      <c r="AA267" t="s">
        <v>643</v>
      </c>
      <c r="AB267" t="s">
        <v>508</v>
      </c>
      <c r="AC267" t="s">
        <v>1500</v>
      </c>
      <c r="AD267" t="s">
        <v>1500</v>
      </c>
      <c r="AE267" t="s">
        <v>1500</v>
      </c>
      <c r="AF267" t="s">
        <v>1500</v>
      </c>
      <c r="AG267" t="s">
        <v>1500</v>
      </c>
      <c r="AH267" t="s">
        <v>1500</v>
      </c>
      <c r="AI267" t="s">
        <v>1500</v>
      </c>
      <c r="AJ267" t="s">
        <v>1500</v>
      </c>
      <c r="AK267" t="s">
        <v>1500</v>
      </c>
      <c r="AL267" t="s">
        <v>1500</v>
      </c>
      <c r="AM267" t="s">
        <v>1500</v>
      </c>
      <c r="AN267" t="s">
        <v>1500</v>
      </c>
      <c r="AO267" t="s">
        <v>2687</v>
      </c>
      <c r="AP267" t="s">
        <v>2683</v>
      </c>
      <c r="AQ267" t="s">
        <v>1500</v>
      </c>
      <c r="AR267" t="s">
        <v>1500</v>
      </c>
      <c r="AS267" t="s">
        <v>1500</v>
      </c>
      <c r="AT267" t="s">
        <v>1597</v>
      </c>
      <c r="AU267">
        <v>2000</v>
      </c>
      <c r="AV267">
        <v>29</v>
      </c>
      <c r="AW267">
        <v>6</v>
      </c>
      <c r="AX267" t="s">
        <v>1500</v>
      </c>
      <c r="AY267" t="s">
        <v>1500</v>
      </c>
      <c r="AZ267" t="s">
        <v>1500</v>
      </c>
      <c r="BA267" t="s">
        <v>1500</v>
      </c>
      <c r="BB267">
        <v>1733</v>
      </c>
      <c r="BC267">
        <v>1740</v>
      </c>
      <c r="BD267" t="s">
        <v>1500</v>
      </c>
      <c r="BE267" t="s">
        <v>191</v>
      </c>
      <c r="BF267" s="6" t="str">
        <f>HYPERLINK("http://dx.doi.org/10.2134/jeq2000.00472425002900060002x","http://dx.doi.org/10.2134/jeq2000.00472425002900060002x")</f>
        <v>http://dx.doi.org/10.2134/jeq2000.00472425002900060002x</v>
      </c>
      <c r="BG267" t="s">
        <v>1500</v>
      </c>
      <c r="BH267" t="s">
        <v>1500</v>
      </c>
      <c r="BI267" t="s">
        <v>1500</v>
      </c>
      <c r="BJ267" t="s">
        <v>1500</v>
      </c>
      <c r="BK267" t="s">
        <v>1500</v>
      </c>
      <c r="BL267" t="s">
        <v>1500</v>
      </c>
      <c r="BM267" t="s">
        <v>1500</v>
      </c>
      <c r="BN267" t="s">
        <v>1500</v>
      </c>
      <c r="BO267" t="s">
        <v>1500</v>
      </c>
      <c r="BP267" t="s">
        <v>1500</v>
      </c>
      <c r="BQ267" t="s">
        <v>1500</v>
      </c>
      <c r="BR267" t="s">
        <v>1500</v>
      </c>
      <c r="BS267" t="s">
        <v>779</v>
      </c>
      <c r="BT267" s="6" t="str">
        <f>HYPERLINK("https%3A%2F%2Fwww.webofscience.com%2Fwos%2Fwoscc%2Ffull-record%2FWOS:000165364200002","View Full Record in Web of Science")</f>
        <v>View Full Record in Web of Science</v>
      </c>
    </row>
    <row r="268" spans="1:72" x14ac:dyDescent="0.2">
      <c r="A268" t="s">
        <v>1507</v>
      </c>
      <c r="B268" t="s">
        <v>281</v>
      </c>
      <c r="C268" t="s">
        <v>1500</v>
      </c>
      <c r="D268" t="s">
        <v>1500</v>
      </c>
      <c r="E268" t="s">
        <v>1500</v>
      </c>
      <c r="F268" t="s">
        <v>26</v>
      </c>
      <c r="G268" t="s">
        <v>1500</v>
      </c>
      <c r="H268" t="s">
        <v>1500</v>
      </c>
      <c r="I268" t="s">
        <v>1683</v>
      </c>
      <c r="J268" t="s">
        <v>639</v>
      </c>
      <c r="K268" t="s">
        <v>1500</v>
      </c>
      <c r="L268" t="s">
        <v>1500</v>
      </c>
      <c r="M268" t="s">
        <v>1500</v>
      </c>
      <c r="N268" t="s">
        <v>1500</v>
      </c>
      <c r="O268" t="s">
        <v>1500</v>
      </c>
      <c r="P268" t="s">
        <v>1500</v>
      </c>
      <c r="Q268" t="s">
        <v>1500</v>
      </c>
      <c r="R268" t="s">
        <v>1500</v>
      </c>
      <c r="S268" t="s">
        <v>1500</v>
      </c>
      <c r="T268" t="s">
        <v>1500</v>
      </c>
      <c r="U268" t="s">
        <v>1500</v>
      </c>
      <c r="V268" t="s">
        <v>1500</v>
      </c>
      <c r="W268" t="s">
        <v>1500</v>
      </c>
      <c r="X268" t="s">
        <v>1500</v>
      </c>
      <c r="Y268" t="s">
        <v>1500</v>
      </c>
      <c r="Z268" t="s">
        <v>1500</v>
      </c>
      <c r="AA268" t="s">
        <v>310</v>
      </c>
      <c r="AB268" t="s">
        <v>1500</v>
      </c>
      <c r="AC268" t="s">
        <v>1500</v>
      </c>
      <c r="AD268" t="s">
        <v>1500</v>
      </c>
      <c r="AE268" t="s">
        <v>1500</v>
      </c>
      <c r="AF268" t="s">
        <v>1500</v>
      </c>
      <c r="AG268" t="s">
        <v>1500</v>
      </c>
      <c r="AH268" t="s">
        <v>1500</v>
      </c>
      <c r="AI268" t="s">
        <v>1500</v>
      </c>
      <c r="AJ268" t="s">
        <v>1500</v>
      </c>
      <c r="AK268" t="s">
        <v>1500</v>
      </c>
      <c r="AL268" t="s">
        <v>1500</v>
      </c>
      <c r="AM268" t="s">
        <v>1500</v>
      </c>
      <c r="AN268" t="s">
        <v>1500</v>
      </c>
      <c r="AO268" t="s">
        <v>2627</v>
      </c>
      <c r="AP268" t="s">
        <v>2634</v>
      </c>
      <c r="AQ268" t="s">
        <v>1500</v>
      </c>
      <c r="AR268" t="s">
        <v>1500</v>
      </c>
      <c r="AS268" t="s">
        <v>1500</v>
      </c>
      <c r="AT268" t="s">
        <v>1494</v>
      </c>
      <c r="AU268">
        <v>2023</v>
      </c>
      <c r="AV268">
        <v>192</v>
      </c>
      <c r="AW268" t="s">
        <v>1500</v>
      </c>
      <c r="AX268" t="s">
        <v>1500</v>
      </c>
      <c r="AY268" t="s">
        <v>1500</v>
      </c>
      <c r="AZ268" t="s">
        <v>1500</v>
      </c>
      <c r="BA268" t="s">
        <v>1500</v>
      </c>
      <c r="BB268" t="s">
        <v>1500</v>
      </c>
      <c r="BC268" t="s">
        <v>1500</v>
      </c>
      <c r="BD268">
        <v>105102</v>
      </c>
      <c r="BE268" t="s">
        <v>513</v>
      </c>
      <c r="BF268" s="6" t="str">
        <f>HYPERLINK("http://dx.doi.org/10.1016/j.apsoil.2023.105102","http://dx.doi.org/10.1016/j.apsoil.2023.105102")</f>
        <v>http://dx.doi.org/10.1016/j.apsoil.2023.105102</v>
      </c>
      <c r="BG268" t="s">
        <v>1500</v>
      </c>
      <c r="BH268" t="s">
        <v>2653</v>
      </c>
      <c r="BI268" t="s">
        <v>1500</v>
      </c>
      <c r="BJ268" t="s">
        <v>1500</v>
      </c>
      <c r="BK268" t="s">
        <v>1500</v>
      </c>
      <c r="BL268" t="s">
        <v>1500</v>
      </c>
      <c r="BM268" t="s">
        <v>1500</v>
      </c>
      <c r="BN268" t="s">
        <v>1500</v>
      </c>
      <c r="BO268" t="s">
        <v>1500</v>
      </c>
      <c r="BP268" t="s">
        <v>1500</v>
      </c>
      <c r="BQ268" t="s">
        <v>1500</v>
      </c>
      <c r="BR268" t="s">
        <v>1500</v>
      </c>
      <c r="BS268" t="s">
        <v>893</v>
      </c>
      <c r="BT268" s="6" t="str">
        <f>HYPERLINK("https%3A%2F%2Fwww.webofscience.com%2Fwos%2Fwoscc%2Ffull-record%2FWOS:001067071700001","View Full Record in Web of Science")</f>
        <v>View Full Record in Web of Science</v>
      </c>
    </row>
    <row r="269" spans="1:72" x14ac:dyDescent="0.2">
      <c r="A269" t="s">
        <v>1507</v>
      </c>
      <c r="B269" t="s">
        <v>736</v>
      </c>
      <c r="C269" t="s">
        <v>1500</v>
      </c>
      <c r="D269" t="s">
        <v>1500</v>
      </c>
      <c r="E269" t="s">
        <v>1500</v>
      </c>
      <c r="F269" t="s">
        <v>261</v>
      </c>
      <c r="G269" t="s">
        <v>1500</v>
      </c>
      <c r="H269" t="s">
        <v>1500</v>
      </c>
      <c r="I269" t="s">
        <v>418</v>
      </c>
      <c r="J269" t="s">
        <v>1252</v>
      </c>
      <c r="K269" t="s">
        <v>1500</v>
      </c>
      <c r="L269" t="s">
        <v>1500</v>
      </c>
      <c r="M269" t="s">
        <v>1500</v>
      </c>
      <c r="N269" t="s">
        <v>1500</v>
      </c>
      <c r="O269" t="s">
        <v>1500</v>
      </c>
      <c r="P269" t="s">
        <v>1500</v>
      </c>
      <c r="Q269" t="s">
        <v>1500</v>
      </c>
      <c r="R269" t="s">
        <v>1500</v>
      </c>
      <c r="S269" t="s">
        <v>1500</v>
      </c>
      <c r="T269" t="s">
        <v>1500</v>
      </c>
      <c r="U269" t="s">
        <v>1500</v>
      </c>
      <c r="V269" t="s">
        <v>1500</v>
      </c>
      <c r="W269" t="s">
        <v>1500</v>
      </c>
      <c r="X269" t="s">
        <v>1500</v>
      </c>
      <c r="Y269" t="s">
        <v>1500</v>
      </c>
      <c r="Z269" t="s">
        <v>1500</v>
      </c>
      <c r="AA269" t="s">
        <v>1966</v>
      </c>
      <c r="AB269" t="s">
        <v>1281</v>
      </c>
      <c r="AC269" t="s">
        <v>1500</v>
      </c>
      <c r="AD269" t="s">
        <v>1500</v>
      </c>
      <c r="AE269" t="s">
        <v>1500</v>
      </c>
      <c r="AF269" t="s">
        <v>1500</v>
      </c>
      <c r="AG269" t="s">
        <v>1500</v>
      </c>
      <c r="AH269" t="s">
        <v>1500</v>
      </c>
      <c r="AI269" t="s">
        <v>1500</v>
      </c>
      <c r="AJ269" t="s">
        <v>1500</v>
      </c>
      <c r="AK269" t="s">
        <v>1500</v>
      </c>
      <c r="AL269" t="s">
        <v>1500</v>
      </c>
      <c r="AM269" t="s">
        <v>1500</v>
      </c>
      <c r="AN269" t="s">
        <v>1500</v>
      </c>
      <c r="AO269" t="s">
        <v>2073</v>
      </c>
      <c r="AP269" t="s">
        <v>2077</v>
      </c>
      <c r="AQ269" t="s">
        <v>1500</v>
      </c>
      <c r="AR269" t="s">
        <v>1500</v>
      </c>
      <c r="AS269" t="s">
        <v>1500</v>
      </c>
      <c r="AT269" t="s">
        <v>1498</v>
      </c>
      <c r="AU269">
        <v>2014</v>
      </c>
      <c r="AV269" t="s">
        <v>1616</v>
      </c>
      <c r="AW269" t="s">
        <v>1500</v>
      </c>
      <c r="AX269" t="s">
        <v>1500</v>
      </c>
      <c r="AY269" t="s">
        <v>1500</v>
      </c>
      <c r="AZ269" t="s">
        <v>1508</v>
      </c>
      <c r="BA269" t="s">
        <v>1500</v>
      </c>
      <c r="BB269">
        <v>26</v>
      </c>
      <c r="BC269">
        <v>36</v>
      </c>
      <c r="BD269" t="s">
        <v>1500</v>
      </c>
      <c r="BE269" t="s">
        <v>732</v>
      </c>
      <c r="BF269" s="6" t="str">
        <f>HYPERLINK("http://dx.doi.org/10.1016/j.cosust.2014.07.004","http://dx.doi.org/10.1016/j.cosust.2014.07.004")</f>
        <v>http://dx.doi.org/10.1016/j.cosust.2014.07.004</v>
      </c>
      <c r="BG269" t="s">
        <v>1500</v>
      </c>
      <c r="BH269" t="s">
        <v>1500</v>
      </c>
      <c r="BI269" t="s">
        <v>1500</v>
      </c>
      <c r="BJ269" t="s">
        <v>1500</v>
      </c>
      <c r="BK269" t="s">
        <v>1500</v>
      </c>
      <c r="BL269" t="s">
        <v>1500</v>
      </c>
      <c r="BM269" t="s">
        <v>1500</v>
      </c>
      <c r="BN269" t="s">
        <v>1500</v>
      </c>
      <c r="BO269" t="s">
        <v>1500</v>
      </c>
      <c r="BP269" t="s">
        <v>1500</v>
      </c>
      <c r="BQ269" t="s">
        <v>1500</v>
      </c>
      <c r="BR269" t="s">
        <v>1500</v>
      </c>
      <c r="BS269" t="s">
        <v>782</v>
      </c>
      <c r="BT269" s="6" t="str">
        <f>HYPERLINK("https%3A%2F%2Fwww.webofscience.com%2Fwos%2Fwoscc%2Ffull-record%2FWOS:000345230500004","View Full Record in Web of Science")</f>
        <v>View Full Record in Web of Science</v>
      </c>
    </row>
    <row r="270" spans="1:72" x14ac:dyDescent="0.2">
      <c r="A270" t="s">
        <v>1507</v>
      </c>
      <c r="B270" t="s">
        <v>260</v>
      </c>
      <c r="C270" t="s">
        <v>1500</v>
      </c>
      <c r="D270" t="s">
        <v>1500</v>
      </c>
      <c r="E270" t="s">
        <v>1500</v>
      </c>
      <c r="F270" t="s">
        <v>1156</v>
      </c>
      <c r="G270" t="s">
        <v>1500</v>
      </c>
      <c r="H270" t="s">
        <v>1500</v>
      </c>
      <c r="I270" t="s">
        <v>295</v>
      </c>
      <c r="J270" t="s">
        <v>1259</v>
      </c>
      <c r="K270" t="s">
        <v>1500</v>
      </c>
      <c r="L270" t="s">
        <v>1500</v>
      </c>
      <c r="M270" t="s">
        <v>1500</v>
      </c>
      <c r="N270" t="s">
        <v>1500</v>
      </c>
      <c r="O270" t="s">
        <v>1500</v>
      </c>
      <c r="P270" t="s">
        <v>1500</v>
      </c>
      <c r="Q270" t="s">
        <v>1500</v>
      </c>
      <c r="R270" t="s">
        <v>1500</v>
      </c>
      <c r="S270" t="s">
        <v>1500</v>
      </c>
      <c r="T270" t="s">
        <v>1500</v>
      </c>
      <c r="U270" t="s">
        <v>1500</v>
      </c>
      <c r="V270" t="s">
        <v>1500</v>
      </c>
      <c r="W270" t="s">
        <v>1500</v>
      </c>
      <c r="X270" t="s">
        <v>1500</v>
      </c>
      <c r="Y270" t="s">
        <v>1500</v>
      </c>
      <c r="Z270" t="s">
        <v>1500</v>
      </c>
      <c r="AA270" t="s">
        <v>2424</v>
      </c>
      <c r="AB270" t="s">
        <v>550</v>
      </c>
      <c r="AC270" t="s">
        <v>1500</v>
      </c>
      <c r="AD270" t="s">
        <v>1500</v>
      </c>
      <c r="AE270" t="s">
        <v>1500</v>
      </c>
      <c r="AF270" t="s">
        <v>1500</v>
      </c>
      <c r="AG270" t="s">
        <v>1500</v>
      </c>
      <c r="AH270" t="s">
        <v>1500</v>
      </c>
      <c r="AI270" t="s">
        <v>1500</v>
      </c>
      <c r="AJ270" t="s">
        <v>1500</v>
      </c>
      <c r="AK270" t="s">
        <v>1500</v>
      </c>
      <c r="AL270" t="s">
        <v>1500</v>
      </c>
      <c r="AM270" t="s">
        <v>1500</v>
      </c>
      <c r="AN270" t="s">
        <v>1500</v>
      </c>
      <c r="AO270" t="s">
        <v>2659</v>
      </c>
      <c r="AP270" t="s">
        <v>2673</v>
      </c>
      <c r="AQ270" t="s">
        <v>1500</v>
      </c>
      <c r="AR270" t="s">
        <v>1500</v>
      </c>
      <c r="AS270" t="s">
        <v>1500</v>
      </c>
      <c r="AT270" t="s">
        <v>1490</v>
      </c>
      <c r="AU270">
        <v>2020</v>
      </c>
      <c r="AV270">
        <v>27</v>
      </c>
      <c r="AW270">
        <v>14</v>
      </c>
      <c r="AX270" t="s">
        <v>1500</v>
      </c>
      <c r="AY270" t="s">
        <v>1500</v>
      </c>
      <c r="AZ270" t="s">
        <v>1500</v>
      </c>
      <c r="BA270" t="s">
        <v>1500</v>
      </c>
      <c r="BB270">
        <v>17013</v>
      </c>
      <c r="BC270">
        <v>17022</v>
      </c>
      <c r="BD270" t="s">
        <v>1500</v>
      </c>
      <c r="BE270" t="s">
        <v>2431</v>
      </c>
      <c r="BF270" s="6" t="str">
        <f>HYPERLINK("http://dx.doi.org/10.1007/s11356-020-08204-6","http://dx.doi.org/10.1007/s11356-020-08204-6")</f>
        <v>http://dx.doi.org/10.1007/s11356-020-08204-6</v>
      </c>
      <c r="BG270" t="s">
        <v>1500</v>
      </c>
      <c r="BH270" t="s">
        <v>1500</v>
      </c>
      <c r="BI270" t="s">
        <v>1500</v>
      </c>
      <c r="BJ270" t="s">
        <v>1500</v>
      </c>
      <c r="BK270" t="s">
        <v>1500</v>
      </c>
      <c r="BL270" t="s">
        <v>1500</v>
      </c>
      <c r="BM270" t="s">
        <v>1500</v>
      </c>
      <c r="BN270">
        <v>32146660</v>
      </c>
      <c r="BO270" t="s">
        <v>1500</v>
      </c>
      <c r="BP270" t="s">
        <v>1500</v>
      </c>
      <c r="BQ270" t="s">
        <v>1500</v>
      </c>
      <c r="BR270" t="s">
        <v>1500</v>
      </c>
      <c r="BS270" t="s">
        <v>788</v>
      </c>
      <c r="BT270" s="6" t="str">
        <f>HYPERLINK("https%3A%2F%2Fwww.webofscience.com%2Fwos%2Fwoscc%2Ffull-record%2FWOS:000534219700089","View Full Record in Web of Science")</f>
        <v>View Full Record in Web of Science</v>
      </c>
    </row>
    <row r="271" spans="1:72" x14ac:dyDescent="0.2">
      <c r="A271" t="s">
        <v>1507</v>
      </c>
      <c r="B271" t="s">
        <v>264</v>
      </c>
      <c r="C271" t="s">
        <v>1500</v>
      </c>
      <c r="D271" t="s">
        <v>1500</v>
      </c>
      <c r="E271" t="s">
        <v>1500</v>
      </c>
      <c r="F271" t="s">
        <v>141</v>
      </c>
      <c r="G271" t="s">
        <v>1500</v>
      </c>
      <c r="H271" t="s">
        <v>1500</v>
      </c>
      <c r="I271" t="s">
        <v>2502</v>
      </c>
      <c r="J271" t="s">
        <v>1293</v>
      </c>
      <c r="K271" t="s">
        <v>1500</v>
      </c>
      <c r="L271" t="s">
        <v>1500</v>
      </c>
      <c r="M271" t="s">
        <v>1500</v>
      </c>
      <c r="N271" t="s">
        <v>1500</v>
      </c>
      <c r="O271" t="s">
        <v>1500</v>
      </c>
      <c r="P271" t="s">
        <v>1500</v>
      </c>
      <c r="Q271" t="s">
        <v>1500</v>
      </c>
      <c r="R271" t="s">
        <v>1500</v>
      </c>
      <c r="S271" t="s">
        <v>1500</v>
      </c>
      <c r="T271" t="s">
        <v>1500</v>
      </c>
      <c r="U271" t="s">
        <v>1500</v>
      </c>
      <c r="V271" t="s">
        <v>1500</v>
      </c>
      <c r="W271" t="s">
        <v>1500</v>
      </c>
      <c r="X271" t="s">
        <v>1500</v>
      </c>
      <c r="Y271" t="s">
        <v>1500</v>
      </c>
      <c r="Z271" t="s">
        <v>1500</v>
      </c>
      <c r="AA271" t="s">
        <v>708</v>
      </c>
      <c r="AB271" t="s">
        <v>2446</v>
      </c>
      <c r="AC271" t="s">
        <v>1500</v>
      </c>
      <c r="AD271" t="s">
        <v>1500</v>
      </c>
      <c r="AE271" t="s">
        <v>1500</v>
      </c>
      <c r="AF271" t="s">
        <v>1500</v>
      </c>
      <c r="AG271" t="s">
        <v>1500</v>
      </c>
      <c r="AH271" t="s">
        <v>1500</v>
      </c>
      <c r="AI271" t="s">
        <v>1500</v>
      </c>
      <c r="AJ271" t="s">
        <v>1500</v>
      </c>
      <c r="AK271" t="s">
        <v>1500</v>
      </c>
      <c r="AL271" t="s">
        <v>1500</v>
      </c>
      <c r="AM271" t="s">
        <v>1500</v>
      </c>
      <c r="AN271" t="s">
        <v>1500</v>
      </c>
      <c r="AO271" t="s">
        <v>1500</v>
      </c>
      <c r="AP271" t="s">
        <v>2654</v>
      </c>
      <c r="AQ271" t="s">
        <v>1500</v>
      </c>
      <c r="AR271" t="s">
        <v>1500</v>
      </c>
      <c r="AS271" t="s">
        <v>1500</v>
      </c>
      <c r="AT271" t="s">
        <v>1490</v>
      </c>
      <c r="AU271">
        <v>2018</v>
      </c>
      <c r="AV271">
        <v>10</v>
      </c>
      <c r="AW271">
        <v>5</v>
      </c>
      <c r="AX271" t="s">
        <v>1500</v>
      </c>
      <c r="AY271" t="s">
        <v>1500</v>
      </c>
      <c r="AZ271" t="s">
        <v>1500</v>
      </c>
      <c r="BA271" t="s">
        <v>1500</v>
      </c>
      <c r="BB271" t="s">
        <v>1500</v>
      </c>
      <c r="BC271" t="s">
        <v>1500</v>
      </c>
      <c r="BD271">
        <v>1403</v>
      </c>
      <c r="BE271" t="s">
        <v>781</v>
      </c>
      <c r="BF271" s="6" t="str">
        <f>HYPERLINK("http://dx.doi.org/10.3390/su10051403","http://dx.doi.org/10.3390/su10051403")</f>
        <v>http://dx.doi.org/10.3390/su10051403</v>
      </c>
      <c r="BG271" t="s">
        <v>1500</v>
      </c>
      <c r="BH271" t="s">
        <v>1500</v>
      </c>
      <c r="BI271" t="s">
        <v>1500</v>
      </c>
      <c r="BJ271" t="s">
        <v>1500</v>
      </c>
      <c r="BK271" t="s">
        <v>1500</v>
      </c>
      <c r="BL271" t="s">
        <v>1500</v>
      </c>
      <c r="BM271" t="s">
        <v>1500</v>
      </c>
      <c r="BN271" t="s">
        <v>1500</v>
      </c>
      <c r="BO271" t="s">
        <v>1500</v>
      </c>
      <c r="BP271" t="s">
        <v>1500</v>
      </c>
      <c r="BQ271" t="s">
        <v>1500</v>
      </c>
      <c r="BR271" t="s">
        <v>1500</v>
      </c>
      <c r="BS271" t="s">
        <v>767</v>
      </c>
      <c r="BT271" s="6" t="str">
        <f>HYPERLINK("https%3A%2F%2Fwww.webofscience.com%2Fwos%2Fwoscc%2Ffull-record%2FWOS:000435587100099","View Full Record in Web of Science")</f>
        <v>View Full Record in Web of Science</v>
      </c>
    </row>
    <row r="272" spans="1:72" x14ac:dyDescent="0.2">
      <c r="A272" t="s">
        <v>1507</v>
      </c>
      <c r="B272" t="s">
        <v>2170</v>
      </c>
      <c r="C272" t="s">
        <v>1500</v>
      </c>
      <c r="D272" t="s">
        <v>1500</v>
      </c>
      <c r="E272" t="s">
        <v>1500</v>
      </c>
      <c r="F272" t="s">
        <v>1792</v>
      </c>
      <c r="G272" t="s">
        <v>1500</v>
      </c>
      <c r="H272" t="s">
        <v>1500</v>
      </c>
      <c r="I272" t="s">
        <v>2224</v>
      </c>
      <c r="J272" t="s">
        <v>652</v>
      </c>
      <c r="K272" t="s">
        <v>1500</v>
      </c>
      <c r="L272" t="s">
        <v>1500</v>
      </c>
      <c r="M272" t="s">
        <v>1500</v>
      </c>
      <c r="N272" t="s">
        <v>1500</v>
      </c>
      <c r="O272" t="s">
        <v>1500</v>
      </c>
      <c r="P272" t="s">
        <v>1500</v>
      </c>
      <c r="Q272" t="s">
        <v>1500</v>
      </c>
      <c r="R272" t="s">
        <v>1500</v>
      </c>
      <c r="S272" t="s">
        <v>1500</v>
      </c>
      <c r="T272" t="s">
        <v>1500</v>
      </c>
      <c r="U272" t="s">
        <v>1500</v>
      </c>
      <c r="V272" t="s">
        <v>1500</v>
      </c>
      <c r="W272" t="s">
        <v>1500</v>
      </c>
      <c r="X272" t="s">
        <v>1500</v>
      </c>
      <c r="Y272" t="s">
        <v>1500</v>
      </c>
      <c r="Z272" t="s">
        <v>1500</v>
      </c>
      <c r="AA272" t="s">
        <v>1500</v>
      </c>
      <c r="AB272" t="s">
        <v>194</v>
      </c>
      <c r="AC272" t="s">
        <v>1500</v>
      </c>
      <c r="AD272" t="s">
        <v>1500</v>
      </c>
      <c r="AE272" t="s">
        <v>1500</v>
      </c>
      <c r="AF272" t="s">
        <v>1500</v>
      </c>
      <c r="AG272" t="s">
        <v>1500</v>
      </c>
      <c r="AH272" t="s">
        <v>1500</v>
      </c>
      <c r="AI272" t="s">
        <v>1500</v>
      </c>
      <c r="AJ272" t="s">
        <v>1500</v>
      </c>
      <c r="AK272" t="s">
        <v>1500</v>
      </c>
      <c r="AL272" t="s">
        <v>1500</v>
      </c>
      <c r="AM272" t="s">
        <v>1500</v>
      </c>
      <c r="AN272" t="s">
        <v>1500</v>
      </c>
      <c r="AO272" t="s">
        <v>2722</v>
      </c>
      <c r="AP272" t="s">
        <v>2726</v>
      </c>
      <c r="AQ272" t="s">
        <v>1500</v>
      </c>
      <c r="AR272" t="s">
        <v>1500</v>
      </c>
      <c r="AS272" t="s">
        <v>1500</v>
      </c>
      <c r="AT272" t="s">
        <v>1490</v>
      </c>
      <c r="AU272">
        <v>2014</v>
      </c>
      <c r="AV272">
        <v>20</v>
      </c>
      <c r="AW272">
        <v>5</v>
      </c>
      <c r="AX272" t="s">
        <v>1500</v>
      </c>
      <c r="AY272" t="s">
        <v>1500</v>
      </c>
      <c r="AZ272" t="s">
        <v>1500</v>
      </c>
      <c r="BA272" t="s">
        <v>1500</v>
      </c>
      <c r="BB272">
        <v>1382</v>
      </c>
      <c r="BC272">
        <v>1393</v>
      </c>
      <c r="BD272" t="s">
        <v>1500</v>
      </c>
      <c r="BE272" t="s">
        <v>776</v>
      </c>
      <c r="BF272" s="6" t="str">
        <f>HYPERLINK("http://dx.doi.org/10.1111/gcb.12413","http://dx.doi.org/10.1111/gcb.12413")</f>
        <v>http://dx.doi.org/10.1111/gcb.12413</v>
      </c>
      <c r="BG272" t="s">
        <v>1500</v>
      </c>
      <c r="BH272" t="s">
        <v>1500</v>
      </c>
      <c r="BI272" t="s">
        <v>1500</v>
      </c>
      <c r="BJ272" t="s">
        <v>1500</v>
      </c>
      <c r="BK272" t="s">
        <v>1500</v>
      </c>
      <c r="BL272" t="s">
        <v>1500</v>
      </c>
      <c r="BM272" t="s">
        <v>1500</v>
      </c>
      <c r="BN272">
        <v>24115565</v>
      </c>
      <c r="BO272" t="s">
        <v>1500</v>
      </c>
      <c r="BP272" t="s">
        <v>1500</v>
      </c>
      <c r="BQ272" t="s">
        <v>1500</v>
      </c>
      <c r="BR272" t="s">
        <v>1500</v>
      </c>
      <c r="BS272" t="s">
        <v>773</v>
      </c>
      <c r="BT272" s="6" t="str">
        <f>HYPERLINK("https%3A%2F%2Fwww.webofscience.com%2Fwos%2Fwoscc%2Ffull-record%2FWOS:000334361000003","View Full Record in Web of Science")</f>
        <v>View Full Record in Web of Science</v>
      </c>
    </row>
    <row r="273" spans="1:72" x14ac:dyDescent="0.2">
      <c r="A273" t="s">
        <v>1507</v>
      </c>
      <c r="B273" t="s">
        <v>246</v>
      </c>
      <c r="C273" t="s">
        <v>1500</v>
      </c>
      <c r="D273" t="s">
        <v>1500</v>
      </c>
      <c r="E273" t="s">
        <v>1500</v>
      </c>
      <c r="F273" t="s">
        <v>1948</v>
      </c>
      <c r="G273" t="s">
        <v>1500</v>
      </c>
      <c r="H273" t="s">
        <v>1500</v>
      </c>
      <c r="I273" t="s">
        <v>18</v>
      </c>
      <c r="J273" t="s">
        <v>2313</v>
      </c>
      <c r="K273" t="s">
        <v>1500</v>
      </c>
      <c r="L273" t="s">
        <v>1500</v>
      </c>
      <c r="M273" t="s">
        <v>1500</v>
      </c>
      <c r="N273" t="s">
        <v>1500</v>
      </c>
      <c r="O273" t="s">
        <v>1500</v>
      </c>
      <c r="P273" t="s">
        <v>1500</v>
      </c>
      <c r="Q273" t="s">
        <v>1500</v>
      </c>
      <c r="R273" t="s">
        <v>1500</v>
      </c>
      <c r="S273" t="s">
        <v>1500</v>
      </c>
      <c r="T273" t="s">
        <v>1500</v>
      </c>
      <c r="U273" t="s">
        <v>1500</v>
      </c>
      <c r="V273" t="s">
        <v>1500</v>
      </c>
      <c r="W273" t="s">
        <v>1500</v>
      </c>
      <c r="X273" t="s">
        <v>1500</v>
      </c>
      <c r="Y273" t="s">
        <v>1500</v>
      </c>
      <c r="Z273" t="s">
        <v>1500</v>
      </c>
      <c r="AA273" t="s">
        <v>1852</v>
      </c>
      <c r="AB273" t="s">
        <v>1279</v>
      </c>
      <c r="AC273" t="s">
        <v>1500</v>
      </c>
      <c r="AD273" t="s">
        <v>1500</v>
      </c>
      <c r="AE273" t="s">
        <v>1500</v>
      </c>
      <c r="AF273" t="s">
        <v>1500</v>
      </c>
      <c r="AG273" t="s">
        <v>1500</v>
      </c>
      <c r="AH273" t="s">
        <v>1500</v>
      </c>
      <c r="AI273" t="s">
        <v>1500</v>
      </c>
      <c r="AJ273" t="s">
        <v>1500</v>
      </c>
      <c r="AK273" t="s">
        <v>1500</v>
      </c>
      <c r="AL273" t="s">
        <v>1500</v>
      </c>
      <c r="AM273" t="s">
        <v>1500</v>
      </c>
      <c r="AN273" t="s">
        <v>1500</v>
      </c>
      <c r="AO273" t="s">
        <v>1482</v>
      </c>
      <c r="AP273" t="s">
        <v>2635</v>
      </c>
      <c r="AQ273" t="s">
        <v>1500</v>
      </c>
      <c r="AR273" t="s">
        <v>1500</v>
      </c>
      <c r="AS273" t="s">
        <v>1500</v>
      </c>
      <c r="AT273" t="s">
        <v>1494</v>
      </c>
      <c r="AU273">
        <v>2018</v>
      </c>
      <c r="AV273">
        <v>127</v>
      </c>
      <c r="AW273" t="s">
        <v>1500</v>
      </c>
      <c r="AX273" t="s">
        <v>1500</v>
      </c>
      <c r="AY273" t="s">
        <v>1500</v>
      </c>
      <c r="AZ273" t="s">
        <v>1500</v>
      </c>
      <c r="BA273" t="s">
        <v>1500</v>
      </c>
      <c r="BB273">
        <v>200</v>
      </c>
      <c r="BC273">
        <v>212</v>
      </c>
      <c r="BD273" t="s">
        <v>1500</v>
      </c>
      <c r="BE273" t="s">
        <v>516</v>
      </c>
      <c r="BF273" s="6" t="str">
        <f>HYPERLINK("http://dx.doi.org/10.1016/j.soilbio.2018.09.028","http://dx.doi.org/10.1016/j.soilbio.2018.09.028")</f>
        <v>http://dx.doi.org/10.1016/j.soilbio.2018.09.028</v>
      </c>
      <c r="BG273" t="s">
        <v>1500</v>
      </c>
      <c r="BH273" t="s">
        <v>1500</v>
      </c>
      <c r="BI273" t="s">
        <v>1500</v>
      </c>
      <c r="BJ273" t="s">
        <v>1500</v>
      </c>
      <c r="BK273" t="s">
        <v>1500</v>
      </c>
      <c r="BL273" t="s">
        <v>1500</v>
      </c>
      <c r="BM273" t="s">
        <v>1500</v>
      </c>
      <c r="BN273" t="s">
        <v>1500</v>
      </c>
      <c r="BO273" t="s">
        <v>1500</v>
      </c>
      <c r="BP273" t="s">
        <v>1500</v>
      </c>
      <c r="BQ273" t="s">
        <v>1500</v>
      </c>
      <c r="BR273" t="s">
        <v>1500</v>
      </c>
      <c r="BS273" t="s">
        <v>915</v>
      </c>
      <c r="BT273" s="6" t="str">
        <f>HYPERLINK("https%3A%2F%2Fwww.webofscience.com%2Fwos%2Fwoscc%2Ffull-record%2FWOS:000449895600022","View Full Record in Web of Science")</f>
        <v>View Full Record in Web of Science</v>
      </c>
    </row>
    <row r="274" spans="1:72" x14ac:dyDescent="0.2">
      <c r="A274" t="s">
        <v>1507</v>
      </c>
      <c r="B274" t="s">
        <v>1266</v>
      </c>
      <c r="C274" t="s">
        <v>1500</v>
      </c>
      <c r="D274" t="s">
        <v>1500</v>
      </c>
      <c r="E274" t="s">
        <v>1500</v>
      </c>
      <c r="F274" t="s">
        <v>2201</v>
      </c>
      <c r="G274" t="s">
        <v>1500</v>
      </c>
      <c r="H274" t="s">
        <v>1500</v>
      </c>
      <c r="I274" t="s">
        <v>62</v>
      </c>
      <c r="J274" t="s">
        <v>613</v>
      </c>
      <c r="K274" t="s">
        <v>1500</v>
      </c>
      <c r="L274" t="s">
        <v>1500</v>
      </c>
      <c r="M274" t="s">
        <v>1500</v>
      </c>
      <c r="N274" t="s">
        <v>1500</v>
      </c>
      <c r="O274" t="s">
        <v>1500</v>
      </c>
      <c r="P274" t="s">
        <v>1500</v>
      </c>
      <c r="Q274" t="s">
        <v>1500</v>
      </c>
      <c r="R274" t="s">
        <v>1500</v>
      </c>
      <c r="S274" t="s">
        <v>1500</v>
      </c>
      <c r="T274" t="s">
        <v>1500</v>
      </c>
      <c r="U274" t="s">
        <v>1500</v>
      </c>
      <c r="V274" t="s">
        <v>1500</v>
      </c>
      <c r="W274" t="s">
        <v>1500</v>
      </c>
      <c r="X274" t="s">
        <v>1500</v>
      </c>
      <c r="Y274" t="s">
        <v>1500</v>
      </c>
      <c r="Z274" t="s">
        <v>1500</v>
      </c>
      <c r="AA274" t="s">
        <v>2015</v>
      </c>
      <c r="AB274" t="s">
        <v>1701</v>
      </c>
      <c r="AC274" t="s">
        <v>1500</v>
      </c>
      <c r="AD274" t="s">
        <v>1500</v>
      </c>
      <c r="AE274" t="s">
        <v>1500</v>
      </c>
      <c r="AF274" t="s">
        <v>1500</v>
      </c>
      <c r="AG274" t="s">
        <v>1500</v>
      </c>
      <c r="AH274" t="s">
        <v>1500</v>
      </c>
      <c r="AI274" t="s">
        <v>1500</v>
      </c>
      <c r="AJ274" t="s">
        <v>1500</v>
      </c>
      <c r="AK274" t="s">
        <v>1500</v>
      </c>
      <c r="AL274" t="s">
        <v>1500</v>
      </c>
      <c r="AM274" t="s">
        <v>1500</v>
      </c>
      <c r="AN274" t="s">
        <v>1500</v>
      </c>
      <c r="AO274" t="s">
        <v>2074</v>
      </c>
      <c r="AP274" t="s">
        <v>2071</v>
      </c>
      <c r="AQ274" t="s">
        <v>1500</v>
      </c>
      <c r="AR274" t="s">
        <v>1500</v>
      </c>
      <c r="AS274" t="s">
        <v>1500</v>
      </c>
      <c r="AT274" t="s">
        <v>1486</v>
      </c>
      <c r="AU274">
        <v>2019</v>
      </c>
      <c r="AV274">
        <v>21</v>
      </c>
      <c r="AW274">
        <v>8</v>
      </c>
      <c r="AX274" t="s">
        <v>1500</v>
      </c>
      <c r="AY274" t="s">
        <v>1500</v>
      </c>
      <c r="AZ274" t="s">
        <v>1500</v>
      </c>
      <c r="BA274" t="s">
        <v>1500</v>
      </c>
      <c r="BB274">
        <v>1587</v>
      </c>
      <c r="BC274">
        <v>1601</v>
      </c>
      <c r="BD274" t="s">
        <v>1500</v>
      </c>
      <c r="BE274" t="s">
        <v>2441</v>
      </c>
      <c r="BF274" s="6" t="str">
        <f>HYPERLINK("http://dx.doi.org/10.1007/s10098-019-01729-6","http://dx.doi.org/10.1007/s10098-019-01729-6")</f>
        <v>http://dx.doi.org/10.1007/s10098-019-01729-6</v>
      </c>
      <c r="BG274" t="s">
        <v>1500</v>
      </c>
      <c r="BH274" t="s">
        <v>1500</v>
      </c>
      <c r="BI274" t="s">
        <v>1500</v>
      </c>
      <c r="BJ274" t="s">
        <v>1500</v>
      </c>
      <c r="BK274" t="s">
        <v>1500</v>
      </c>
      <c r="BL274" t="s">
        <v>1500</v>
      </c>
      <c r="BM274" t="s">
        <v>1500</v>
      </c>
      <c r="BN274" t="s">
        <v>1500</v>
      </c>
      <c r="BO274" t="s">
        <v>1500</v>
      </c>
      <c r="BP274" t="s">
        <v>1500</v>
      </c>
      <c r="BQ274" t="s">
        <v>1500</v>
      </c>
      <c r="BR274" t="s">
        <v>1500</v>
      </c>
      <c r="BS274" t="s">
        <v>792</v>
      </c>
      <c r="BT274" s="6" t="str">
        <f>HYPERLINK("https%3A%2F%2Fwww.webofscience.com%2Fwos%2Fwoscc%2Ffull-record%2FWOS:000485978700007","View Full Record in Web of Science")</f>
        <v>View Full Record in Web of Science</v>
      </c>
    </row>
    <row r="275" spans="1:72" x14ac:dyDescent="0.2">
      <c r="A275" t="s">
        <v>1507</v>
      </c>
      <c r="B275" t="s">
        <v>1233</v>
      </c>
      <c r="C275" t="s">
        <v>1500</v>
      </c>
      <c r="D275" t="s">
        <v>1500</v>
      </c>
      <c r="E275" t="s">
        <v>1500</v>
      </c>
      <c r="F275" t="s">
        <v>1720</v>
      </c>
      <c r="G275" t="s">
        <v>1500</v>
      </c>
      <c r="H275" t="s">
        <v>1500</v>
      </c>
      <c r="I275" t="s">
        <v>1273</v>
      </c>
      <c r="J275" t="s">
        <v>583</v>
      </c>
      <c r="K275" t="s">
        <v>1500</v>
      </c>
      <c r="L275" t="s">
        <v>1500</v>
      </c>
      <c r="M275" t="s">
        <v>1500</v>
      </c>
      <c r="N275" t="s">
        <v>1500</v>
      </c>
      <c r="O275" t="s">
        <v>1500</v>
      </c>
      <c r="P275" t="s">
        <v>1500</v>
      </c>
      <c r="Q275" t="s">
        <v>1500</v>
      </c>
      <c r="R275" t="s">
        <v>1500</v>
      </c>
      <c r="S275" t="s">
        <v>1500</v>
      </c>
      <c r="T275" t="s">
        <v>1500</v>
      </c>
      <c r="U275" t="s">
        <v>1500</v>
      </c>
      <c r="V275" t="s">
        <v>1500</v>
      </c>
      <c r="W275" t="s">
        <v>1500</v>
      </c>
      <c r="X275" t="s">
        <v>1500</v>
      </c>
      <c r="Y275" t="s">
        <v>1500</v>
      </c>
      <c r="Z275" t="s">
        <v>1500</v>
      </c>
      <c r="AA275" t="s">
        <v>1500</v>
      </c>
      <c r="AB275" t="s">
        <v>2181</v>
      </c>
      <c r="AC275" t="s">
        <v>1500</v>
      </c>
      <c r="AD275" t="s">
        <v>1500</v>
      </c>
      <c r="AE275" t="s">
        <v>1500</v>
      </c>
      <c r="AF275" t="s">
        <v>1500</v>
      </c>
      <c r="AG275" t="s">
        <v>1500</v>
      </c>
      <c r="AH275" t="s">
        <v>1500</v>
      </c>
      <c r="AI275" t="s">
        <v>1500</v>
      </c>
      <c r="AJ275" t="s">
        <v>1500</v>
      </c>
      <c r="AK275" t="s">
        <v>1500</v>
      </c>
      <c r="AL275" t="s">
        <v>1500</v>
      </c>
      <c r="AM275" t="s">
        <v>1500</v>
      </c>
      <c r="AN275" t="s">
        <v>1500</v>
      </c>
      <c r="AO275" t="s">
        <v>1523</v>
      </c>
      <c r="AP275" t="s">
        <v>1480</v>
      </c>
      <c r="AQ275" t="s">
        <v>1500</v>
      </c>
      <c r="AR275" t="s">
        <v>1500</v>
      </c>
      <c r="AS275" t="s">
        <v>1500</v>
      </c>
      <c r="AT275" t="s">
        <v>1642</v>
      </c>
      <c r="AU275">
        <v>2019</v>
      </c>
      <c r="AV275">
        <v>653</v>
      </c>
      <c r="AW275" t="s">
        <v>1500</v>
      </c>
      <c r="AX275" t="s">
        <v>1500</v>
      </c>
      <c r="AY275" t="s">
        <v>1500</v>
      </c>
      <c r="AZ275" t="s">
        <v>1500</v>
      </c>
      <c r="BA275" t="s">
        <v>1500</v>
      </c>
      <c r="BB275">
        <v>1343</v>
      </c>
      <c r="BC275">
        <v>1353</v>
      </c>
      <c r="BD275" t="s">
        <v>1500</v>
      </c>
      <c r="BE275" t="s">
        <v>743</v>
      </c>
      <c r="BF275" s="6" t="str">
        <f>HYPERLINK("http://dx.doi.org/10.1016/j.scitotenv.2018.10.327","http://dx.doi.org/10.1016/j.scitotenv.2018.10.327")</f>
        <v>http://dx.doi.org/10.1016/j.scitotenv.2018.10.327</v>
      </c>
      <c r="BG275" t="s">
        <v>1500</v>
      </c>
      <c r="BH275" t="s">
        <v>1500</v>
      </c>
      <c r="BI275" t="s">
        <v>1500</v>
      </c>
      <c r="BJ275" t="s">
        <v>1500</v>
      </c>
      <c r="BK275" t="s">
        <v>1500</v>
      </c>
      <c r="BL275" t="s">
        <v>1500</v>
      </c>
      <c r="BM275" t="s">
        <v>1500</v>
      </c>
      <c r="BN275">
        <v>30759574</v>
      </c>
      <c r="BO275" t="s">
        <v>1500</v>
      </c>
      <c r="BP275" t="s">
        <v>1500</v>
      </c>
      <c r="BQ275" t="s">
        <v>1500</v>
      </c>
      <c r="BR275" t="s">
        <v>1500</v>
      </c>
      <c r="BS275" t="s">
        <v>765</v>
      </c>
      <c r="BT275" s="6" t="str">
        <f>HYPERLINK("https%3A%2F%2Fwww.webofscience.com%2Fwos%2Fwoscc%2Ffull-record%2FWOS:000458626800131","View Full Record in Web of Science")</f>
        <v>View Full Record in Web of Science</v>
      </c>
    </row>
    <row r="276" spans="1:72" x14ac:dyDescent="0.2">
      <c r="A276" t="s">
        <v>1507</v>
      </c>
      <c r="B276" t="s">
        <v>1801</v>
      </c>
      <c r="C276" t="s">
        <v>1500</v>
      </c>
      <c r="D276" t="s">
        <v>1500</v>
      </c>
      <c r="E276" t="s">
        <v>1500</v>
      </c>
      <c r="F276" t="s">
        <v>1420</v>
      </c>
      <c r="G276" t="s">
        <v>1500</v>
      </c>
      <c r="H276" t="s">
        <v>1500</v>
      </c>
      <c r="I276" t="s">
        <v>86</v>
      </c>
      <c r="J276" t="s">
        <v>1309</v>
      </c>
      <c r="K276" t="s">
        <v>1500</v>
      </c>
      <c r="L276" t="s">
        <v>1500</v>
      </c>
      <c r="M276" t="s">
        <v>1500</v>
      </c>
      <c r="N276" t="s">
        <v>1500</v>
      </c>
      <c r="O276" t="s">
        <v>1500</v>
      </c>
      <c r="P276" t="s">
        <v>1500</v>
      </c>
      <c r="Q276" t="s">
        <v>1500</v>
      </c>
      <c r="R276" t="s">
        <v>1500</v>
      </c>
      <c r="S276" t="s">
        <v>1500</v>
      </c>
      <c r="T276" t="s">
        <v>1500</v>
      </c>
      <c r="U276" t="s">
        <v>1500</v>
      </c>
      <c r="V276" t="s">
        <v>1500</v>
      </c>
      <c r="W276" t="s">
        <v>1500</v>
      </c>
      <c r="X276" t="s">
        <v>1500</v>
      </c>
      <c r="Y276" t="s">
        <v>1500</v>
      </c>
      <c r="Z276" t="s">
        <v>1500</v>
      </c>
      <c r="AA276" t="s">
        <v>2142</v>
      </c>
      <c r="AB276" t="s">
        <v>2187</v>
      </c>
      <c r="AC276" t="s">
        <v>1500</v>
      </c>
      <c r="AD276" t="s">
        <v>1500</v>
      </c>
      <c r="AE276" t="s">
        <v>1500</v>
      </c>
      <c r="AF276" t="s">
        <v>1500</v>
      </c>
      <c r="AG276" t="s">
        <v>1500</v>
      </c>
      <c r="AH276" t="s">
        <v>1500</v>
      </c>
      <c r="AI276" t="s">
        <v>1500</v>
      </c>
      <c r="AJ276" t="s">
        <v>1500</v>
      </c>
      <c r="AK276" t="s">
        <v>1500</v>
      </c>
      <c r="AL276" t="s">
        <v>1500</v>
      </c>
      <c r="AM276" t="s">
        <v>1500</v>
      </c>
      <c r="AN276" t="s">
        <v>1500</v>
      </c>
      <c r="AO276" t="s">
        <v>2696</v>
      </c>
      <c r="AP276" t="s">
        <v>1500</v>
      </c>
      <c r="AQ276" t="s">
        <v>1500</v>
      </c>
      <c r="AR276" t="s">
        <v>1500</v>
      </c>
      <c r="AS276" t="s">
        <v>1500</v>
      </c>
      <c r="AT276" t="s">
        <v>1494</v>
      </c>
      <c r="AU276">
        <v>2022</v>
      </c>
      <c r="AV276">
        <v>11</v>
      </c>
      <c r="AW276">
        <v>23</v>
      </c>
      <c r="AX276" t="s">
        <v>1500</v>
      </c>
      <c r="AY276" t="s">
        <v>1500</v>
      </c>
      <c r="AZ276" t="s">
        <v>1500</v>
      </c>
      <c r="BA276" t="s">
        <v>1500</v>
      </c>
      <c r="BB276" t="s">
        <v>1500</v>
      </c>
      <c r="BC276" t="s">
        <v>1500</v>
      </c>
      <c r="BD276">
        <v>3195</v>
      </c>
      <c r="BE276" t="s">
        <v>684</v>
      </c>
      <c r="BF276" s="6" t="str">
        <f>HYPERLINK("http://dx.doi.org/10.3390/plants11233195","http://dx.doi.org/10.3390/plants11233195")</f>
        <v>http://dx.doi.org/10.3390/plants11233195</v>
      </c>
      <c r="BG276" t="s">
        <v>1500</v>
      </c>
      <c r="BH276" t="s">
        <v>1500</v>
      </c>
      <c r="BI276" t="s">
        <v>1500</v>
      </c>
      <c r="BJ276" t="s">
        <v>1500</v>
      </c>
      <c r="BK276" t="s">
        <v>1500</v>
      </c>
      <c r="BL276" t="s">
        <v>1500</v>
      </c>
      <c r="BM276" t="s">
        <v>1500</v>
      </c>
      <c r="BN276">
        <v>36501235</v>
      </c>
      <c r="BO276" t="s">
        <v>1500</v>
      </c>
      <c r="BP276" t="s">
        <v>1500</v>
      </c>
      <c r="BQ276" t="s">
        <v>1500</v>
      </c>
      <c r="BR276" t="s">
        <v>1500</v>
      </c>
      <c r="BS276" t="s">
        <v>795</v>
      </c>
      <c r="BT276" s="6" t="str">
        <f>HYPERLINK("https%3A%2F%2Fwww.webofscience.com%2Fwos%2Fwoscc%2Ffull-record%2FWOS:000896452700001","View Full Record in Web of Science")</f>
        <v>View Full Record in Web of Science</v>
      </c>
    </row>
    <row r="277" spans="1:72" x14ac:dyDescent="0.2">
      <c r="A277" t="s">
        <v>1507</v>
      </c>
      <c r="B277" t="s">
        <v>1344</v>
      </c>
      <c r="C277" t="s">
        <v>1500</v>
      </c>
      <c r="D277" t="s">
        <v>1500</v>
      </c>
      <c r="E277" t="s">
        <v>1500</v>
      </c>
      <c r="F277" t="s">
        <v>1469</v>
      </c>
      <c r="G277" t="s">
        <v>1500</v>
      </c>
      <c r="H277" t="s">
        <v>1500</v>
      </c>
      <c r="I277" t="s">
        <v>87</v>
      </c>
      <c r="J277" t="s">
        <v>652</v>
      </c>
      <c r="K277" t="s">
        <v>1500</v>
      </c>
      <c r="L277" t="s">
        <v>1500</v>
      </c>
      <c r="M277" t="s">
        <v>1500</v>
      </c>
      <c r="N277" t="s">
        <v>1500</v>
      </c>
      <c r="O277" t="s">
        <v>1500</v>
      </c>
      <c r="P277" t="s">
        <v>1500</v>
      </c>
      <c r="Q277" t="s">
        <v>1500</v>
      </c>
      <c r="R277" t="s">
        <v>1500</v>
      </c>
      <c r="S277" t="s">
        <v>1500</v>
      </c>
      <c r="T277" t="s">
        <v>1500</v>
      </c>
      <c r="U277" t="s">
        <v>1500</v>
      </c>
      <c r="V277" t="s">
        <v>1500</v>
      </c>
      <c r="W277" t="s">
        <v>1500</v>
      </c>
      <c r="X277" t="s">
        <v>1500</v>
      </c>
      <c r="Y277" t="s">
        <v>1500</v>
      </c>
      <c r="Z277" t="s">
        <v>1500</v>
      </c>
      <c r="AA277" t="s">
        <v>2146</v>
      </c>
      <c r="AB277" t="s">
        <v>1500</v>
      </c>
      <c r="AC277" t="s">
        <v>1500</v>
      </c>
      <c r="AD277" t="s">
        <v>1500</v>
      </c>
      <c r="AE277" t="s">
        <v>1500</v>
      </c>
      <c r="AF277" t="s">
        <v>1500</v>
      </c>
      <c r="AG277" t="s">
        <v>1500</v>
      </c>
      <c r="AH277" t="s">
        <v>1500</v>
      </c>
      <c r="AI277" t="s">
        <v>1500</v>
      </c>
      <c r="AJ277" t="s">
        <v>1500</v>
      </c>
      <c r="AK277" t="s">
        <v>1500</v>
      </c>
      <c r="AL277" t="s">
        <v>1500</v>
      </c>
      <c r="AM277" t="s">
        <v>1500</v>
      </c>
      <c r="AN277" t="s">
        <v>1500</v>
      </c>
      <c r="AO277" t="s">
        <v>2722</v>
      </c>
      <c r="AP277" t="s">
        <v>2726</v>
      </c>
      <c r="AQ277" t="s">
        <v>1500</v>
      </c>
      <c r="AR277" t="s">
        <v>1500</v>
      </c>
      <c r="AS277" t="s">
        <v>1500</v>
      </c>
      <c r="AT277" t="s">
        <v>1488</v>
      </c>
      <c r="AU277">
        <v>2020</v>
      </c>
      <c r="AV277">
        <v>26</v>
      </c>
      <c r="AW277">
        <v>2</v>
      </c>
      <c r="AX277" t="s">
        <v>1500</v>
      </c>
      <c r="AY277" t="s">
        <v>1500</v>
      </c>
      <c r="AZ277" t="s">
        <v>1500</v>
      </c>
      <c r="BA277" t="s">
        <v>1500</v>
      </c>
      <c r="BB277">
        <v>888</v>
      </c>
      <c r="BC277">
        <v>900</v>
      </c>
      <c r="BD277" t="s">
        <v>1500</v>
      </c>
      <c r="BE277" t="s">
        <v>794</v>
      </c>
      <c r="BF277" s="6" t="str">
        <f>HYPERLINK("http://dx.doi.org/10.1111/gcb.14826","http://dx.doi.org/10.1111/gcb.14826")</f>
        <v>http://dx.doi.org/10.1111/gcb.14826</v>
      </c>
      <c r="BG277" t="s">
        <v>1500</v>
      </c>
      <c r="BH277" t="s">
        <v>2636</v>
      </c>
      <c r="BI277" t="s">
        <v>1500</v>
      </c>
      <c r="BJ277" t="s">
        <v>1500</v>
      </c>
      <c r="BK277" t="s">
        <v>1500</v>
      </c>
      <c r="BL277" t="s">
        <v>1500</v>
      </c>
      <c r="BM277" t="s">
        <v>1500</v>
      </c>
      <c r="BN277">
        <v>31495039</v>
      </c>
      <c r="BO277" t="s">
        <v>1500</v>
      </c>
      <c r="BP277" t="s">
        <v>1500</v>
      </c>
      <c r="BQ277" t="s">
        <v>1500</v>
      </c>
      <c r="BR277" t="s">
        <v>1500</v>
      </c>
      <c r="BS277" t="s">
        <v>777</v>
      </c>
      <c r="BT277" s="6" t="str">
        <f>HYPERLINK("https%3A%2F%2Fwww.webofscience.com%2Fwos%2Fwoscc%2Ffull-record%2FWOS:000492578200001","View Full Record in Web of Science")</f>
        <v>View Full Record in Web of Science</v>
      </c>
    </row>
    <row r="278" spans="1:72" x14ac:dyDescent="0.2">
      <c r="A278" t="s">
        <v>1507</v>
      </c>
      <c r="B278" t="s">
        <v>192</v>
      </c>
      <c r="C278" t="s">
        <v>1500</v>
      </c>
      <c r="D278" t="s">
        <v>1500</v>
      </c>
      <c r="E278" t="s">
        <v>1500</v>
      </c>
      <c r="F278" t="s">
        <v>1903</v>
      </c>
      <c r="G278" t="s">
        <v>1500</v>
      </c>
      <c r="H278" t="s">
        <v>1500</v>
      </c>
      <c r="I278" t="s">
        <v>1664</v>
      </c>
      <c r="J278" t="s">
        <v>1259</v>
      </c>
      <c r="K278" t="s">
        <v>1500</v>
      </c>
      <c r="L278" t="s">
        <v>1500</v>
      </c>
      <c r="M278" t="s">
        <v>1500</v>
      </c>
      <c r="N278" t="s">
        <v>1500</v>
      </c>
      <c r="O278" t="s">
        <v>1500</v>
      </c>
      <c r="P278" t="s">
        <v>1500</v>
      </c>
      <c r="Q278" t="s">
        <v>1500</v>
      </c>
      <c r="R278" t="s">
        <v>1500</v>
      </c>
      <c r="S278" t="s">
        <v>1500</v>
      </c>
      <c r="T278" t="s">
        <v>1500</v>
      </c>
      <c r="U278" t="s">
        <v>1500</v>
      </c>
      <c r="V278" t="s">
        <v>1500</v>
      </c>
      <c r="W278" t="s">
        <v>1500</v>
      </c>
      <c r="X278" t="s">
        <v>1500</v>
      </c>
      <c r="Y278" t="s">
        <v>1500</v>
      </c>
      <c r="Z278" t="s">
        <v>1500</v>
      </c>
      <c r="AA278" t="s">
        <v>1890</v>
      </c>
      <c r="AB278" t="s">
        <v>2203</v>
      </c>
      <c r="AC278" t="s">
        <v>1500</v>
      </c>
      <c r="AD278" t="s">
        <v>1500</v>
      </c>
      <c r="AE278" t="s">
        <v>1500</v>
      </c>
      <c r="AF278" t="s">
        <v>1500</v>
      </c>
      <c r="AG278" t="s">
        <v>1500</v>
      </c>
      <c r="AH278" t="s">
        <v>1500</v>
      </c>
      <c r="AI278" t="s">
        <v>1500</v>
      </c>
      <c r="AJ278" t="s">
        <v>1500</v>
      </c>
      <c r="AK278" t="s">
        <v>1500</v>
      </c>
      <c r="AL278" t="s">
        <v>1500</v>
      </c>
      <c r="AM278" t="s">
        <v>1500</v>
      </c>
      <c r="AN278" t="s">
        <v>1500</v>
      </c>
      <c r="AO278" t="s">
        <v>2659</v>
      </c>
      <c r="AP278" t="s">
        <v>2673</v>
      </c>
      <c r="AQ278" t="s">
        <v>1500</v>
      </c>
      <c r="AR278" t="s">
        <v>1500</v>
      </c>
      <c r="AS278" t="s">
        <v>1500</v>
      </c>
      <c r="AT278" t="s">
        <v>1494</v>
      </c>
      <c r="AU278">
        <v>2016</v>
      </c>
      <c r="AV278">
        <v>23</v>
      </c>
      <c r="AW278">
        <v>24</v>
      </c>
      <c r="AX278" t="s">
        <v>1500</v>
      </c>
      <c r="AY278" t="s">
        <v>1500</v>
      </c>
      <c r="AZ278" t="s">
        <v>1500</v>
      </c>
      <c r="BA278" t="s">
        <v>1500</v>
      </c>
      <c r="BB278">
        <v>24781</v>
      </c>
      <c r="BC278">
        <v>24795</v>
      </c>
      <c r="BD278" t="s">
        <v>1500</v>
      </c>
      <c r="BE278" t="s">
        <v>2433</v>
      </c>
      <c r="BF278" s="6" t="str">
        <f>HYPERLINK("http://dx.doi.org/10.1007/s11356-016-7455-x","http://dx.doi.org/10.1007/s11356-016-7455-x")</f>
        <v>http://dx.doi.org/10.1007/s11356-016-7455-x</v>
      </c>
      <c r="BG278" t="s">
        <v>1500</v>
      </c>
      <c r="BH278" t="s">
        <v>1500</v>
      </c>
      <c r="BI278" t="s">
        <v>1500</v>
      </c>
      <c r="BJ278" t="s">
        <v>1500</v>
      </c>
      <c r="BK278" t="s">
        <v>1500</v>
      </c>
      <c r="BL278" t="s">
        <v>1500</v>
      </c>
      <c r="BM278" t="s">
        <v>1500</v>
      </c>
      <c r="BN278">
        <v>27658406</v>
      </c>
      <c r="BO278" t="s">
        <v>1500</v>
      </c>
      <c r="BP278" t="s">
        <v>1500</v>
      </c>
      <c r="BQ278" t="s">
        <v>1500</v>
      </c>
      <c r="BR278" t="s">
        <v>1500</v>
      </c>
      <c r="BS278" t="s">
        <v>787</v>
      </c>
      <c r="BT278" s="6" t="str">
        <f>HYPERLINK("https%3A%2F%2Fwww.webofscience.com%2Fwos%2Fwoscc%2Ffull-record%2FWOS:000389301700027","View Full Record in Web of Science")</f>
        <v>View Full Record in Web of Science</v>
      </c>
    </row>
    <row r="279" spans="1:72" x14ac:dyDescent="0.2">
      <c r="A279" t="s">
        <v>1507</v>
      </c>
      <c r="B279" t="s">
        <v>388</v>
      </c>
      <c r="C279" t="s">
        <v>1500</v>
      </c>
      <c r="D279" t="s">
        <v>1500</v>
      </c>
      <c r="E279" t="s">
        <v>1500</v>
      </c>
      <c r="F279" t="s">
        <v>1377</v>
      </c>
      <c r="G279" t="s">
        <v>1500</v>
      </c>
      <c r="H279" t="s">
        <v>1500</v>
      </c>
      <c r="I279" t="s">
        <v>1183</v>
      </c>
      <c r="J279" t="s">
        <v>640</v>
      </c>
      <c r="K279" t="s">
        <v>1500</v>
      </c>
      <c r="L279" t="s">
        <v>1500</v>
      </c>
      <c r="M279" t="s">
        <v>1500</v>
      </c>
      <c r="N279" t="s">
        <v>1500</v>
      </c>
      <c r="O279" t="s">
        <v>1500</v>
      </c>
      <c r="P279" t="s">
        <v>1500</v>
      </c>
      <c r="Q279" t="s">
        <v>1500</v>
      </c>
      <c r="R279" t="s">
        <v>1500</v>
      </c>
      <c r="S279" t="s">
        <v>1500</v>
      </c>
      <c r="T279" t="s">
        <v>1500</v>
      </c>
      <c r="U279" t="s">
        <v>1500</v>
      </c>
      <c r="V279" t="s">
        <v>1500</v>
      </c>
      <c r="W279" t="s">
        <v>1500</v>
      </c>
      <c r="X279" t="s">
        <v>1500</v>
      </c>
      <c r="Y279" t="s">
        <v>1500</v>
      </c>
      <c r="Z279" t="s">
        <v>1500</v>
      </c>
      <c r="AA279" t="s">
        <v>1678</v>
      </c>
      <c r="AB279" t="s">
        <v>1402</v>
      </c>
      <c r="AC279" t="s">
        <v>1500</v>
      </c>
      <c r="AD279" t="s">
        <v>1500</v>
      </c>
      <c r="AE279" t="s">
        <v>1500</v>
      </c>
      <c r="AF279" t="s">
        <v>1500</v>
      </c>
      <c r="AG279" t="s">
        <v>1500</v>
      </c>
      <c r="AH279" t="s">
        <v>1500</v>
      </c>
      <c r="AI279" t="s">
        <v>1500</v>
      </c>
      <c r="AJ279" t="s">
        <v>1500</v>
      </c>
      <c r="AK279" t="s">
        <v>1500</v>
      </c>
      <c r="AL279" t="s">
        <v>1500</v>
      </c>
      <c r="AM279" t="s">
        <v>1500</v>
      </c>
      <c r="AN279" t="s">
        <v>1500</v>
      </c>
      <c r="AO279" t="s">
        <v>2681</v>
      </c>
      <c r="AP279" t="s">
        <v>2679</v>
      </c>
      <c r="AQ279" t="s">
        <v>1500</v>
      </c>
      <c r="AR279" t="s">
        <v>1500</v>
      </c>
      <c r="AS279" t="s">
        <v>1500</v>
      </c>
      <c r="AT279" t="s">
        <v>1509</v>
      </c>
      <c r="AU279">
        <v>2022</v>
      </c>
      <c r="AV279">
        <v>4</v>
      </c>
      <c r="AW279">
        <v>1</v>
      </c>
      <c r="AX279" t="s">
        <v>1500</v>
      </c>
      <c r="AY279" t="s">
        <v>1500</v>
      </c>
      <c r="AZ279" t="s">
        <v>1500</v>
      </c>
      <c r="BA279" t="s">
        <v>1500</v>
      </c>
      <c r="BB279">
        <v>78</v>
      </c>
      <c r="BC279">
        <v>91</v>
      </c>
      <c r="BD279" t="s">
        <v>1500</v>
      </c>
      <c r="BE279" t="s">
        <v>2319</v>
      </c>
      <c r="BF279" s="6" t="str">
        <f>HYPERLINK("http://dx.doi.org/10.1007/s42832-020-0066-y","http://dx.doi.org/10.1007/s42832-020-0066-y")</f>
        <v>http://dx.doi.org/10.1007/s42832-020-0066-y</v>
      </c>
      <c r="BG279" t="s">
        <v>1500</v>
      </c>
      <c r="BH279" t="s">
        <v>1500</v>
      </c>
      <c r="BI279" t="s">
        <v>1500</v>
      </c>
      <c r="BJ279" t="s">
        <v>1500</v>
      </c>
      <c r="BK279" t="s">
        <v>1500</v>
      </c>
      <c r="BL279" t="s">
        <v>1500</v>
      </c>
      <c r="BM279" t="s">
        <v>1500</v>
      </c>
      <c r="BN279" t="s">
        <v>1500</v>
      </c>
      <c r="BO279" t="s">
        <v>1500</v>
      </c>
      <c r="BP279" t="s">
        <v>1500</v>
      </c>
      <c r="BQ279" t="s">
        <v>1500</v>
      </c>
      <c r="BR279" t="s">
        <v>1500</v>
      </c>
      <c r="BS279" t="s">
        <v>939</v>
      </c>
      <c r="BT279" s="6" t="str">
        <f>HYPERLINK("https%3A%2F%2Fwww.webofscience.com%2Fwos%2Fwoscc%2Ffull-record%2FWOS:000751324700007","View Full Record in Web of Science")</f>
        <v>View Full Record in Web of Science</v>
      </c>
    </row>
    <row r="280" spans="1:72" x14ac:dyDescent="0.2">
      <c r="A280" t="s">
        <v>1507</v>
      </c>
      <c r="B280" t="s">
        <v>2076</v>
      </c>
      <c r="C280" t="s">
        <v>1500</v>
      </c>
      <c r="D280" t="s">
        <v>1500</v>
      </c>
      <c r="E280" t="s">
        <v>1500</v>
      </c>
      <c r="F280" t="s">
        <v>1286</v>
      </c>
      <c r="G280" t="s">
        <v>1500</v>
      </c>
      <c r="H280" t="s">
        <v>1500</v>
      </c>
      <c r="I280" t="s">
        <v>1775</v>
      </c>
      <c r="J280" t="s">
        <v>601</v>
      </c>
      <c r="K280" t="s">
        <v>1500</v>
      </c>
      <c r="L280" t="s">
        <v>1500</v>
      </c>
      <c r="M280" t="s">
        <v>1500</v>
      </c>
      <c r="N280" t="s">
        <v>1500</v>
      </c>
      <c r="O280" t="s">
        <v>1500</v>
      </c>
      <c r="P280" t="s">
        <v>1500</v>
      </c>
      <c r="Q280" t="s">
        <v>1500</v>
      </c>
      <c r="R280" t="s">
        <v>1500</v>
      </c>
      <c r="S280" t="s">
        <v>1500</v>
      </c>
      <c r="T280" t="s">
        <v>1500</v>
      </c>
      <c r="U280" t="s">
        <v>1500</v>
      </c>
      <c r="V280" t="s">
        <v>1500</v>
      </c>
      <c r="W280" t="s">
        <v>1500</v>
      </c>
      <c r="X280" t="s">
        <v>1500</v>
      </c>
      <c r="Y280" t="s">
        <v>1500</v>
      </c>
      <c r="Z280" t="s">
        <v>1500</v>
      </c>
      <c r="AA280" t="s">
        <v>1500</v>
      </c>
      <c r="AB280" t="s">
        <v>1500</v>
      </c>
      <c r="AC280" t="s">
        <v>1500</v>
      </c>
      <c r="AD280" t="s">
        <v>1500</v>
      </c>
      <c r="AE280" t="s">
        <v>1500</v>
      </c>
      <c r="AF280" t="s">
        <v>1500</v>
      </c>
      <c r="AG280" t="s">
        <v>1500</v>
      </c>
      <c r="AH280" t="s">
        <v>1500</v>
      </c>
      <c r="AI280" t="s">
        <v>1500</v>
      </c>
      <c r="AJ280" t="s">
        <v>1500</v>
      </c>
      <c r="AK280" t="s">
        <v>1500</v>
      </c>
      <c r="AL280" t="s">
        <v>1500</v>
      </c>
      <c r="AM280" t="s">
        <v>1500</v>
      </c>
      <c r="AN280" t="s">
        <v>1500</v>
      </c>
      <c r="AO280" t="s">
        <v>1524</v>
      </c>
      <c r="AP280" t="s">
        <v>2641</v>
      </c>
      <c r="AQ280" t="s">
        <v>1500</v>
      </c>
      <c r="AR280" t="s">
        <v>1500</v>
      </c>
      <c r="AS280" t="s">
        <v>1500</v>
      </c>
      <c r="AT280" t="s">
        <v>1632</v>
      </c>
      <c r="AU280">
        <v>2024</v>
      </c>
      <c r="AV280">
        <v>70</v>
      </c>
      <c r="AW280">
        <v>2</v>
      </c>
      <c r="AX280" t="s">
        <v>1500</v>
      </c>
      <c r="AY280" t="s">
        <v>1500</v>
      </c>
      <c r="AZ280" t="s">
        <v>1500</v>
      </c>
      <c r="BA280" t="s">
        <v>1500</v>
      </c>
      <c r="BB280">
        <v>79</v>
      </c>
      <c r="BC280">
        <v>87</v>
      </c>
      <c r="BD280" t="s">
        <v>1500</v>
      </c>
      <c r="BE280" t="s">
        <v>734</v>
      </c>
      <c r="BF280" s="6" t="str">
        <f>HYPERLINK("http://dx.doi.org/10.1080/00380768.2023.2298782","http://dx.doi.org/10.1080/00380768.2023.2298782")</f>
        <v>http://dx.doi.org/10.1080/00380768.2023.2298782</v>
      </c>
      <c r="BG280" t="s">
        <v>1500</v>
      </c>
      <c r="BH280" t="s">
        <v>2674</v>
      </c>
      <c r="BI280" t="s">
        <v>1500</v>
      </c>
      <c r="BJ280" t="s">
        <v>1500</v>
      </c>
      <c r="BK280" t="s">
        <v>1500</v>
      </c>
      <c r="BL280" t="s">
        <v>1500</v>
      </c>
      <c r="BM280" t="s">
        <v>1500</v>
      </c>
      <c r="BN280" t="s">
        <v>1500</v>
      </c>
      <c r="BO280" t="s">
        <v>1500</v>
      </c>
      <c r="BP280" t="s">
        <v>1500</v>
      </c>
      <c r="BQ280" t="s">
        <v>1500</v>
      </c>
      <c r="BR280" t="s">
        <v>1500</v>
      </c>
      <c r="BS280" t="s">
        <v>789</v>
      </c>
      <c r="BT280" s="6" t="str">
        <f>HYPERLINK("https%3A%2F%2Fwww.webofscience.com%2Fwos%2Fwoscc%2Ffull-record%2FWOS:001136857500001","View Full Record in Web of Science")</f>
        <v>View Full Record in Web of Science</v>
      </c>
    </row>
    <row r="281" spans="1:72" x14ac:dyDescent="0.2">
      <c r="A281" t="s">
        <v>1507</v>
      </c>
      <c r="B281" t="s">
        <v>1232</v>
      </c>
      <c r="C281" t="s">
        <v>1500</v>
      </c>
      <c r="D281" t="s">
        <v>1500</v>
      </c>
      <c r="E281" t="s">
        <v>1500</v>
      </c>
      <c r="F281" t="s">
        <v>1726</v>
      </c>
      <c r="G281" t="s">
        <v>1500</v>
      </c>
      <c r="H281" t="s">
        <v>1500</v>
      </c>
      <c r="I281" t="s">
        <v>1398</v>
      </c>
      <c r="J281" t="s">
        <v>737</v>
      </c>
      <c r="K281" t="s">
        <v>1500</v>
      </c>
      <c r="L281" t="s">
        <v>1500</v>
      </c>
      <c r="M281" t="s">
        <v>1500</v>
      </c>
      <c r="N281" t="s">
        <v>1500</v>
      </c>
      <c r="O281" t="s">
        <v>1500</v>
      </c>
      <c r="P281" t="s">
        <v>1500</v>
      </c>
      <c r="Q281" t="s">
        <v>1500</v>
      </c>
      <c r="R281" t="s">
        <v>1500</v>
      </c>
      <c r="S281" t="s">
        <v>1500</v>
      </c>
      <c r="T281" t="s">
        <v>1500</v>
      </c>
      <c r="U281" t="s">
        <v>1500</v>
      </c>
      <c r="V281" t="s">
        <v>1500</v>
      </c>
      <c r="W281" t="s">
        <v>1500</v>
      </c>
      <c r="X281" t="s">
        <v>1500</v>
      </c>
      <c r="Y281" t="s">
        <v>1500</v>
      </c>
      <c r="Z281" t="s">
        <v>1500</v>
      </c>
      <c r="AA281" t="s">
        <v>686</v>
      </c>
      <c r="AB281" t="s">
        <v>1138</v>
      </c>
      <c r="AC281" t="s">
        <v>1500</v>
      </c>
      <c r="AD281" t="s">
        <v>1500</v>
      </c>
      <c r="AE281" t="s">
        <v>1500</v>
      </c>
      <c r="AF281" t="s">
        <v>1500</v>
      </c>
      <c r="AG281" t="s">
        <v>1500</v>
      </c>
      <c r="AH281" t="s">
        <v>1500</v>
      </c>
      <c r="AI281" t="s">
        <v>1500</v>
      </c>
      <c r="AJ281" t="s">
        <v>1500</v>
      </c>
      <c r="AK281" t="s">
        <v>1500</v>
      </c>
      <c r="AL281" t="s">
        <v>1500</v>
      </c>
      <c r="AM281" t="s">
        <v>1500</v>
      </c>
      <c r="AN281" t="s">
        <v>1500</v>
      </c>
      <c r="AO281" t="s">
        <v>2075</v>
      </c>
      <c r="AP281" t="s">
        <v>1500</v>
      </c>
      <c r="AQ281" t="s">
        <v>1500</v>
      </c>
      <c r="AR281" t="s">
        <v>1500</v>
      </c>
      <c r="AS281" t="s">
        <v>1500</v>
      </c>
      <c r="AT281" t="s">
        <v>1647</v>
      </c>
      <c r="AU281">
        <v>2021</v>
      </c>
      <c r="AV281">
        <v>16</v>
      </c>
      <c r="AW281">
        <v>1</v>
      </c>
      <c r="AX281" t="s">
        <v>1500</v>
      </c>
      <c r="AY281" t="s">
        <v>1500</v>
      </c>
      <c r="AZ281" t="s">
        <v>1500</v>
      </c>
      <c r="BA281" t="s">
        <v>1500</v>
      </c>
      <c r="BB281" t="s">
        <v>1500</v>
      </c>
      <c r="BC281" t="s">
        <v>1500</v>
      </c>
      <c r="BD281">
        <v>7</v>
      </c>
      <c r="BE281" t="s">
        <v>2428</v>
      </c>
      <c r="BF281" s="6" t="str">
        <f>HYPERLINK("http://dx.doi.org/10.1186/s13021-021-00170-x","http://dx.doi.org/10.1186/s13021-021-00170-x")</f>
        <v>http://dx.doi.org/10.1186/s13021-021-00170-x</v>
      </c>
      <c r="BG281" t="s">
        <v>1500</v>
      </c>
      <c r="BH281" t="s">
        <v>1500</v>
      </c>
      <c r="BI281" t="s">
        <v>1500</v>
      </c>
      <c r="BJ281" t="s">
        <v>1500</v>
      </c>
      <c r="BK281" t="s">
        <v>1500</v>
      </c>
      <c r="BL281" t="s">
        <v>1500</v>
      </c>
      <c r="BM281" t="s">
        <v>1500</v>
      </c>
      <c r="BN281">
        <v>33649988</v>
      </c>
      <c r="BO281" t="s">
        <v>1500</v>
      </c>
      <c r="BP281" t="s">
        <v>1500</v>
      </c>
      <c r="BQ281" t="s">
        <v>1500</v>
      </c>
      <c r="BR281" t="s">
        <v>1500</v>
      </c>
      <c r="BS281" t="s">
        <v>793</v>
      </c>
      <c r="BT281" s="6" t="str">
        <f>HYPERLINK("https%3A%2F%2Fwww.webofscience.com%2Fwos%2Fwoscc%2Ffull-record%2FWOS:000625383300002","View Full Record in Web of Science")</f>
        <v>View Full Record in Web of Science</v>
      </c>
    </row>
    <row r="282" spans="1:72" x14ac:dyDescent="0.2">
      <c r="A282" t="s">
        <v>1507</v>
      </c>
      <c r="B282" t="s">
        <v>1223</v>
      </c>
      <c r="C282" t="s">
        <v>1500</v>
      </c>
      <c r="D282" t="s">
        <v>1500</v>
      </c>
      <c r="E282" t="s">
        <v>1500</v>
      </c>
      <c r="F282" t="s">
        <v>1223</v>
      </c>
      <c r="G282" t="s">
        <v>1500</v>
      </c>
      <c r="H282" t="s">
        <v>1500</v>
      </c>
      <c r="I282" t="s">
        <v>1712</v>
      </c>
      <c r="J282" t="s">
        <v>744</v>
      </c>
      <c r="K282" t="s">
        <v>1500</v>
      </c>
      <c r="L282" t="s">
        <v>1500</v>
      </c>
      <c r="M282" t="s">
        <v>1500</v>
      </c>
      <c r="N282" t="s">
        <v>1500</v>
      </c>
      <c r="O282" t="s">
        <v>1500</v>
      </c>
      <c r="P282" t="s">
        <v>1500</v>
      </c>
      <c r="Q282" t="s">
        <v>1500</v>
      </c>
      <c r="R282" t="s">
        <v>1500</v>
      </c>
      <c r="S282" t="s">
        <v>1500</v>
      </c>
      <c r="T282" t="s">
        <v>1500</v>
      </c>
      <c r="U282" t="s">
        <v>1500</v>
      </c>
      <c r="V282" t="s">
        <v>1500</v>
      </c>
      <c r="W282" t="s">
        <v>1500</v>
      </c>
      <c r="X282" t="s">
        <v>1500</v>
      </c>
      <c r="Y282" t="s">
        <v>1500</v>
      </c>
      <c r="Z282" t="s">
        <v>1500</v>
      </c>
      <c r="AA282" t="s">
        <v>1342</v>
      </c>
      <c r="AB282" t="s">
        <v>728</v>
      </c>
      <c r="AC282" t="s">
        <v>1500</v>
      </c>
      <c r="AD282" t="s">
        <v>1500</v>
      </c>
      <c r="AE282" t="s">
        <v>1500</v>
      </c>
      <c r="AF282" t="s">
        <v>1500</v>
      </c>
      <c r="AG282" t="s">
        <v>1500</v>
      </c>
      <c r="AH282" t="s">
        <v>1500</v>
      </c>
      <c r="AI282" t="s">
        <v>1500</v>
      </c>
      <c r="AJ282" t="s">
        <v>1500</v>
      </c>
      <c r="AK282" t="s">
        <v>1500</v>
      </c>
      <c r="AL282" t="s">
        <v>1500</v>
      </c>
      <c r="AM282" t="s">
        <v>1500</v>
      </c>
      <c r="AN282" t="s">
        <v>1500</v>
      </c>
      <c r="AO282" t="s">
        <v>1925</v>
      </c>
      <c r="AP282" t="s">
        <v>1927</v>
      </c>
      <c r="AQ282" t="s">
        <v>1500</v>
      </c>
      <c r="AR282" t="s">
        <v>1500</v>
      </c>
      <c r="AS282" t="s">
        <v>1500</v>
      </c>
      <c r="AT282" t="s">
        <v>1588</v>
      </c>
      <c r="AU282">
        <v>2002</v>
      </c>
      <c r="AV282">
        <v>16</v>
      </c>
      <c r="AW282">
        <v>3</v>
      </c>
      <c r="AX282" t="s">
        <v>1500</v>
      </c>
      <c r="AY282" t="s">
        <v>1500</v>
      </c>
      <c r="AZ282" t="s">
        <v>1500</v>
      </c>
      <c r="BA282" t="s">
        <v>1500</v>
      </c>
      <c r="BB282" t="s">
        <v>1500</v>
      </c>
      <c r="BC282" t="s">
        <v>1500</v>
      </c>
      <c r="BD282">
        <v>1044</v>
      </c>
      <c r="BE282" t="s">
        <v>656</v>
      </c>
      <c r="BF282" s="6" t="str">
        <f>HYPERLINK("http://dx.doi.org/10.1029/2001GB001397","http://dx.doi.org/10.1029/2001GB001397")</f>
        <v>http://dx.doi.org/10.1029/2001GB001397</v>
      </c>
      <c r="BG282" t="s">
        <v>1500</v>
      </c>
      <c r="BH282" t="s">
        <v>1500</v>
      </c>
      <c r="BI282" t="s">
        <v>1500</v>
      </c>
      <c r="BJ282" t="s">
        <v>1500</v>
      </c>
      <c r="BK282" t="s">
        <v>1500</v>
      </c>
      <c r="BL282" t="s">
        <v>1500</v>
      </c>
      <c r="BM282" t="s">
        <v>1500</v>
      </c>
      <c r="BN282" t="s">
        <v>1500</v>
      </c>
      <c r="BO282" t="s">
        <v>1500</v>
      </c>
      <c r="BP282" t="s">
        <v>1500</v>
      </c>
      <c r="BQ282" t="s">
        <v>1500</v>
      </c>
      <c r="BR282" t="s">
        <v>1500</v>
      </c>
      <c r="BS282" t="s">
        <v>780</v>
      </c>
      <c r="BT282" s="6" t="str">
        <f>HYPERLINK("https%3A%2F%2Fwww.webofscience.com%2Fwos%2Fwoscc%2Ffull-record%2FWOS:000179008700002","View Full Record in Web of Science")</f>
        <v>View Full Record in Web of Science</v>
      </c>
    </row>
    <row r="283" spans="1:72" x14ac:dyDescent="0.2">
      <c r="A283" t="s">
        <v>1507</v>
      </c>
      <c r="B283" t="s">
        <v>1888</v>
      </c>
      <c r="C283" t="s">
        <v>1500</v>
      </c>
      <c r="D283" t="s">
        <v>1500</v>
      </c>
      <c r="E283" t="s">
        <v>1500</v>
      </c>
      <c r="F283" t="s">
        <v>2218</v>
      </c>
      <c r="G283" t="s">
        <v>1500</v>
      </c>
      <c r="H283" t="s">
        <v>1500</v>
      </c>
      <c r="I283" t="s">
        <v>1818</v>
      </c>
      <c r="J283" t="s">
        <v>583</v>
      </c>
      <c r="K283" t="s">
        <v>1500</v>
      </c>
      <c r="L283" t="s">
        <v>1500</v>
      </c>
      <c r="M283" t="s">
        <v>1500</v>
      </c>
      <c r="N283" t="s">
        <v>1500</v>
      </c>
      <c r="O283" t="s">
        <v>1500</v>
      </c>
      <c r="P283" t="s">
        <v>1500</v>
      </c>
      <c r="Q283" t="s">
        <v>1500</v>
      </c>
      <c r="R283" t="s">
        <v>1500</v>
      </c>
      <c r="S283" t="s">
        <v>1500</v>
      </c>
      <c r="T283" t="s">
        <v>1500</v>
      </c>
      <c r="U283" t="s">
        <v>1500</v>
      </c>
      <c r="V283" t="s">
        <v>1500</v>
      </c>
      <c r="W283" t="s">
        <v>1500</v>
      </c>
      <c r="X283" t="s">
        <v>1500</v>
      </c>
      <c r="Y283" t="s">
        <v>1500</v>
      </c>
      <c r="Z283" t="s">
        <v>1500</v>
      </c>
      <c r="AA283" t="s">
        <v>1500</v>
      </c>
      <c r="AB283" t="s">
        <v>726</v>
      </c>
      <c r="AC283" t="s">
        <v>1500</v>
      </c>
      <c r="AD283" t="s">
        <v>1500</v>
      </c>
      <c r="AE283" t="s">
        <v>1500</v>
      </c>
      <c r="AF283" t="s">
        <v>1500</v>
      </c>
      <c r="AG283" t="s">
        <v>1500</v>
      </c>
      <c r="AH283" t="s">
        <v>1500</v>
      </c>
      <c r="AI283" t="s">
        <v>1500</v>
      </c>
      <c r="AJ283" t="s">
        <v>1500</v>
      </c>
      <c r="AK283" t="s">
        <v>1500</v>
      </c>
      <c r="AL283" t="s">
        <v>1500</v>
      </c>
      <c r="AM283" t="s">
        <v>1500</v>
      </c>
      <c r="AN283" t="s">
        <v>1500</v>
      </c>
      <c r="AO283" t="s">
        <v>1523</v>
      </c>
      <c r="AP283" t="s">
        <v>1480</v>
      </c>
      <c r="AQ283" t="s">
        <v>1500</v>
      </c>
      <c r="AR283" t="s">
        <v>1500</v>
      </c>
      <c r="AS283" t="s">
        <v>1500</v>
      </c>
      <c r="AT283" t="s">
        <v>1631</v>
      </c>
      <c r="AU283">
        <v>2024</v>
      </c>
      <c r="AV283">
        <v>924</v>
      </c>
      <c r="AW283" t="s">
        <v>1500</v>
      </c>
      <c r="AX283" t="s">
        <v>1500</v>
      </c>
      <c r="AY283" t="s">
        <v>1500</v>
      </c>
      <c r="AZ283" t="s">
        <v>1500</v>
      </c>
      <c r="BA283" t="s">
        <v>1500</v>
      </c>
      <c r="BB283" t="s">
        <v>1500</v>
      </c>
      <c r="BC283" t="s">
        <v>1500</v>
      </c>
      <c r="BD283">
        <v>171673</v>
      </c>
      <c r="BE283" t="s">
        <v>729</v>
      </c>
      <c r="BF283" s="6" t="str">
        <f>HYPERLINK("http://dx.doi.org/10.1016/j.scitotenv.2024.171673","http://dx.doi.org/10.1016/j.scitotenv.2024.171673")</f>
        <v>http://dx.doi.org/10.1016/j.scitotenv.2024.171673</v>
      </c>
      <c r="BG283" t="s">
        <v>1500</v>
      </c>
      <c r="BH283" t="s">
        <v>2680</v>
      </c>
      <c r="BI283" t="s">
        <v>1500</v>
      </c>
      <c r="BJ283" t="s">
        <v>1500</v>
      </c>
      <c r="BK283" t="s">
        <v>1500</v>
      </c>
      <c r="BL283" t="s">
        <v>1500</v>
      </c>
      <c r="BM283" t="s">
        <v>1500</v>
      </c>
      <c r="BN283">
        <v>38479519</v>
      </c>
      <c r="BO283" t="s">
        <v>1500</v>
      </c>
      <c r="BP283" t="s">
        <v>1500</v>
      </c>
      <c r="BQ283" t="s">
        <v>1500</v>
      </c>
      <c r="BR283" t="s">
        <v>1500</v>
      </c>
      <c r="BS283" t="s">
        <v>775</v>
      </c>
      <c r="BT283" s="6" t="str">
        <f>HYPERLINK("https%3A%2F%2Fwww.webofscience.com%2Fwos%2Fwoscc%2Ffull-record%2FWOS:001207574900001","View Full Record in Web of Science")</f>
        <v>View Full Record in Web of Science</v>
      </c>
    </row>
    <row r="284" spans="1:72" x14ac:dyDescent="0.2">
      <c r="A284" t="s">
        <v>1507</v>
      </c>
      <c r="B284" t="s">
        <v>2024</v>
      </c>
      <c r="C284" t="s">
        <v>1500</v>
      </c>
      <c r="D284" t="s">
        <v>1500</v>
      </c>
      <c r="E284" t="s">
        <v>1500</v>
      </c>
      <c r="F284" t="s">
        <v>1572</v>
      </c>
      <c r="G284" t="s">
        <v>1500</v>
      </c>
      <c r="H284" t="s">
        <v>1500</v>
      </c>
      <c r="I284" t="s">
        <v>2539</v>
      </c>
      <c r="J284" t="s">
        <v>583</v>
      </c>
      <c r="K284" t="s">
        <v>1500</v>
      </c>
      <c r="L284" t="s">
        <v>1500</v>
      </c>
      <c r="M284" t="s">
        <v>1500</v>
      </c>
      <c r="N284" t="s">
        <v>1500</v>
      </c>
      <c r="O284" t="s">
        <v>1500</v>
      </c>
      <c r="P284" t="s">
        <v>1500</v>
      </c>
      <c r="Q284" t="s">
        <v>1500</v>
      </c>
      <c r="R284" t="s">
        <v>1500</v>
      </c>
      <c r="S284" t="s">
        <v>1500</v>
      </c>
      <c r="T284" t="s">
        <v>1500</v>
      </c>
      <c r="U284" t="s">
        <v>1500</v>
      </c>
      <c r="V284" t="s">
        <v>1500</v>
      </c>
      <c r="W284" t="s">
        <v>1500</v>
      </c>
      <c r="X284" t="s">
        <v>1500</v>
      </c>
      <c r="Y284" t="s">
        <v>1500</v>
      </c>
      <c r="Z284" t="s">
        <v>1500</v>
      </c>
      <c r="AA284" t="s">
        <v>2348</v>
      </c>
      <c r="AB284" t="s">
        <v>1500</v>
      </c>
      <c r="AC284" t="s">
        <v>1500</v>
      </c>
      <c r="AD284" t="s">
        <v>1500</v>
      </c>
      <c r="AE284" t="s">
        <v>1500</v>
      </c>
      <c r="AF284" t="s">
        <v>1500</v>
      </c>
      <c r="AG284" t="s">
        <v>1500</v>
      </c>
      <c r="AH284" t="s">
        <v>1500</v>
      </c>
      <c r="AI284" t="s">
        <v>1500</v>
      </c>
      <c r="AJ284" t="s">
        <v>1500</v>
      </c>
      <c r="AK284" t="s">
        <v>1500</v>
      </c>
      <c r="AL284" t="s">
        <v>1500</v>
      </c>
      <c r="AM284" t="s">
        <v>1500</v>
      </c>
      <c r="AN284" t="s">
        <v>1500</v>
      </c>
      <c r="AO284" t="s">
        <v>1523</v>
      </c>
      <c r="AP284" t="s">
        <v>1480</v>
      </c>
      <c r="AQ284" t="s">
        <v>1500</v>
      </c>
      <c r="AR284" t="s">
        <v>1500</v>
      </c>
      <c r="AS284" t="s">
        <v>1500</v>
      </c>
      <c r="AT284" t="s">
        <v>1535</v>
      </c>
      <c r="AU284">
        <v>2017</v>
      </c>
      <c r="AV284">
        <v>601</v>
      </c>
      <c r="AW284" t="s">
        <v>1500</v>
      </c>
      <c r="AX284" t="s">
        <v>1500</v>
      </c>
      <c r="AY284" t="s">
        <v>1500</v>
      </c>
      <c r="AZ284" t="s">
        <v>1500</v>
      </c>
      <c r="BA284" t="s">
        <v>1500</v>
      </c>
      <c r="BB284">
        <v>1254</v>
      </c>
      <c r="BC284">
        <v>1262</v>
      </c>
      <c r="BD284" t="s">
        <v>1500</v>
      </c>
      <c r="BE284" t="s">
        <v>727</v>
      </c>
      <c r="BF284" s="6" t="str">
        <f>HYPERLINK("http://dx.doi.org/10.1016/j.scitotenv.2017.05.277","http://dx.doi.org/10.1016/j.scitotenv.2017.05.277")</f>
        <v>http://dx.doi.org/10.1016/j.scitotenv.2017.05.277</v>
      </c>
      <c r="BG284" t="s">
        <v>1500</v>
      </c>
      <c r="BH284" t="s">
        <v>1500</v>
      </c>
      <c r="BI284" t="s">
        <v>1500</v>
      </c>
      <c r="BJ284" t="s">
        <v>1500</v>
      </c>
      <c r="BK284" t="s">
        <v>1500</v>
      </c>
      <c r="BL284" t="s">
        <v>1500</v>
      </c>
      <c r="BM284" t="s">
        <v>1500</v>
      </c>
      <c r="BN284">
        <v>28605843</v>
      </c>
      <c r="BO284" t="s">
        <v>1500</v>
      </c>
      <c r="BP284" t="s">
        <v>1500</v>
      </c>
      <c r="BQ284" t="s">
        <v>1500</v>
      </c>
      <c r="BR284" t="s">
        <v>1500</v>
      </c>
      <c r="BS284" t="s">
        <v>774</v>
      </c>
      <c r="BT284" s="6" t="str">
        <f>HYPERLINK("https%3A%2F%2Fwww.webofscience.com%2Fwos%2Fwoscc%2Ffull-record%2FWOS:000406294900122","View Full Record in Web of Science")</f>
        <v>View Full Record in Web of Science</v>
      </c>
    </row>
    <row r="285" spans="1:72" x14ac:dyDescent="0.2">
      <c r="A285" t="s">
        <v>1507</v>
      </c>
      <c r="B285" t="s">
        <v>1983</v>
      </c>
      <c r="C285" t="s">
        <v>1500</v>
      </c>
      <c r="D285" t="s">
        <v>1500</v>
      </c>
      <c r="E285" t="s">
        <v>1500</v>
      </c>
      <c r="F285" t="s">
        <v>2489</v>
      </c>
      <c r="G285" t="s">
        <v>1500</v>
      </c>
      <c r="H285" t="s">
        <v>1500</v>
      </c>
      <c r="I285" t="s">
        <v>1411</v>
      </c>
      <c r="J285" t="s">
        <v>2313</v>
      </c>
      <c r="K285" t="s">
        <v>1500</v>
      </c>
      <c r="L285" t="s">
        <v>1500</v>
      </c>
      <c r="M285" t="s">
        <v>1500</v>
      </c>
      <c r="N285" t="s">
        <v>1500</v>
      </c>
      <c r="O285" t="s">
        <v>1500</v>
      </c>
      <c r="P285" t="s">
        <v>1500</v>
      </c>
      <c r="Q285" t="s">
        <v>1500</v>
      </c>
      <c r="R285" t="s">
        <v>1500</v>
      </c>
      <c r="S285" t="s">
        <v>1500</v>
      </c>
      <c r="T285" t="s">
        <v>1500</v>
      </c>
      <c r="U285" t="s">
        <v>1500</v>
      </c>
      <c r="V285" t="s">
        <v>1500</v>
      </c>
      <c r="W285" t="s">
        <v>1500</v>
      </c>
      <c r="X285" t="s">
        <v>1500</v>
      </c>
      <c r="Y285" t="s">
        <v>1500</v>
      </c>
      <c r="Z285" t="s">
        <v>1500</v>
      </c>
      <c r="AA285" t="s">
        <v>298</v>
      </c>
      <c r="AB285" t="s">
        <v>1114</v>
      </c>
      <c r="AC285" t="s">
        <v>1500</v>
      </c>
      <c r="AD285" t="s">
        <v>1500</v>
      </c>
      <c r="AE285" t="s">
        <v>1500</v>
      </c>
      <c r="AF285" t="s">
        <v>1500</v>
      </c>
      <c r="AG285" t="s">
        <v>1500</v>
      </c>
      <c r="AH285" t="s">
        <v>1500</v>
      </c>
      <c r="AI285" t="s">
        <v>1500</v>
      </c>
      <c r="AJ285" t="s">
        <v>1500</v>
      </c>
      <c r="AK285" t="s">
        <v>1500</v>
      </c>
      <c r="AL285" t="s">
        <v>1500</v>
      </c>
      <c r="AM285" t="s">
        <v>1500</v>
      </c>
      <c r="AN285" t="s">
        <v>1500</v>
      </c>
      <c r="AO285" t="s">
        <v>1482</v>
      </c>
      <c r="AP285" t="s">
        <v>1500</v>
      </c>
      <c r="AQ285" t="s">
        <v>1500</v>
      </c>
      <c r="AR285" t="s">
        <v>1500</v>
      </c>
      <c r="AS285" t="s">
        <v>1500</v>
      </c>
      <c r="AT285" t="s">
        <v>1509</v>
      </c>
      <c r="AU285">
        <v>2014</v>
      </c>
      <c r="AV285">
        <v>70</v>
      </c>
      <c r="AW285" t="s">
        <v>1500</v>
      </c>
      <c r="AX285" t="s">
        <v>1500</v>
      </c>
      <c r="AY285" t="s">
        <v>1500</v>
      </c>
      <c r="AZ285" t="s">
        <v>1500</v>
      </c>
      <c r="BA285" t="s">
        <v>1500</v>
      </c>
      <c r="BB285">
        <v>66</v>
      </c>
      <c r="BC285">
        <v>78</v>
      </c>
      <c r="BD285" t="s">
        <v>1500</v>
      </c>
      <c r="BE285" t="s">
        <v>733</v>
      </c>
      <c r="BF285" s="6" t="str">
        <f>HYPERLINK("http://dx.doi.org/10.1016/j.soilbio.2013.11.026","http://dx.doi.org/10.1016/j.soilbio.2013.11.026")</f>
        <v>http://dx.doi.org/10.1016/j.soilbio.2013.11.026</v>
      </c>
      <c r="BG285" t="s">
        <v>1500</v>
      </c>
      <c r="BH285" t="s">
        <v>1500</v>
      </c>
      <c r="BI285" t="s">
        <v>1500</v>
      </c>
      <c r="BJ285" t="s">
        <v>1500</v>
      </c>
      <c r="BK285" t="s">
        <v>1500</v>
      </c>
      <c r="BL285" t="s">
        <v>1500</v>
      </c>
      <c r="BM285" t="s">
        <v>1500</v>
      </c>
      <c r="BN285" t="s">
        <v>1500</v>
      </c>
      <c r="BO285" t="s">
        <v>1500</v>
      </c>
      <c r="BP285" t="s">
        <v>1500</v>
      </c>
      <c r="BQ285" t="s">
        <v>1500</v>
      </c>
      <c r="BR285" t="s">
        <v>1500</v>
      </c>
      <c r="BS285" t="s">
        <v>766</v>
      </c>
      <c r="BT285" s="6" t="str">
        <f>HYPERLINK("https%3A%2F%2Fwww.webofscience.com%2Fwos%2Fwoscc%2Ffull-record%2FWOS:000332439800010","View Full Record in Web of Science")</f>
        <v>View Full Record in Web of Science</v>
      </c>
    </row>
    <row r="286" spans="1:72" x14ac:dyDescent="0.2">
      <c r="A286" t="s">
        <v>1507</v>
      </c>
      <c r="B286" t="s">
        <v>730</v>
      </c>
      <c r="C286" t="s">
        <v>1500</v>
      </c>
      <c r="D286" t="s">
        <v>1500</v>
      </c>
      <c r="E286" t="s">
        <v>1500</v>
      </c>
      <c r="F286" t="s">
        <v>730</v>
      </c>
      <c r="G286" t="s">
        <v>1500</v>
      </c>
      <c r="H286" t="s">
        <v>1500</v>
      </c>
      <c r="I286" t="s">
        <v>1470</v>
      </c>
      <c r="J286" t="s">
        <v>652</v>
      </c>
      <c r="K286" t="s">
        <v>1500</v>
      </c>
      <c r="L286" t="s">
        <v>1500</v>
      </c>
      <c r="M286" t="s">
        <v>1500</v>
      </c>
      <c r="N286" t="s">
        <v>1500</v>
      </c>
      <c r="O286" t="s">
        <v>1500</v>
      </c>
      <c r="P286" t="s">
        <v>1500</v>
      </c>
      <c r="Q286" t="s">
        <v>1500</v>
      </c>
      <c r="R286" t="s">
        <v>1500</v>
      </c>
      <c r="S286" t="s">
        <v>1500</v>
      </c>
      <c r="T286" t="s">
        <v>1500</v>
      </c>
      <c r="U286" t="s">
        <v>1500</v>
      </c>
      <c r="V286" t="s">
        <v>1500</v>
      </c>
      <c r="W286" t="s">
        <v>1500</v>
      </c>
      <c r="X286" t="s">
        <v>1500</v>
      </c>
      <c r="Y286" t="s">
        <v>1500</v>
      </c>
      <c r="Z286" t="s">
        <v>1500</v>
      </c>
      <c r="AA286" t="s">
        <v>2360</v>
      </c>
      <c r="AB286" t="s">
        <v>559</v>
      </c>
      <c r="AC286" t="s">
        <v>1500</v>
      </c>
      <c r="AD286" t="s">
        <v>1500</v>
      </c>
      <c r="AE286" t="s">
        <v>1500</v>
      </c>
      <c r="AF286" t="s">
        <v>1500</v>
      </c>
      <c r="AG286" t="s">
        <v>1500</v>
      </c>
      <c r="AH286" t="s">
        <v>1500</v>
      </c>
      <c r="AI286" t="s">
        <v>1500</v>
      </c>
      <c r="AJ286" t="s">
        <v>1500</v>
      </c>
      <c r="AK286" t="s">
        <v>1500</v>
      </c>
      <c r="AL286" t="s">
        <v>1500</v>
      </c>
      <c r="AM286" t="s">
        <v>1500</v>
      </c>
      <c r="AN286" t="s">
        <v>1500</v>
      </c>
      <c r="AO286" t="s">
        <v>2722</v>
      </c>
      <c r="AP286" t="s">
        <v>2726</v>
      </c>
      <c r="AQ286" t="s">
        <v>1500</v>
      </c>
      <c r="AR286" t="s">
        <v>1500</v>
      </c>
      <c r="AS286" t="s">
        <v>1500</v>
      </c>
      <c r="AT286" t="s">
        <v>1495</v>
      </c>
      <c r="AU286">
        <v>2003</v>
      </c>
      <c r="AV286">
        <v>9</v>
      </c>
      <c r="AW286">
        <v>7</v>
      </c>
      <c r="AX286" t="s">
        <v>1500</v>
      </c>
      <c r="AY286" t="s">
        <v>1500</v>
      </c>
      <c r="AZ286" t="s">
        <v>1500</v>
      </c>
      <c r="BA286" t="s">
        <v>1500</v>
      </c>
      <c r="BB286">
        <v>1080</v>
      </c>
      <c r="BC286">
        <v>1096</v>
      </c>
      <c r="BD286" t="s">
        <v>1500</v>
      </c>
      <c r="BE286" t="s">
        <v>548</v>
      </c>
      <c r="BF286" s="6" t="str">
        <f>HYPERLINK("http://dx.doi.org/10.1046/j.1365-2486.2003.00649.x","http://dx.doi.org/10.1046/j.1365-2486.2003.00649.x")</f>
        <v>http://dx.doi.org/10.1046/j.1365-2486.2003.00649.x</v>
      </c>
      <c r="BG286" t="s">
        <v>1500</v>
      </c>
      <c r="BH286" t="s">
        <v>1500</v>
      </c>
      <c r="BI286" t="s">
        <v>1500</v>
      </c>
      <c r="BJ286" t="s">
        <v>1500</v>
      </c>
      <c r="BK286" t="s">
        <v>1500</v>
      </c>
      <c r="BL286" t="s">
        <v>1500</v>
      </c>
      <c r="BM286" t="s">
        <v>1500</v>
      </c>
      <c r="BN286" t="s">
        <v>1500</v>
      </c>
      <c r="BO286" t="s">
        <v>1500</v>
      </c>
      <c r="BP286" t="s">
        <v>1500</v>
      </c>
      <c r="BQ286" t="s">
        <v>1500</v>
      </c>
      <c r="BR286" t="s">
        <v>1500</v>
      </c>
      <c r="BS286" t="s">
        <v>786</v>
      </c>
      <c r="BT286" s="6" t="str">
        <f>HYPERLINK("https%3A%2F%2Fwww.webofscience.com%2Fwos%2Fwoscc%2Ffull-record%2FWOS:000183796800009","View Full Record in Web of Science")</f>
        <v>View Full Record in Web of Science</v>
      </c>
    </row>
    <row r="287" spans="1:72" x14ac:dyDescent="0.2">
      <c r="A287" t="s">
        <v>1507</v>
      </c>
      <c r="B287" t="s">
        <v>2439</v>
      </c>
      <c r="C287" t="s">
        <v>1500</v>
      </c>
      <c r="D287" t="s">
        <v>1500</v>
      </c>
      <c r="E287" t="s">
        <v>1500</v>
      </c>
      <c r="F287" t="s">
        <v>211</v>
      </c>
      <c r="G287" t="s">
        <v>1500</v>
      </c>
      <c r="H287" t="s">
        <v>1500</v>
      </c>
      <c r="I287" t="s">
        <v>400</v>
      </c>
      <c r="J287" t="s">
        <v>2374</v>
      </c>
      <c r="K287" t="s">
        <v>1500</v>
      </c>
      <c r="L287" t="s">
        <v>1500</v>
      </c>
      <c r="M287" t="s">
        <v>1500</v>
      </c>
      <c r="N287" t="s">
        <v>1500</v>
      </c>
      <c r="O287" t="s">
        <v>1500</v>
      </c>
      <c r="P287" t="s">
        <v>1500</v>
      </c>
      <c r="Q287" t="s">
        <v>1500</v>
      </c>
      <c r="R287" t="s">
        <v>1500</v>
      </c>
      <c r="S287" t="s">
        <v>1500</v>
      </c>
      <c r="T287" t="s">
        <v>1500</v>
      </c>
      <c r="U287" t="s">
        <v>1500</v>
      </c>
      <c r="V287" t="s">
        <v>1500</v>
      </c>
      <c r="W287" t="s">
        <v>1500</v>
      </c>
      <c r="X287" t="s">
        <v>1500</v>
      </c>
      <c r="Y287" t="s">
        <v>1500</v>
      </c>
      <c r="Z287" t="s">
        <v>1500</v>
      </c>
      <c r="AA287" t="s">
        <v>1993</v>
      </c>
      <c r="AB287" t="s">
        <v>510</v>
      </c>
      <c r="AC287" t="s">
        <v>1500</v>
      </c>
      <c r="AD287" t="s">
        <v>1500</v>
      </c>
      <c r="AE287" t="s">
        <v>1500</v>
      </c>
      <c r="AF287" t="s">
        <v>1500</v>
      </c>
      <c r="AG287" t="s">
        <v>1500</v>
      </c>
      <c r="AH287" t="s">
        <v>1500</v>
      </c>
      <c r="AI287" t="s">
        <v>1500</v>
      </c>
      <c r="AJ287" t="s">
        <v>1500</v>
      </c>
      <c r="AK287" t="s">
        <v>1500</v>
      </c>
      <c r="AL287" t="s">
        <v>1500</v>
      </c>
      <c r="AM287" t="s">
        <v>1500</v>
      </c>
      <c r="AN287" t="s">
        <v>1500</v>
      </c>
      <c r="AO287" t="s">
        <v>2105</v>
      </c>
      <c r="AP287" t="s">
        <v>2110</v>
      </c>
      <c r="AQ287" t="s">
        <v>1500</v>
      </c>
      <c r="AR287" t="s">
        <v>1500</v>
      </c>
      <c r="AS287" t="s">
        <v>1500</v>
      </c>
      <c r="AT287" t="s">
        <v>1500</v>
      </c>
      <c r="AU287">
        <v>2019</v>
      </c>
      <c r="AV287">
        <v>65</v>
      </c>
      <c r="AW287">
        <v>4</v>
      </c>
      <c r="AX287" t="s">
        <v>1500</v>
      </c>
      <c r="AY287" t="s">
        <v>1500</v>
      </c>
      <c r="AZ287" t="s">
        <v>1500</v>
      </c>
      <c r="BA287" t="s">
        <v>1500</v>
      </c>
      <c r="BB287">
        <v>189</v>
      </c>
      <c r="BC287">
        <v>197</v>
      </c>
      <c r="BD287" t="s">
        <v>1500</v>
      </c>
      <c r="BE287" t="s">
        <v>658</v>
      </c>
      <c r="BF287" s="6" t="str">
        <f>HYPERLINK("http://dx.doi.org/10.17221/453/2018-PSE","http://dx.doi.org/10.17221/453/2018-PSE")</f>
        <v>http://dx.doi.org/10.17221/453/2018-PSE</v>
      </c>
      <c r="BG287" t="s">
        <v>1500</v>
      </c>
      <c r="BH287" t="s">
        <v>1500</v>
      </c>
      <c r="BI287" t="s">
        <v>1500</v>
      </c>
      <c r="BJ287" t="s">
        <v>1500</v>
      </c>
      <c r="BK287" t="s">
        <v>1500</v>
      </c>
      <c r="BL287" t="s">
        <v>1500</v>
      </c>
      <c r="BM287" t="s">
        <v>1500</v>
      </c>
      <c r="BN287" t="s">
        <v>1500</v>
      </c>
      <c r="BO287" t="s">
        <v>1500</v>
      </c>
      <c r="BP287" t="s">
        <v>1500</v>
      </c>
      <c r="BQ287" t="s">
        <v>1500</v>
      </c>
      <c r="BR287" t="s">
        <v>1500</v>
      </c>
      <c r="BS287" t="s">
        <v>784</v>
      </c>
      <c r="BT287" s="6" t="str">
        <f>HYPERLINK("https%3A%2F%2Fwww.webofscience.com%2Fwos%2Fwoscc%2Ffull-record%2FWOS:000465309400004","View Full Record in Web of Science")</f>
        <v>View Full Record in Web of Science</v>
      </c>
    </row>
    <row r="288" spans="1:72" x14ac:dyDescent="0.2">
      <c r="A288" t="s">
        <v>1507</v>
      </c>
      <c r="B288" t="s">
        <v>1788</v>
      </c>
      <c r="C288" t="s">
        <v>1500</v>
      </c>
      <c r="D288" t="s">
        <v>1500</v>
      </c>
      <c r="E288" t="s">
        <v>1500</v>
      </c>
      <c r="F288" t="s">
        <v>2213</v>
      </c>
      <c r="G288" t="s">
        <v>1500</v>
      </c>
      <c r="H288" t="s">
        <v>1500</v>
      </c>
      <c r="I288" t="s">
        <v>2211</v>
      </c>
      <c r="J288" t="s">
        <v>645</v>
      </c>
      <c r="K288" t="s">
        <v>1500</v>
      </c>
      <c r="L288" t="s">
        <v>1500</v>
      </c>
      <c r="M288" t="s">
        <v>1500</v>
      </c>
      <c r="N288" t="s">
        <v>1500</v>
      </c>
      <c r="O288" t="s">
        <v>1500</v>
      </c>
      <c r="P288" t="s">
        <v>1500</v>
      </c>
      <c r="Q288" t="s">
        <v>1500</v>
      </c>
      <c r="R288" t="s">
        <v>1500</v>
      </c>
      <c r="S288" t="s">
        <v>1500</v>
      </c>
      <c r="T288" t="s">
        <v>1500</v>
      </c>
      <c r="U288" t="s">
        <v>1500</v>
      </c>
      <c r="V288" t="s">
        <v>1500</v>
      </c>
      <c r="W288" t="s">
        <v>1500</v>
      </c>
      <c r="X288" t="s">
        <v>1500</v>
      </c>
      <c r="Y288" t="s">
        <v>1500</v>
      </c>
      <c r="Z288" t="s">
        <v>1500</v>
      </c>
      <c r="AA288" t="s">
        <v>1500</v>
      </c>
      <c r="AB288" t="s">
        <v>545</v>
      </c>
      <c r="AC288" t="s">
        <v>1500</v>
      </c>
      <c r="AD288" t="s">
        <v>1500</v>
      </c>
      <c r="AE288" t="s">
        <v>1500</v>
      </c>
      <c r="AF288" t="s">
        <v>1500</v>
      </c>
      <c r="AG288" t="s">
        <v>1500</v>
      </c>
      <c r="AH288" t="s">
        <v>1500</v>
      </c>
      <c r="AI288" t="s">
        <v>1500</v>
      </c>
      <c r="AJ288" t="s">
        <v>1500</v>
      </c>
      <c r="AK288" t="s">
        <v>1500</v>
      </c>
      <c r="AL288" t="s">
        <v>1500</v>
      </c>
      <c r="AM288" t="s">
        <v>1500</v>
      </c>
      <c r="AN288" t="s">
        <v>1500</v>
      </c>
      <c r="AO288" t="s">
        <v>1913</v>
      </c>
      <c r="AP288" t="s">
        <v>1912</v>
      </c>
      <c r="AQ288" t="s">
        <v>1500</v>
      </c>
      <c r="AR288" t="s">
        <v>1500</v>
      </c>
      <c r="AS288" t="s">
        <v>1500</v>
      </c>
      <c r="AT288" t="s">
        <v>1486</v>
      </c>
      <c r="AU288">
        <v>2020</v>
      </c>
      <c r="AV288">
        <v>117</v>
      </c>
      <c r="AW288" t="s">
        <v>1500</v>
      </c>
      <c r="AX288" t="s">
        <v>1500</v>
      </c>
      <c r="AY288" t="s">
        <v>1500</v>
      </c>
      <c r="AZ288" t="s">
        <v>1500</v>
      </c>
      <c r="BA288" t="s">
        <v>1500</v>
      </c>
      <c r="BB288" t="s">
        <v>1500</v>
      </c>
      <c r="BC288" t="s">
        <v>1500</v>
      </c>
      <c r="BD288">
        <v>106667</v>
      </c>
      <c r="BE288" t="s">
        <v>739</v>
      </c>
      <c r="BF288" s="6" t="str">
        <f>HYPERLINK("http://dx.doi.org/10.1016/j.ecolind.2020.106667","http://dx.doi.org/10.1016/j.ecolind.2020.106667")</f>
        <v>http://dx.doi.org/10.1016/j.ecolind.2020.106667</v>
      </c>
      <c r="BG288" t="s">
        <v>1500</v>
      </c>
      <c r="BH288" t="s">
        <v>1500</v>
      </c>
      <c r="BI288" t="s">
        <v>1500</v>
      </c>
      <c r="BJ288" t="s">
        <v>1500</v>
      </c>
      <c r="BK288" t="s">
        <v>1500</v>
      </c>
      <c r="BL288" t="s">
        <v>1500</v>
      </c>
      <c r="BM288" t="s">
        <v>1500</v>
      </c>
      <c r="BN288" t="s">
        <v>1500</v>
      </c>
      <c r="BO288" t="s">
        <v>1500</v>
      </c>
      <c r="BP288" t="s">
        <v>1500</v>
      </c>
      <c r="BQ288" t="s">
        <v>1500</v>
      </c>
      <c r="BR288" t="s">
        <v>1500</v>
      </c>
      <c r="BS288" t="s">
        <v>785</v>
      </c>
      <c r="BT288" s="6" t="str">
        <f>HYPERLINK("https%3A%2F%2Fwww.webofscience.com%2Fwos%2Fwoscc%2Ffull-record%2FWOS:000555557300014","View Full Record in Web of Science")</f>
        <v>View Full Record in Web of Science</v>
      </c>
    </row>
    <row r="289" spans="1:72" x14ac:dyDescent="0.2">
      <c r="A289" t="s">
        <v>1507</v>
      </c>
      <c r="B289" t="s">
        <v>2531</v>
      </c>
      <c r="C289" t="s">
        <v>1500</v>
      </c>
      <c r="D289" t="s">
        <v>1500</v>
      </c>
      <c r="E289" t="s">
        <v>1500</v>
      </c>
      <c r="F289" t="s">
        <v>90</v>
      </c>
      <c r="G289" t="s">
        <v>1500</v>
      </c>
      <c r="H289" t="s">
        <v>1500</v>
      </c>
      <c r="I289" t="s">
        <v>2506</v>
      </c>
      <c r="J289" t="s">
        <v>628</v>
      </c>
      <c r="K289" t="s">
        <v>1500</v>
      </c>
      <c r="L289" t="s">
        <v>1500</v>
      </c>
      <c r="M289" t="s">
        <v>1500</v>
      </c>
      <c r="N289" t="s">
        <v>1500</v>
      </c>
      <c r="O289" t="s">
        <v>1500</v>
      </c>
      <c r="P289" t="s">
        <v>1500</v>
      </c>
      <c r="Q289" t="s">
        <v>1500</v>
      </c>
      <c r="R289" t="s">
        <v>1500</v>
      </c>
      <c r="S289" t="s">
        <v>1500</v>
      </c>
      <c r="T289" t="s">
        <v>1500</v>
      </c>
      <c r="U289" t="s">
        <v>1500</v>
      </c>
      <c r="V289" t="s">
        <v>1500</v>
      </c>
      <c r="W289" t="s">
        <v>1500</v>
      </c>
      <c r="X289" t="s">
        <v>1500</v>
      </c>
      <c r="Y289" t="s">
        <v>1500</v>
      </c>
      <c r="Z289" t="s">
        <v>1500</v>
      </c>
      <c r="AA289" t="s">
        <v>1500</v>
      </c>
      <c r="AB289" t="s">
        <v>1500</v>
      </c>
      <c r="AC289" t="s">
        <v>1500</v>
      </c>
      <c r="AD289" t="s">
        <v>1500</v>
      </c>
      <c r="AE289" t="s">
        <v>1500</v>
      </c>
      <c r="AF289" t="s">
        <v>1500</v>
      </c>
      <c r="AG289" t="s">
        <v>1500</v>
      </c>
      <c r="AH289" t="s">
        <v>1500</v>
      </c>
      <c r="AI289" t="s">
        <v>1500</v>
      </c>
      <c r="AJ289" t="s">
        <v>1500</v>
      </c>
      <c r="AK289" t="s">
        <v>1500</v>
      </c>
      <c r="AL289" t="s">
        <v>1500</v>
      </c>
      <c r="AM289" t="s">
        <v>1500</v>
      </c>
      <c r="AN289" t="s">
        <v>1500</v>
      </c>
      <c r="AO289" t="s">
        <v>2750</v>
      </c>
      <c r="AP289" t="s">
        <v>2743</v>
      </c>
      <c r="AQ289" t="s">
        <v>1500</v>
      </c>
      <c r="AR289" t="s">
        <v>1500</v>
      </c>
      <c r="AS289" t="s">
        <v>1500</v>
      </c>
      <c r="AT289" t="s">
        <v>1531</v>
      </c>
      <c r="AU289">
        <v>2024</v>
      </c>
      <c r="AV289">
        <v>317</v>
      </c>
      <c r="AW289" t="s">
        <v>1500</v>
      </c>
      <c r="AX289" t="s">
        <v>1500</v>
      </c>
      <c r="AY289" t="s">
        <v>1500</v>
      </c>
      <c r="AZ289" t="s">
        <v>1500</v>
      </c>
      <c r="BA289" t="s">
        <v>1500</v>
      </c>
      <c r="BB289" t="s">
        <v>1500</v>
      </c>
      <c r="BC289" t="s">
        <v>1500</v>
      </c>
      <c r="BD289">
        <v>109550</v>
      </c>
      <c r="BE289" t="s">
        <v>2440</v>
      </c>
      <c r="BF289" s="6" t="str">
        <f>HYPERLINK("http://dx.doi.org/10.1016/j.fcr.2024.109550","http://dx.doi.org/10.1016/j.fcr.2024.109550")</f>
        <v>http://dx.doi.org/10.1016/j.fcr.2024.109550</v>
      </c>
      <c r="BG289" t="s">
        <v>1500</v>
      </c>
      <c r="BH289" t="s">
        <v>2059</v>
      </c>
      <c r="BI289" t="s">
        <v>1500</v>
      </c>
      <c r="BJ289" t="s">
        <v>1500</v>
      </c>
      <c r="BK289" t="s">
        <v>1500</v>
      </c>
      <c r="BL289" t="s">
        <v>1500</v>
      </c>
      <c r="BM289" t="s">
        <v>1500</v>
      </c>
      <c r="BN289" t="s">
        <v>1500</v>
      </c>
      <c r="BO289" t="s">
        <v>1500</v>
      </c>
      <c r="BP289" t="s">
        <v>1500</v>
      </c>
      <c r="BQ289" t="s">
        <v>1500</v>
      </c>
      <c r="BR289" t="s">
        <v>1500</v>
      </c>
      <c r="BS289" t="s">
        <v>770</v>
      </c>
      <c r="BT289" s="6" t="str">
        <f>HYPERLINK("https%3A%2F%2Fwww.webofscience.com%2Fwos%2Fwoscc%2Ffull-record%2FWOS:001301297200001","View Full Record in Web of Science")</f>
        <v>View Full Record in Web of Science</v>
      </c>
    </row>
    <row r="290" spans="1:72" x14ac:dyDescent="0.2">
      <c r="A290" t="s">
        <v>1507</v>
      </c>
      <c r="B290" t="s">
        <v>1171</v>
      </c>
      <c r="C290" t="s">
        <v>1500</v>
      </c>
      <c r="D290" t="s">
        <v>1500</v>
      </c>
      <c r="E290" t="s">
        <v>1500</v>
      </c>
      <c r="F290" t="s">
        <v>2293</v>
      </c>
      <c r="G290" t="s">
        <v>1500</v>
      </c>
      <c r="H290" t="s">
        <v>1500</v>
      </c>
      <c r="I290" t="s">
        <v>101</v>
      </c>
      <c r="J290" t="s">
        <v>612</v>
      </c>
      <c r="K290" t="s">
        <v>1500</v>
      </c>
      <c r="L290" t="s">
        <v>1500</v>
      </c>
      <c r="M290" t="s">
        <v>1500</v>
      </c>
      <c r="N290" t="s">
        <v>1500</v>
      </c>
      <c r="O290" t="s">
        <v>1500</v>
      </c>
      <c r="P290" t="s">
        <v>1500</v>
      </c>
      <c r="Q290" t="s">
        <v>1500</v>
      </c>
      <c r="R290" t="s">
        <v>1500</v>
      </c>
      <c r="S290" t="s">
        <v>1500</v>
      </c>
      <c r="T290" t="s">
        <v>1500</v>
      </c>
      <c r="U290" t="s">
        <v>1500</v>
      </c>
      <c r="V290" t="s">
        <v>1500</v>
      </c>
      <c r="W290" t="s">
        <v>1500</v>
      </c>
      <c r="X290" t="s">
        <v>1500</v>
      </c>
      <c r="Y290" t="s">
        <v>1500</v>
      </c>
      <c r="Z290" t="s">
        <v>1500</v>
      </c>
      <c r="AA290" t="s">
        <v>1229</v>
      </c>
      <c r="AB290" t="s">
        <v>2477</v>
      </c>
      <c r="AC290" t="s">
        <v>1500</v>
      </c>
      <c r="AD290" t="s">
        <v>1500</v>
      </c>
      <c r="AE290" t="s">
        <v>1500</v>
      </c>
      <c r="AF290" t="s">
        <v>1500</v>
      </c>
      <c r="AG290" t="s">
        <v>1500</v>
      </c>
      <c r="AH290" t="s">
        <v>1500</v>
      </c>
      <c r="AI290" t="s">
        <v>1500</v>
      </c>
      <c r="AJ290" t="s">
        <v>1500</v>
      </c>
      <c r="AK290" t="s">
        <v>1500</v>
      </c>
      <c r="AL290" t="s">
        <v>1500</v>
      </c>
      <c r="AM290" t="s">
        <v>1500</v>
      </c>
      <c r="AN290" t="s">
        <v>1500</v>
      </c>
      <c r="AO290" t="s">
        <v>2670</v>
      </c>
      <c r="AP290" t="s">
        <v>2667</v>
      </c>
      <c r="AQ290" t="s">
        <v>1500</v>
      </c>
      <c r="AR290" t="s">
        <v>1500</v>
      </c>
      <c r="AS290" t="s">
        <v>1500</v>
      </c>
      <c r="AT290" t="s">
        <v>1505</v>
      </c>
      <c r="AU290">
        <v>2019</v>
      </c>
      <c r="AV290">
        <v>55</v>
      </c>
      <c r="AW290">
        <v>1</v>
      </c>
      <c r="AX290" t="s">
        <v>1500</v>
      </c>
      <c r="AY290" t="s">
        <v>1500</v>
      </c>
      <c r="AZ290" t="s">
        <v>1500</v>
      </c>
      <c r="BA290" t="s">
        <v>1500</v>
      </c>
      <c r="BB290">
        <v>89</v>
      </c>
      <c r="BC290">
        <v>96</v>
      </c>
      <c r="BD290" t="s">
        <v>1500</v>
      </c>
      <c r="BE290" t="s">
        <v>2442</v>
      </c>
      <c r="BF290" s="6" t="str">
        <f>HYPERLINK("http://dx.doi.org/10.1007/s00374-018-1330-5","http://dx.doi.org/10.1007/s00374-018-1330-5")</f>
        <v>http://dx.doi.org/10.1007/s00374-018-1330-5</v>
      </c>
      <c r="BG290" t="s">
        <v>1500</v>
      </c>
      <c r="BH290" t="s">
        <v>1500</v>
      </c>
      <c r="BI290" t="s">
        <v>1500</v>
      </c>
      <c r="BJ290" t="s">
        <v>1500</v>
      </c>
      <c r="BK290" t="s">
        <v>1500</v>
      </c>
      <c r="BL290" t="s">
        <v>1500</v>
      </c>
      <c r="BM290" t="s">
        <v>1500</v>
      </c>
      <c r="BN290" t="s">
        <v>1500</v>
      </c>
      <c r="BO290" t="s">
        <v>1500</v>
      </c>
      <c r="BP290" t="s">
        <v>1500</v>
      </c>
      <c r="BQ290" t="s">
        <v>1500</v>
      </c>
      <c r="BR290" t="s">
        <v>1500</v>
      </c>
      <c r="BS290" t="s">
        <v>791</v>
      </c>
      <c r="BT290" s="6" t="str">
        <f>HYPERLINK("https%3A%2F%2Fwww.webofscience.com%2Fwos%2Fwoscc%2Ffull-record%2FWOS:000454615900009","View Full Record in Web of Science")</f>
        <v>View Full Record in Web of Science</v>
      </c>
    </row>
    <row r="291" spans="1:72" x14ac:dyDescent="0.2">
      <c r="A291" t="s">
        <v>1507</v>
      </c>
      <c r="B291" t="s">
        <v>1901</v>
      </c>
      <c r="C291" t="s">
        <v>1500</v>
      </c>
      <c r="D291" t="s">
        <v>1500</v>
      </c>
      <c r="E291" t="s">
        <v>1500</v>
      </c>
      <c r="F291" t="s">
        <v>1957</v>
      </c>
      <c r="G291" t="s">
        <v>1500</v>
      </c>
      <c r="H291" t="s">
        <v>1500</v>
      </c>
      <c r="I291" t="s">
        <v>2210</v>
      </c>
      <c r="J291" t="s">
        <v>1303</v>
      </c>
      <c r="K291" t="s">
        <v>1500</v>
      </c>
      <c r="L291" t="s">
        <v>1500</v>
      </c>
      <c r="M291" t="s">
        <v>1500</v>
      </c>
      <c r="N291" t="s">
        <v>1500</v>
      </c>
      <c r="O291" t="s">
        <v>1500</v>
      </c>
      <c r="P291" t="s">
        <v>1500</v>
      </c>
      <c r="Q291" t="s">
        <v>1500</v>
      </c>
      <c r="R291" t="s">
        <v>1500</v>
      </c>
      <c r="S291" t="s">
        <v>1500</v>
      </c>
      <c r="T291" t="s">
        <v>1500</v>
      </c>
      <c r="U291" t="s">
        <v>1500</v>
      </c>
      <c r="V291" t="s">
        <v>1500</v>
      </c>
      <c r="W291" t="s">
        <v>1500</v>
      </c>
      <c r="X291" t="s">
        <v>1500</v>
      </c>
      <c r="Y291" t="s">
        <v>1500</v>
      </c>
      <c r="Z291" t="s">
        <v>1500</v>
      </c>
      <c r="AA291" t="s">
        <v>166</v>
      </c>
      <c r="AB291" t="s">
        <v>1500</v>
      </c>
      <c r="AC291" t="s">
        <v>1500</v>
      </c>
      <c r="AD291" t="s">
        <v>1500</v>
      </c>
      <c r="AE291" t="s">
        <v>1500</v>
      </c>
      <c r="AF291" t="s">
        <v>1500</v>
      </c>
      <c r="AG291" t="s">
        <v>1500</v>
      </c>
      <c r="AH291" t="s">
        <v>1500</v>
      </c>
      <c r="AI291" t="s">
        <v>1500</v>
      </c>
      <c r="AJ291" t="s">
        <v>1500</v>
      </c>
      <c r="AK291" t="s">
        <v>1500</v>
      </c>
      <c r="AL291" t="s">
        <v>1500</v>
      </c>
      <c r="AM291" t="s">
        <v>1500</v>
      </c>
      <c r="AN291" t="s">
        <v>1500</v>
      </c>
      <c r="AO291" t="s">
        <v>2638</v>
      </c>
      <c r="AP291" t="s">
        <v>2629</v>
      </c>
      <c r="AQ291" t="s">
        <v>1500</v>
      </c>
      <c r="AR291" t="s">
        <v>1500</v>
      </c>
      <c r="AS291" t="s">
        <v>1500</v>
      </c>
      <c r="AT291" t="s">
        <v>2078</v>
      </c>
      <c r="AU291">
        <v>2024</v>
      </c>
      <c r="AV291" t="s">
        <v>1500</v>
      </c>
      <c r="AW291" t="s">
        <v>1500</v>
      </c>
      <c r="AX291" t="s">
        <v>1500</v>
      </c>
      <c r="AY291" t="s">
        <v>1500</v>
      </c>
      <c r="AZ291" t="s">
        <v>1500</v>
      </c>
      <c r="BA291" t="s">
        <v>1500</v>
      </c>
      <c r="BB291" t="s">
        <v>1500</v>
      </c>
      <c r="BC291" t="s">
        <v>1500</v>
      </c>
      <c r="BD291" t="s">
        <v>1500</v>
      </c>
      <c r="BE291" t="s">
        <v>2438</v>
      </c>
      <c r="BF291" s="6" t="str">
        <f>HYPERLINK("http://dx.doi.org/10.1007/s11104-024-06731-6","http://dx.doi.org/10.1007/s11104-024-06731-6")</f>
        <v>http://dx.doi.org/10.1007/s11104-024-06731-6</v>
      </c>
      <c r="BG291" t="s">
        <v>1500</v>
      </c>
      <c r="BH291" t="s">
        <v>2662</v>
      </c>
      <c r="BI291" t="s">
        <v>1500</v>
      </c>
      <c r="BJ291" t="s">
        <v>1500</v>
      </c>
      <c r="BK291" t="s">
        <v>1500</v>
      </c>
      <c r="BL291" t="s">
        <v>1500</v>
      </c>
      <c r="BM291" t="s">
        <v>1500</v>
      </c>
      <c r="BN291" t="s">
        <v>1500</v>
      </c>
      <c r="BO291" t="s">
        <v>1500</v>
      </c>
      <c r="BP291" t="s">
        <v>1500</v>
      </c>
      <c r="BQ291" t="s">
        <v>1500</v>
      </c>
      <c r="BR291" t="s">
        <v>1500</v>
      </c>
      <c r="BS291" t="s">
        <v>769</v>
      </c>
      <c r="BT291" s="6" t="str">
        <f>HYPERLINK("https%3A%2F%2Fwww.webofscience.com%2Fwos%2Fwoscc%2Ffull-record%2FWOS:001231074000001","View Full Record in Web of Science")</f>
        <v>View Full Record in Web of Science</v>
      </c>
    </row>
    <row r="292" spans="1:72" x14ac:dyDescent="0.2">
      <c r="A292" t="s">
        <v>1507</v>
      </c>
      <c r="B292" t="s">
        <v>1226</v>
      </c>
      <c r="C292" t="s">
        <v>1500</v>
      </c>
      <c r="D292" t="s">
        <v>1500</v>
      </c>
      <c r="E292" t="s">
        <v>1500</v>
      </c>
      <c r="F292" t="s">
        <v>2191</v>
      </c>
      <c r="G292" t="s">
        <v>1500</v>
      </c>
      <c r="H292" t="s">
        <v>1500</v>
      </c>
      <c r="I292" t="s">
        <v>1403</v>
      </c>
      <c r="J292" t="s">
        <v>647</v>
      </c>
      <c r="K292" t="s">
        <v>1500</v>
      </c>
      <c r="L292" t="s">
        <v>1500</v>
      </c>
      <c r="M292" t="s">
        <v>1500</v>
      </c>
      <c r="N292" t="s">
        <v>1500</v>
      </c>
      <c r="O292" t="s">
        <v>1500</v>
      </c>
      <c r="P292" t="s">
        <v>1500</v>
      </c>
      <c r="Q292" t="s">
        <v>1500</v>
      </c>
      <c r="R292" t="s">
        <v>1500</v>
      </c>
      <c r="S292" t="s">
        <v>1500</v>
      </c>
      <c r="T292" t="s">
        <v>1500</v>
      </c>
      <c r="U292" t="s">
        <v>1500</v>
      </c>
      <c r="V292" t="s">
        <v>1500</v>
      </c>
      <c r="W292" t="s">
        <v>1500</v>
      </c>
      <c r="X292" t="s">
        <v>1500</v>
      </c>
      <c r="Y292" t="s">
        <v>1500</v>
      </c>
      <c r="Z292" t="s">
        <v>1500</v>
      </c>
      <c r="AA292" t="s">
        <v>740</v>
      </c>
      <c r="AB292" t="s">
        <v>1500</v>
      </c>
      <c r="AC292" t="s">
        <v>1500</v>
      </c>
      <c r="AD292" t="s">
        <v>1500</v>
      </c>
      <c r="AE292" t="s">
        <v>1500</v>
      </c>
      <c r="AF292" t="s">
        <v>1500</v>
      </c>
      <c r="AG292" t="s">
        <v>1500</v>
      </c>
      <c r="AH292" t="s">
        <v>1500</v>
      </c>
      <c r="AI292" t="s">
        <v>1500</v>
      </c>
      <c r="AJ292" t="s">
        <v>1500</v>
      </c>
      <c r="AK292" t="s">
        <v>1500</v>
      </c>
      <c r="AL292" t="s">
        <v>1500</v>
      </c>
      <c r="AM292" t="s">
        <v>1500</v>
      </c>
      <c r="AN292" t="s">
        <v>1500</v>
      </c>
      <c r="AO292" t="s">
        <v>2685</v>
      </c>
      <c r="AP292" t="s">
        <v>2692</v>
      </c>
      <c r="AQ292" t="s">
        <v>1500</v>
      </c>
      <c r="AR292" t="s">
        <v>1500</v>
      </c>
      <c r="AS292" t="s">
        <v>1500</v>
      </c>
      <c r="AT292" t="s">
        <v>1505</v>
      </c>
      <c r="AU292">
        <v>2024</v>
      </c>
      <c r="AV292">
        <v>40</v>
      </c>
      <c r="AW292">
        <v>1</v>
      </c>
      <c r="AX292" t="s">
        <v>1500</v>
      </c>
      <c r="AY292" t="s">
        <v>1500</v>
      </c>
      <c r="AZ292" t="s">
        <v>1500</v>
      </c>
      <c r="BA292" t="s">
        <v>1500</v>
      </c>
      <c r="BB292" t="s">
        <v>1500</v>
      </c>
      <c r="BC292" t="s">
        <v>1500</v>
      </c>
      <c r="BD292" t="s">
        <v>1602</v>
      </c>
      <c r="BE292" t="s">
        <v>772</v>
      </c>
      <c r="BF292" s="6" t="str">
        <f>HYPERLINK("http://dx.doi.org/10.1111/sum.13024","http://dx.doi.org/10.1111/sum.13024")</f>
        <v>http://dx.doi.org/10.1111/sum.13024</v>
      </c>
      <c r="BG292" t="s">
        <v>1500</v>
      </c>
      <c r="BH292" t="s">
        <v>1500</v>
      </c>
      <c r="BI292" t="s">
        <v>1500</v>
      </c>
      <c r="BJ292" t="s">
        <v>1500</v>
      </c>
      <c r="BK292" t="s">
        <v>1500</v>
      </c>
      <c r="BL292" t="s">
        <v>1500</v>
      </c>
      <c r="BM292" t="s">
        <v>1500</v>
      </c>
      <c r="BN292" t="s">
        <v>1500</v>
      </c>
      <c r="BO292" t="s">
        <v>1500</v>
      </c>
      <c r="BP292" t="s">
        <v>1500</v>
      </c>
      <c r="BQ292" t="s">
        <v>1500</v>
      </c>
      <c r="BR292" t="s">
        <v>1500</v>
      </c>
      <c r="BS292" t="s">
        <v>790</v>
      </c>
      <c r="BT292" s="6" t="str">
        <f>HYPERLINK("https%3A%2F%2Fwww.webofscience.com%2Fwos%2Fwoscc%2Ffull-record%2FWOS:001160458300001","View Full Record in Web of Science")</f>
        <v>View Full Record in Web of Science</v>
      </c>
    </row>
    <row r="293" spans="1:72" x14ac:dyDescent="0.2">
      <c r="A293" t="s">
        <v>1507</v>
      </c>
      <c r="B293" t="s">
        <v>153</v>
      </c>
      <c r="C293" t="s">
        <v>1500</v>
      </c>
      <c r="D293" t="s">
        <v>1500</v>
      </c>
      <c r="E293" t="s">
        <v>1500</v>
      </c>
      <c r="F293" t="s">
        <v>2563</v>
      </c>
      <c r="G293" t="s">
        <v>1500</v>
      </c>
      <c r="H293" t="s">
        <v>1500</v>
      </c>
      <c r="I293" t="s">
        <v>1421</v>
      </c>
      <c r="J293" t="s">
        <v>628</v>
      </c>
      <c r="K293" t="s">
        <v>1500</v>
      </c>
      <c r="L293" t="s">
        <v>1500</v>
      </c>
      <c r="M293" t="s">
        <v>1500</v>
      </c>
      <c r="N293" t="s">
        <v>1500</v>
      </c>
      <c r="O293" t="s">
        <v>1500</v>
      </c>
      <c r="P293" t="s">
        <v>1500</v>
      </c>
      <c r="Q293" t="s">
        <v>1500</v>
      </c>
      <c r="R293" t="s">
        <v>1500</v>
      </c>
      <c r="S293" t="s">
        <v>1500</v>
      </c>
      <c r="T293" t="s">
        <v>1500</v>
      </c>
      <c r="U293" t="s">
        <v>1500</v>
      </c>
      <c r="V293" t="s">
        <v>1500</v>
      </c>
      <c r="W293" t="s">
        <v>1500</v>
      </c>
      <c r="X293" t="s">
        <v>1500</v>
      </c>
      <c r="Y293" t="s">
        <v>1500</v>
      </c>
      <c r="Z293" t="s">
        <v>1500</v>
      </c>
      <c r="AA293" t="s">
        <v>615</v>
      </c>
      <c r="AB293" t="s">
        <v>1500</v>
      </c>
      <c r="AC293" t="s">
        <v>1500</v>
      </c>
      <c r="AD293" t="s">
        <v>1500</v>
      </c>
      <c r="AE293" t="s">
        <v>1500</v>
      </c>
      <c r="AF293" t="s">
        <v>1500</v>
      </c>
      <c r="AG293" t="s">
        <v>1500</v>
      </c>
      <c r="AH293" t="s">
        <v>1500</v>
      </c>
      <c r="AI293" t="s">
        <v>1500</v>
      </c>
      <c r="AJ293" t="s">
        <v>1500</v>
      </c>
      <c r="AK293" t="s">
        <v>1500</v>
      </c>
      <c r="AL293" t="s">
        <v>1500</v>
      </c>
      <c r="AM293" t="s">
        <v>1500</v>
      </c>
      <c r="AN293" t="s">
        <v>1500</v>
      </c>
      <c r="AO293" t="s">
        <v>2750</v>
      </c>
      <c r="AP293" t="s">
        <v>2743</v>
      </c>
      <c r="AQ293" t="s">
        <v>1500</v>
      </c>
      <c r="AR293" t="s">
        <v>1500</v>
      </c>
      <c r="AS293" t="s">
        <v>1500</v>
      </c>
      <c r="AT293" t="s">
        <v>1532</v>
      </c>
      <c r="AU293">
        <v>2023</v>
      </c>
      <c r="AV293">
        <v>299</v>
      </c>
      <c r="AW293" t="s">
        <v>1500</v>
      </c>
      <c r="AX293" t="s">
        <v>1500</v>
      </c>
      <c r="AY293" t="s">
        <v>1500</v>
      </c>
      <c r="AZ293" t="s">
        <v>1500</v>
      </c>
      <c r="BA293" t="s">
        <v>1500</v>
      </c>
      <c r="BB293" t="s">
        <v>1500</v>
      </c>
      <c r="BC293" t="s">
        <v>1500</v>
      </c>
      <c r="BD293">
        <v>108970</v>
      </c>
      <c r="BE293" t="s">
        <v>2471</v>
      </c>
      <c r="BF293" s="6" t="str">
        <f>HYPERLINK("http://dx.doi.org/10.1016/j.fcr.2023.108970","http://dx.doi.org/10.1016/j.fcr.2023.108970")</f>
        <v>http://dx.doi.org/10.1016/j.fcr.2023.108970</v>
      </c>
      <c r="BG293" t="s">
        <v>1500</v>
      </c>
      <c r="BH293" t="s">
        <v>2701</v>
      </c>
      <c r="BI293" t="s">
        <v>1500</v>
      </c>
      <c r="BJ293" t="s">
        <v>1500</v>
      </c>
      <c r="BK293" t="s">
        <v>1500</v>
      </c>
      <c r="BL293" t="s">
        <v>1500</v>
      </c>
      <c r="BM293" t="s">
        <v>1500</v>
      </c>
      <c r="BN293" t="s">
        <v>1500</v>
      </c>
      <c r="BO293" t="s">
        <v>1500</v>
      </c>
      <c r="BP293" t="s">
        <v>1500</v>
      </c>
      <c r="BQ293" t="s">
        <v>1500</v>
      </c>
      <c r="BR293" t="s">
        <v>1500</v>
      </c>
      <c r="BS293" t="s">
        <v>885</v>
      </c>
      <c r="BT293" s="6" t="str">
        <f>HYPERLINK("https%3A%2F%2Fwww.webofscience.com%2Fwos%2Fwoscc%2Ffull-record%2FWOS:001011392200001","View Full Record in Web of Science")</f>
        <v>View Full Record in Web of Science</v>
      </c>
    </row>
    <row r="294" spans="1:72" x14ac:dyDescent="0.2">
      <c r="A294" t="s">
        <v>1507</v>
      </c>
      <c r="B294" t="s">
        <v>1222</v>
      </c>
      <c r="C294" t="s">
        <v>1500</v>
      </c>
      <c r="D294" t="s">
        <v>1500</v>
      </c>
      <c r="E294" t="s">
        <v>1500</v>
      </c>
      <c r="F294" t="s">
        <v>2781</v>
      </c>
      <c r="G294" t="s">
        <v>1500</v>
      </c>
      <c r="H294" t="s">
        <v>1500</v>
      </c>
      <c r="I294" t="s">
        <v>5</v>
      </c>
      <c r="J294" t="s">
        <v>217</v>
      </c>
      <c r="K294" t="s">
        <v>1500</v>
      </c>
      <c r="L294" t="s">
        <v>1500</v>
      </c>
      <c r="M294" t="s">
        <v>1500</v>
      </c>
      <c r="N294" t="s">
        <v>1500</v>
      </c>
      <c r="O294" t="s">
        <v>1500</v>
      </c>
      <c r="P294" t="s">
        <v>1500</v>
      </c>
      <c r="Q294" t="s">
        <v>1500</v>
      </c>
      <c r="R294" t="s">
        <v>1500</v>
      </c>
      <c r="S294" t="s">
        <v>1500</v>
      </c>
      <c r="T294" t="s">
        <v>1500</v>
      </c>
      <c r="U294" t="s">
        <v>1500</v>
      </c>
      <c r="V294" t="s">
        <v>1500</v>
      </c>
      <c r="W294" t="s">
        <v>1500</v>
      </c>
      <c r="X294" t="s">
        <v>1500</v>
      </c>
      <c r="Y294" t="s">
        <v>1500</v>
      </c>
      <c r="Z294" t="s">
        <v>1500</v>
      </c>
      <c r="AA294" t="s">
        <v>187</v>
      </c>
      <c r="AB294" t="s">
        <v>1282</v>
      </c>
      <c r="AC294" t="s">
        <v>1500</v>
      </c>
      <c r="AD294" t="s">
        <v>1500</v>
      </c>
      <c r="AE294" t="s">
        <v>1500</v>
      </c>
      <c r="AF294" t="s">
        <v>1500</v>
      </c>
      <c r="AG294" t="s">
        <v>1500</v>
      </c>
      <c r="AH294" t="s">
        <v>1500</v>
      </c>
      <c r="AI294" t="s">
        <v>1500</v>
      </c>
      <c r="AJ294" t="s">
        <v>1500</v>
      </c>
      <c r="AK294" t="s">
        <v>1500</v>
      </c>
      <c r="AL294" t="s">
        <v>1500</v>
      </c>
      <c r="AM294" t="s">
        <v>1500</v>
      </c>
      <c r="AN294" t="s">
        <v>1500</v>
      </c>
      <c r="AO294" t="s">
        <v>2699</v>
      </c>
      <c r="AP294" t="s">
        <v>2697</v>
      </c>
      <c r="AQ294" t="s">
        <v>1500</v>
      </c>
      <c r="AR294" t="s">
        <v>1500</v>
      </c>
      <c r="AS294" t="s">
        <v>1500</v>
      </c>
      <c r="AT294" t="s">
        <v>1613</v>
      </c>
      <c r="AU294">
        <v>2014</v>
      </c>
      <c r="AV294">
        <v>60</v>
      </c>
      <c r="AW294">
        <v>10</v>
      </c>
      <c r="AX294" t="s">
        <v>1500</v>
      </c>
      <c r="AY294" t="s">
        <v>1500</v>
      </c>
      <c r="AZ294" t="s">
        <v>1500</v>
      </c>
      <c r="BA294" t="s">
        <v>1500</v>
      </c>
      <c r="BB294">
        <v>1329</v>
      </c>
      <c r="BC294">
        <v>1344</v>
      </c>
      <c r="BD294" t="s">
        <v>1500</v>
      </c>
      <c r="BE294" t="s">
        <v>742</v>
      </c>
      <c r="BF294" s="6" t="str">
        <f>HYPERLINK("http://dx.doi.org/10.1080/03650340.2013.869673","http://dx.doi.org/10.1080/03650340.2013.869673")</f>
        <v>http://dx.doi.org/10.1080/03650340.2013.869673</v>
      </c>
      <c r="BG294" t="s">
        <v>1500</v>
      </c>
      <c r="BH294" t="s">
        <v>1500</v>
      </c>
      <c r="BI294" t="s">
        <v>1500</v>
      </c>
      <c r="BJ294" t="s">
        <v>1500</v>
      </c>
      <c r="BK294" t="s">
        <v>1500</v>
      </c>
      <c r="BL294" t="s">
        <v>1500</v>
      </c>
      <c r="BM294" t="s">
        <v>1500</v>
      </c>
      <c r="BN294" t="s">
        <v>1500</v>
      </c>
      <c r="BO294" t="s">
        <v>1500</v>
      </c>
      <c r="BP294" t="s">
        <v>1500</v>
      </c>
      <c r="BQ294" t="s">
        <v>1500</v>
      </c>
      <c r="BR294" t="s">
        <v>1500</v>
      </c>
      <c r="BS294" t="s">
        <v>872</v>
      </c>
      <c r="BT294" s="6" t="str">
        <f>HYPERLINK("https%3A%2F%2Fwww.webofscience.com%2Fwos%2Fwoscc%2Ffull-record%2FWOS:000335116900001","View Full Record in Web of Science")</f>
        <v>View Full Record in Web of Science</v>
      </c>
    </row>
    <row r="295" spans="1:72" x14ac:dyDescent="0.2">
      <c r="A295" t="s">
        <v>1507</v>
      </c>
      <c r="B295" t="s">
        <v>1152</v>
      </c>
      <c r="C295" t="s">
        <v>1500</v>
      </c>
      <c r="D295" t="s">
        <v>1500</v>
      </c>
      <c r="E295" t="s">
        <v>1500</v>
      </c>
      <c r="F295" t="s">
        <v>453</v>
      </c>
      <c r="G295" t="s">
        <v>1500</v>
      </c>
      <c r="H295" t="s">
        <v>1500</v>
      </c>
      <c r="I295" t="s">
        <v>1949</v>
      </c>
      <c r="J295" t="s">
        <v>2374</v>
      </c>
      <c r="K295" t="s">
        <v>1500</v>
      </c>
      <c r="L295" t="s">
        <v>1500</v>
      </c>
      <c r="M295" t="s">
        <v>1500</v>
      </c>
      <c r="N295" t="s">
        <v>1500</v>
      </c>
      <c r="O295" t="s">
        <v>1500</v>
      </c>
      <c r="P295" t="s">
        <v>1500</v>
      </c>
      <c r="Q295" t="s">
        <v>1500</v>
      </c>
      <c r="R295" t="s">
        <v>1500</v>
      </c>
      <c r="S295" t="s">
        <v>1500</v>
      </c>
      <c r="T295" t="s">
        <v>1500</v>
      </c>
      <c r="U295" t="s">
        <v>1500</v>
      </c>
      <c r="V295" t="s">
        <v>1500</v>
      </c>
      <c r="W295" t="s">
        <v>1500</v>
      </c>
      <c r="X295" t="s">
        <v>1500</v>
      </c>
      <c r="Y295" t="s">
        <v>1500</v>
      </c>
      <c r="Z295" t="s">
        <v>1500</v>
      </c>
      <c r="AA295" t="s">
        <v>1260</v>
      </c>
      <c r="AB295" t="s">
        <v>1697</v>
      </c>
      <c r="AC295" t="s">
        <v>1500</v>
      </c>
      <c r="AD295" t="s">
        <v>1500</v>
      </c>
      <c r="AE295" t="s">
        <v>1500</v>
      </c>
      <c r="AF295" t="s">
        <v>1500</v>
      </c>
      <c r="AG295" t="s">
        <v>1500</v>
      </c>
      <c r="AH295" t="s">
        <v>1500</v>
      </c>
      <c r="AI295" t="s">
        <v>1500</v>
      </c>
      <c r="AJ295" t="s">
        <v>1500</v>
      </c>
      <c r="AK295" t="s">
        <v>1500</v>
      </c>
      <c r="AL295" t="s">
        <v>1500</v>
      </c>
      <c r="AM295" t="s">
        <v>1500</v>
      </c>
      <c r="AN295" t="s">
        <v>1500</v>
      </c>
      <c r="AO295" t="s">
        <v>2105</v>
      </c>
      <c r="AP295" t="s">
        <v>2110</v>
      </c>
      <c r="AQ295" t="s">
        <v>1500</v>
      </c>
      <c r="AR295" t="s">
        <v>1500</v>
      </c>
      <c r="AS295" t="s">
        <v>1500</v>
      </c>
      <c r="AT295" t="s">
        <v>1500</v>
      </c>
      <c r="AU295">
        <v>2018</v>
      </c>
      <c r="AV295">
        <v>64</v>
      </c>
      <c r="AW295">
        <v>8</v>
      </c>
      <c r="AX295" t="s">
        <v>1500</v>
      </c>
      <c r="AY295" t="s">
        <v>1500</v>
      </c>
      <c r="AZ295" t="s">
        <v>1500</v>
      </c>
      <c r="BA295" t="s">
        <v>1500</v>
      </c>
      <c r="BB295">
        <v>393</v>
      </c>
      <c r="BC295">
        <v>399</v>
      </c>
      <c r="BD295" t="s">
        <v>1500</v>
      </c>
      <c r="BE295" t="s">
        <v>691</v>
      </c>
      <c r="BF295" s="6" t="str">
        <f>HYPERLINK("http://dx.doi.org/10.17221/231/2018-PSE","http://dx.doi.org/10.17221/231/2018-PSE")</f>
        <v>http://dx.doi.org/10.17221/231/2018-PSE</v>
      </c>
      <c r="BG295" t="s">
        <v>1500</v>
      </c>
      <c r="BH295" t="s">
        <v>1500</v>
      </c>
      <c r="BI295" t="s">
        <v>1500</v>
      </c>
      <c r="BJ295" t="s">
        <v>1500</v>
      </c>
      <c r="BK295" t="s">
        <v>1500</v>
      </c>
      <c r="BL295" t="s">
        <v>1500</v>
      </c>
      <c r="BM295" t="s">
        <v>1500</v>
      </c>
      <c r="BN295" t="s">
        <v>1500</v>
      </c>
      <c r="BO295" t="s">
        <v>1500</v>
      </c>
      <c r="BP295" t="s">
        <v>1500</v>
      </c>
      <c r="BQ295" t="s">
        <v>1500</v>
      </c>
      <c r="BR295" t="s">
        <v>1500</v>
      </c>
      <c r="BS295" t="s">
        <v>866</v>
      </c>
      <c r="BT295" s="6" t="str">
        <f>HYPERLINK("https%3A%2F%2Fwww.webofscience.com%2Fwos%2Fwoscc%2Ffull-record%2FWOS:000440451100006","View Full Record in Web of Science")</f>
        <v>View Full Record in Web of Science</v>
      </c>
    </row>
    <row r="296" spans="1:72" x14ac:dyDescent="0.2">
      <c r="A296" t="s">
        <v>1507</v>
      </c>
      <c r="B296" t="s">
        <v>2188</v>
      </c>
      <c r="C296" t="s">
        <v>1500</v>
      </c>
      <c r="D296" t="s">
        <v>1500</v>
      </c>
      <c r="E296" t="s">
        <v>1500</v>
      </c>
      <c r="F296" t="s">
        <v>1781</v>
      </c>
      <c r="G296" t="s">
        <v>1500</v>
      </c>
      <c r="H296" t="s">
        <v>1500</v>
      </c>
      <c r="I296" t="s">
        <v>3</v>
      </c>
      <c r="J296" t="s">
        <v>738</v>
      </c>
      <c r="K296" t="s">
        <v>1500</v>
      </c>
      <c r="L296" t="s">
        <v>1500</v>
      </c>
      <c r="M296" t="s">
        <v>1500</v>
      </c>
      <c r="N296" t="s">
        <v>1500</v>
      </c>
      <c r="O296" t="s">
        <v>1500</v>
      </c>
      <c r="P296" t="s">
        <v>1500</v>
      </c>
      <c r="Q296" t="s">
        <v>1500</v>
      </c>
      <c r="R296" t="s">
        <v>1500</v>
      </c>
      <c r="S296" t="s">
        <v>1500</v>
      </c>
      <c r="T296" t="s">
        <v>1500</v>
      </c>
      <c r="U296" t="s">
        <v>1500</v>
      </c>
      <c r="V296" t="s">
        <v>1500</v>
      </c>
      <c r="W296" t="s">
        <v>1500</v>
      </c>
      <c r="X296" t="s">
        <v>1500</v>
      </c>
      <c r="Y296" t="s">
        <v>1500</v>
      </c>
      <c r="Z296" t="s">
        <v>1500</v>
      </c>
      <c r="AA296" t="s">
        <v>2174</v>
      </c>
      <c r="AB296" t="s">
        <v>1163</v>
      </c>
      <c r="AC296" t="s">
        <v>1500</v>
      </c>
      <c r="AD296" t="s">
        <v>1500</v>
      </c>
      <c r="AE296" t="s">
        <v>1500</v>
      </c>
      <c r="AF296" t="s">
        <v>1500</v>
      </c>
      <c r="AG296" t="s">
        <v>1500</v>
      </c>
      <c r="AH296" t="s">
        <v>1500</v>
      </c>
      <c r="AI296" t="s">
        <v>1500</v>
      </c>
      <c r="AJ296" t="s">
        <v>1500</v>
      </c>
      <c r="AK296" t="s">
        <v>1500</v>
      </c>
      <c r="AL296" t="s">
        <v>1500</v>
      </c>
      <c r="AM296" t="s">
        <v>1500</v>
      </c>
      <c r="AN296" t="s">
        <v>1500</v>
      </c>
      <c r="AO296" t="s">
        <v>2081</v>
      </c>
      <c r="AP296" t="s">
        <v>1500</v>
      </c>
      <c r="AQ296" t="s">
        <v>1500</v>
      </c>
      <c r="AR296" t="s">
        <v>1500</v>
      </c>
      <c r="AS296" t="s">
        <v>1500</v>
      </c>
      <c r="AT296" t="s">
        <v>1488</v>
      </c>
      <c r="AU296">
        <v>2018</v>
      </c>
      <c r="AV296">
        <v>13</v>
      </c>
      <c r="AW296">
        <v>2</v>
      </c>
      <c r="AX296" t="s">
        <v>1500</v>
      </c>
      <c r="AY296" t="s">
        <v>1500</v>
      </c>
      <c r="AZ296" t="s">
        <v>1500</v>
      </c>
      <c r="BA296" t="s">
        <v>1500</v>
      </c>
      <c r="BB296" t="s">
        <v>1500</v>
      </c>
      <c r="BC296" t="s">
        <v>1500</v>
      </c>
      <c r="BD296">
        <v>24021</v>
      </c>
      <c r="BE296" t="s">
        <v>2449</v>
      </c>
      <c r="BF296" s="6" t="str">
        <f>HYPERLINK("http://dx.doi.org/10.1088/1748-9326/aaa135","http://dx.doi.org/10.1088/1748-9326/aaa135")</f>
        <v>http://dx.doi.org/10.1088/1748-9326/aaa135</v>
      </c>
      <c r="BG296" t="s">
        <v>1500</v>
      </c>
      <c r="BH296" t="s">
        <v>1500</v>
      </c>
      <c r="BI296" t="s">
        <v>1500</v>
      </c>
      <c r="BJ296" t="s">
        <v>1500</v>
      </c>
      <c r="BK296" t="s">
        <v>1500</v>
      </c>
      <c r="BL296" t="s">
        <v>1500</v>
      </c>
      <c r="BM296" t="s">
        <v>1500</v>
      </c>
      <c r="BN296" t="s">
        <v>1500</v>
      </c>
      <c r="BO296" t="s">
        <v>1500</v>
      </c>
      <c r="BP296" t="s">
        <v>1500</v>
      </c>
      <c r="BQ296" t="s">
        <v>1500</v>
      </c>
      <c r="BR296" t="s">
        <v>1500</v>
      </c>
      <c r="BS296" t="s">
        <v>886</v>
      </c>
      <c r="BT296" s="6" t="str">
        <f>HYPERLINK("https%3A%2F%2Fwww.webofscience.com%2Fwos%2Fwoscc%2Ffull-record%2FWOS:000424630300002","View Full Record in Web of Science")</f>
        <v>View Full Record in Web of Science</v>
      </c>
    </row>
    <row r="297" spans="1:72" x14ac:dyDescent="0.2">
      <c r="A297" t="s">
        <v>1507</v>
      </c>
      <c r="B297" t="s">
        <v>94</v>
      </c>
      <c r="C297" t="s">
        <v>1500</v>
      </c>
      <c r="D297" t="s">
        <v>1500</v>
      </c>
      <c r="E297" t="s">
        <v>1500</v>
      </c>
      <c r="F297" t="s">
        <v>2115</v>
      </c>
      <c r="G297" t="s">
        <v>1500</v>
      </c>
      <c r="H297" t="s">
        <v>1500</v>
      </c>
      <c r="I297" t="s">
        <v>2185</v>
      </c>
      <c r="J297" t="s">
        <v>1305</v>
      </c>
      <c r="K297" t="s">
        <v>1500</v>
      </c>
      <c r="L297" t="s">
        <v>1500</v>
      </c>
      <c r="M297" t="s">
        <v>1500</v>
      </c>
      <c r="N297" t="s">
        <v>1500</v>
      </c>
      <c r="O297" t="s">
        <v>1500</v>
      </c>
      <c r="P297" t="s">
        <v>1500</v>
      </c>
      <c r="Q297" t="s">
        <v>1500</v>
      </c>
      <c r="R297" t="s">
        <v>1500</v>
      </c>
      <c r="S297" t="s">
        <v>1500</v>
      </c>
      <c r="T297" t="s">
        <v>1500</v>
      </c>
      <c r="U297" t="s">
        <v>1500</v>
      </c>
      <c r="V297" t="s">
        <v>1500</v>
      </c>
      <c r="W297" t="s">
        <v>1500</v>
      </c>
      <c r="X297" t="s">
        <v>1500</v>
      </c>
      <c r="Y297" t="s">
        <v>1500</v>
      </c>
      <c r="Z297" t="s">
        <v>1500</v>
      </c>
      <c r="AA297" t="s">
        <v>2465</v>
      </c>
      <c r="AB297" t="s">
        <v>1500</v>
      </c>
      <c r="AC297" t="s">
        <v>1500</v>
      </c>
      <c r="AD297" t="s">
        <v>1500</v>
      </c>
      <c r="AE297" t="s">
        <v>1500</v>
      </c>
      <c r="AF297" t="s">
        <v>1500</v>
      </c>
      <c r="AG297" t="s">
        <v>1500</v>
      </c>
      <c r="AH297" t="s">
        <v>1500</v>
      </c>
      <c r="AI297" t="s">
        <v>1500</v>
      </c>
      <c r="AJ297" t="s">
        <v>1500</v>
      </c>
      <c r="AK297" t="s">
        <v>1500</v>
      </c>
      <c r="AL297" t="s">
        <v>1500</v>
      </c>
      <c r="AM297" t="s">
        <v>1500</v>
      </c>
      <c r="AN297" t="s">
        <v>1500</v>
      </c>
      <c r="AO297" t="s">
        <v>2079</v>
      </c>
      <c r="AP297" t="s">
        <v>2082</v>
      </c>
      <c r="AQ297" t="s">
        <v>1500</v>
      </c>
      <c r="AR297" t="s">
        <v>1500</v>
      </c>
      <c r="AS297" t="s">
        <v>1500</v>
      </c>
      <c r="AT297" t="s">
        <v>1612</v>
      </c>
      <c r="AU297">
        <v>2024</v>
      </c>
      <c r="AV297">
        <v>17</v>
      </c>
      <c r="AW297">
        <v>2</v>
      </c>
      <c r="AX297" t="s">
        <v>1500</v>
      </c>
      <c r="AY297" t="s">
        <v>1500</v>
      </c>
      <c r="AZ297" t="s">
        <v>1500</v>
      </c>
      <c r="BA297" t="s">
        <v>1500</v>
      </c>
      <c r="BB297">
        <v>240</v>
      </c>
      <c r="BC297">
        <v>257</v>
      </c>
      <c r="BD297" t="s">
        <v>1500</v>
      </c>
      <c r="BE297" t="s">
        <v>2451</v>
      </c>
      <c r="BF297" s="6" t="str">
        <f>HYPERLINK("http://dx.doi.org/10.1016/j.molp.2023.12.002","http://dx.doi.org/10.1016/j.molp.2023.12.002")</f>
        <v>http://dx.doi.org/10.1016/j.molp.2023.12.002</v>
      </c>
      <c r="BG297" t="s">
        <v>1500</v>
      </c>
      <c r="BH297" t="s">
        <v>2657</v>
      </c>
      <c r="BI297" t="s">
        <v>1500</v>
      </c>
      <c r="BJ297" t="s">
        <v>1500</v>
      </c>
      <c r="BK297" t="s">
        <v>1500</v>
      </c>
      <c r="BL297" t="s">
        <v>1500</v>
      </c>
      <c r="BM297" t="s">
        <v>1500</v>
      </c>
      <c r="BN297">
        <v>38053337</v>
      </c>
      <c r="BO297" t="s">
        <v>1500</v>
      </c>
      <c r="BP297" t="s">
        <v>1500</v>
      </c>
      <c r="BQ297" t="s">
        <v>1500</v>
      </c>
      <c r="BR297" t="s">
        <v>1500</v>
      </c>
      <c r="BS297" t="s">
        <v>863</v>
      </c>
      <c r="BT297" s="6" t="str">
        <f>HYPERLINK("https%3A%2F%2Fwww.webofscience.com%2Fwos%2Fwoscc%2Ffull-record%2FWOS:001170487100001","View Full Record in Web of Science")</f>
        <v>View Full Record in Web of Science</v>
      </c>
    </row>
    <row r="298" spans="1:72" x14ac:dyDescent="0.2">
      <c r="A298" t="s">
        <v>1507</v>
      </c>
      <c r="B298" t="s">
        <v>1237</v>
      </c>
      <c r="C298" t="s">
        <v>1500</v>
      </c>
      <c r="D298" t="s">
        <v>1500</v>
      </c>
      <c r="E298" t="s">
        <v>1500</v>
      </c>
      <c r="F298" t="s">
        <v>2198</v>
      </c>
      <c r="G298" t="s">
        <v>1500</v>
      </c>
      <c r="H298" t="s">
        <v>1500</v>
      </c>
      <c r="I298" t="s">
        <v>2487</v>
      </c>
      <c r="J298" t="s">
        <v>663</v>
      </c>
      <c r="K298" t="s">
        <v>1500</v>
      </c>
      <c r="L298" t="s">
        <v>1500</v>
      </c>
      <c r="M298" t="s">
        <v>1500</v>
      </c>
      <c r="N298" t="s">
        <v>1500</v>
      </c>
      <c r="O298" t="s">
        <v>1500</v>
      </c>
      <c r="P298" t="s">
        <v>1500</v>
      </c>
      <c r="Q298" t="s">
        <v>1500</v>
      </c>
      <c r="R298" t="s">
        <v>1500</v>
      </c>
      <c r="S298" t="s">
        <v>1500</v>
      </c>
      <c r="T298" t="s">
        <v>1500</v>
      </c>
      <c r="U298" t="s">
        <v>1500</v>
      </c>
      <c r="V298" t="s">
        <v>1500</v>
      </c>
      <c r="W298" t="s">
        <v>1500</v>
      </c>
      <c r="X298" t="s">
        <v>1500</v>
      </c>
      <c r="Y298" t="s">
        <v>1500</v>
      </c>
      <c r="Z298" t="s">
        <v>1500</v>
      </c>
      <c r="AA298" t="s">
        <v>2455</v>
      </c>
      <c r="AB298" t="s">
        <v>1500</v>
      </c>
      <c r="AC298" t="s">
        <v>1500</v>
      </c>
      <c r="AD298" t="s">
        <v>1500</v>
      </c>
      <c r="AE298" t="s">
        <v>1500</v>
      </c>
      <c r="AF298" t="s">
        <v>1500</v>
      </c>
      <c r="AG298" t="s">
        <v>1500</v>
      </c>
      <c r="AH298" t="s">
        <v>1500</v>
      </c>
      <c r="AI298" t="s">
        <v>1500</v>
      </c>
      <c r="AJ298" t="s">
        <v>1500</v>
      </c>
      <c r="AK298" t="s">
        <v>1500</v>
      </c>
      <c r="AL298" t="s">
        <v>1500</v>
      </c>
      <c r="AM298" t="s">
        <v>1500</v>
      </c>
      <c r="AN298" t="s">
        <v>1500</v>
      </c>
      <c r="AO298" t="s">
        <v>2056</v>
      </c>
      <c r="AP298" t="s">
        <v>2055</v>
      </c>
      <c r="AQ298" t="s">
        <v>1500</v>
      </c>
      <c r="AR298" t="s">
        <v>1500</v>
      </c>
      <c r="AS298" t="s">
        <v>1500</v>
      </c>
      <c r="AT298" t="s">
        <v>1498</v>
      </c>
      <c r="AU298">
        <v>2017</v>
      </c>
      <c r="AV298">
        <v>169</v>
      </c>
      <c r="AW298" t="s">
        <v>1500</v>
      </c>
      <c r="AX298" t="s">
        <v>1500</v>
      </c>
      <c r="AY298" t="s">
        <v>1500</v>
      </c>
      <c r="AZ298" t="s">
        <v>1500</v>
      </c>
      <c r="BA298" t="s">
        <v>1500</v>
      </c>
      <c r="BB298">
        <v>1</v>
      </c>
      <c r="BC298">
        <v>10</v>
      </c>
      <c r="BD298" t="s">
        <v>1500</v>
      </c>
      <c r="BE298" t="s">
        <v>2604</v>
      </c>
      <c r="BF298" s="6" t="str">
        <f>HYPERLINK("http://dx.doi.org/10.1016/j.atmosenv.2017.09.009","http://dx.doi.org/10.1016/j.atmosenv.2017.09.009")</f>
        <v>http://dx.doi.org/10.1016/j.atmosenv.2017.09.009</v>
      </c>
      <c r="BG298" t="s">
        <v>1500</v>
      </c>
      <c r="BH298" t="s">
        <v>1500</v>
      </c>
      <c r="BI298" t="s">
        <v>1500</v>
      </c>
      <c r="BJ298" t="s">
        <v>1500</v>
      </c>
      <c r="BK298" t="s">
        <v>1500</v>
      </c>
      <c r="BL298" t="s">
        <v>1500</v>
      </c>
      <c r="BM298" t="s">
        <v>1500</v>
      </c>
      <c r="BN298" t="s">
        <v>1500</v>
      </c>
      <c r="BO298" t="s">
        <v>1500</v>
      </c>
      <c r="BP298" t="s">
        <v>1500</v>
      </c>
      <c r="BQ298" t="s">
        <v>1500</v>
      </c>
      <c r="BR298" t="s">
        <v>1500</v>
      </c>
      <c r="BS298" t="s">
        <v>881</v>
      </c>
      <c r="BT298" s="6" t="str">
        <f>HYPERLINK("https%3A%2F%2Fwww.webofscience.com%2Fwos%2Fwoscc%2Ffull-record%2FWOS:000413882400001","View Full Record in Web of Science")</f>
        <v>View Full Record in Web of Science</v>
      </c>
    </row>
    <row r="299" spans="1:72" x14ac:dyDescent="0.2">
      <c r="A299" t="s">
        <v>1507</v>
      </c>
      <c r="B299" t="s">
        <v>1331</v>
      </c>
      <c r="C299" t="s">
        <v>1500</v>
      </c>
      <c r="D299" t="s">
        <v>1500</v>
      </c>
      <c r="E299" t="s">
        <v>1500</v>
      </c>
      <c r="F299" t="s">
        <v>1904</v>
      </c>
      <c r="G299" t="s">
        <v>1500</v>
      </c>
      <c r="H299" t="s">
        <v>1500</v>
      </c>
      <c r="I299" t="s">
        <v>140</v>
      </c>
      <c r="J299" t="s">
        <v>534</v>
      </c>
      <c r="K299" t="s">
        <v>1500</v>
      </c>
      <c r="L299" t="s">
        <v>1500</v>
      </c>
      <c r="M299" t="s">
        <v>1500</v>
      </c>
      <c r="N299" t="s">
        <v>1500</v>
      </c>
      <c r="O299" t="s">
        <v>1500</v>
      </c>
      <c r="P299" t="s">
        <v>1500</v>
      </c>
      <c r="Q299" t="s">
        <v>1500</v>
      </c>
      <c r="R299" t="s">
        <v>1500</v>
      </c>
      <c r="S299" t="s">
        <v>1500</v>
      </c>
      <c r="T299" t="s">
        <v>1500</v>
      </c>
      <c r="U299" t="s">
        <v>1500</v>
      </c>
      <c r="V299" t="s">
        <v>1500</v>
      </c>
      <c r="W299" t="s">
        <v>1500</v>
      </c>
      <c r="X299" t="s">
        <v>1500</v>
      </c>
      <c r="Y299" t="s">
        <v>1500</v>
      </c>
      <c r="Z299" t="s">
        <v>1500</v>
      </c>
      <c r="AA299" t="s">
        <v>426</v>
      </c>
      <c r="AB299" t="s">
        <v>1116</v>
      </c>
      <c r="AC299" t="s">
        <v>1500</v>
      </c>
      <c r="AD299" t="s">
        <v>1500</v>
      </c>
      <c r="AE299" t="s">
        <v>1500</v>
      </c>
      <c r="AF299" t="s">
        <v>1500</v>
      </c>
      <c r="AG299" t="s">
        <v>1500</v>
      </c>
      <c r="AH299" t="s">
        <v>1500</v>
      </c>
      <c r="AI299" t="s">
        <v>1500</v>
      </c>
      <c r="AJ299" t="s">
        <v>1500</v>
      </c>
      <c r="AK299" t="s">
        <v>1500</v>
      </c>
      <c r="AL299" t="s">
        <v>1500</v>
      </c>
      <c r="AM299" t="s">
        <v>1500</v>
      </c>
      <c r="AN299" t="s">
        <v>1500</v>
      </c>
      <c r="AO299" t="s">
        <v>1500</v>
      </c>
      <c r="AP299" t="s">
        <v>2072</v>
      </c>
      <c r="AQ299" t="s">
        <v>1500</v>
      </c>
      <c r="AR299" t="s">
        <v>1500</v>
      </c>
      <c r="AS299" t="s">
        <v>1500</v>
      </c>
      <c r="AT299" t="s">
        <v>1486</v>
      </c>
      <c r="AU299">
        <v>2023</v>
      </c>
      <c r="AV299">
        <v>4</v>
      </c>
      <c r="AW299">
        <v>10</v>
      </c>
      <c r="AX299" t="s">
        <v>1500</v>
      </c>
      <c r="AY299" t="s">
        <v>1500</v>
      </c>
      <c r="AZ299" t="s">
        <v>1500</v>
      </c>
      <c r="BA299" t="s">
        <v>1500</v>
      </c>
      <c r="BB299">
        <v>716</v>
      </c>
      <c r="BC299">
        <v>732</v>
      </c>
      <c r="BD299" t="s">
        <v>1500</v>
      </c>
      <c r="BE299" t="s">
        <v>2480</v>
      </c>
      <c r="BF299" s="6" t="str">
        <f>HYPERLINK("http://dx.doi.org/10.1038/s43017-023-00482-1","http://dx.doi.org/10.1038/s43017-023-00482-1")</f>
        <v>http://dx.doi.org/10.1038/s43017-023-00482-1</v>
      </c>
      <c r="BG299" t="s">
        <v>1500</v>
      </c>
      <c r="BH299" t="s">
        <v>2694</v>
      </c>
      <c r="BI299" t="s">
        <v>1500</v>
      </c>
      <c r="BJ299" t="s">
        <v>1500</v>
      </c>
      <c r="BK299" t="s">
        <v>1500</v>
      </c>
      <c r="BL299" t="s">
        <v>1500</v>
      </c>
      <c r="BM299" t="s">
        <v>1500</v>
      </c>
      <c r="BN299" t="s">
        <v>1500</v>
      </c>
      <c r="BO299" t="s">
        <v>1500</v>
      </c>
      <c r="BP299" t="s">
        <v>1500</v>
      </c>
      <c r="BQ299" t="s">
        <v>1500</v>
      </c>
      <c r="BR299" t="s">
        <v>1500</v>
      </c>
      <c r="BS299" t="s">
        <v>887</v>
      </c>
      <c r="BT299" s="6" t="str">
        <f>HYPERLINK("https%3A%2F%2Fwww.webofscience.com%2Fwos%2Fwoscc%2Ffull-record%2FWOS:001072275800001","View Full Record in Web of Science")</f>
        <v>View Full Record in Web of Science</v>
      </c>
    </row>
    <row r="300" spans="1:72" x14ac:dyDescent="0.2">
      <c r="A300" t="s">
        <v>1507</v>
      </c>
      <c r="B300" t="s">
        <v>2290</v>
      </c>
      <c r="C300" t="s">
        <v>1500</v>
      </c>
      <c r="D300" t="s">
        <v>1500</v>
      </c>
      <c r="E300" t="s">
        <v>1500</v>
      </c>
      <c r="F300" t="s">
        <v>2488</v>
      </c>
      <c r="G300" t="s">
        <v>1500</v>
      </c>
      <c r="H300" t="s">
        <v>1500</v>
      </c>
      <c r="I300" t="s">
        <v>1471</v>
      </c>
      <c r="J300" t="s">
        <v>582</v>
      </c>
      <c r="K300" t="s">
        <v>1500</v>
      </c>
      <c r="L300" t="s">
        <v>1500</v>
      </c>
      <c r="M300" t="s">
        <v>1500</v>
      </c>
      <c r="N300" t="s">
        <v>1500</v>
      </c>
      <c r="O300" t="s">
        <v>1500</v>
      </c>
      <c r="P300" t="s">
        <v>1500</v>
      </c>
      <c r="Q300" t="s">
        <v>1500</v>
      </c>
      <c r="R300" t="s">
        <v>1500</v>
      </c>
      <c r="S300" t="s">
        <v>1500</v>
      </c>
      <c r="T300" t="s">
        <v>1500</v>
      </c>
      <c r="U300" t="s">
        <v>1500</v>
      </c>
      <c r="V300" t="s">
        <v>1500</v>
      </c>
      <c r="W300" t="s">
        <v>1500</v>
      </c>
      <c r="X300" t="s">
        <v>1500</v>
      </c>
      <c r="Y300" t="s">
        <v>1500</v>
      </c>
      <c r="Z300" t="s">
        <v>1500</v>
      </c>
      <c r="AA300" t="s">
        <v>2767</v>
      </c>
      <c r="AB300" t="s">
        <v>1500</v>
      </c>
      <c r="AC300" t="s">
        <v>1500</v>
      </c>
      <c r="AD300" t="s">
        <v>1500</v>
      </c>
      <c r="AE300" t="s">
        <v>1500</v>
      </c>
      <c r="AF300" t="s">
        <v>1500</v>
      </c>
      <c r="AG300" t="s">
        <v>1500</v>
      </c>
      <c r="AH300" t="s">
        <v>1500</v>
      </c>
      <c r="AI300" t="s">
        <v>1500</v>
      </c>
      <c r="AJ300" t="s">
        <v>1500</v>
      </c>
      <c r="AK300" t="s">
        <v>1500</v>
      </c>
      <c r="AL300" t="s">
        <v>1500</v>
      </c>
      <c r="AM300" t="s">
        <v>1500</v>
      </c>
      <c r="AN300" t="s">
        <v>1500</v>
      </c>
      <c r="AO300" t="s">
        <v>2650</v>
      </c>
      <c r="AP300" t="s">
        <v>2647</v>
      </c>
      <c r="AQ300" t="s">
        <v>1500</v>
      </c>
      <c r="AR300" t="s">
        <v>1500</v>
      </c>
      <c r="AS300" t="s">
        <v>1500</v>
      </c>
      <c r="AT300" t="s">
        <v>1625</v>
      </c>
      <c r="AU300">
        <v>2022</v>
      </c>
      <c r="AV300">
        <v>324</v>
      </c>
      <c r="AW300" t="s">
        <v>1500</v>
      </c>
      <c r="AX300" t="s">
        <v>1500</v>
      </c>
      <c r="AY300" t="s">
        <v>1500</v>
      </c>
      <c r="AZ300" t="s">
        <v>1500</v>
      </c>
      <c r="BA300" t="s">
        <v>1500</v>
      </c>
      <c r="BB300" t="s">
        <v>1500</v>
      </c>
      <c r="BC300" t="s">
        <v>1500</v>
      </c>
      <c r="BD300">
        <v>116335</v>
      </c>
      <c r="BE300" t="s">
        <v>2597</v>
      </c>
      <c r="BF300" s="6" t="str">
        <f>HYPERLINK("http://dx.doi.org/10.1016/j.jenvman.2022.116335","http://dx.doi.org/10.1016/j.jenvman.2022.116335")</f>
        <v>http://dx.doi.org/10.1016/j.jenvman.2022.116335</v>
      </c>
      <c r="BG300" t="s">
        <v>1500</v>
      </c>
      <c r="BH300" t="s">
        <v>2677</v>
      </c>
      <c r="BI300" t="s">
        <v>1500</v>
      </c>
      <c r="BJ300" t="s">
        <v>1500</v>
      </c>
      <c r="BK300" t="s">
        <v>1500</v>
      </c>
      <c r="BL300" t="s">
        <v>1500</v>
      </c>
      <c r="BM300" t="s">
        <v>1500</v>
      </c>
      <c r="BN300">
        <v>36182840</v>
      </c>
      <c r="BO300" t="s">
        <v>1500</v>
      </c>
      <c r="BP300" t="s">
        <v>1500</v>
      </c>
      <c r="BQ300" t="s">
        <v>1500</v>
      </c>
      <c r="BR300" t="s">
        <v>1500</v>
      </c>
      <c r="BS300" t="s">
        <v>871</v>
      </c>
      <c r="BT300" s="6" t="str">
        <f>HYPERLINK("https%3A%2F%2Fwww.webofscience.com%2Fwos%2Fwoscc%2Ffull-record%2FWOS:000866245600004","View Full Record in Web of Science")</f>
        <v>View Full Record in Web of Science</v>
      </c>
    </row>
    <row r="301" spans="1:72" x14ac:dyDescent="0.2">
      <c r="A301" t="s">
        <v>1507</v>
      </c>
      <c r="B301" t="s">
        <v>364</v>
      </c>
      <c r="C301" t="s">
        <v>1500</v>
      </c>
      <c r="D301" t="s">
        <v>1500</v>
      </c>
      <c r="E301" t="s">
        <v>1500</v>
      </c>
      <c r="F301" t="s">
        <v>461</v>
      </c>
      <c r="G301" t="s">
        <v>1500</v>
      </c>
      <c r="H301" t="s">
        <v>1500</v>
      </c>
      <c r="I301" t="s">
        <v>1274</v>
      </c>
      <c r="J301" t="s">
        <v>2707</v>
      </c>
      <c r="K301" t="s">
        <v>1500</v>
      </c>
      <c r="L301" t="s">
        <v>1500</v>
      </c>
      <c r="M301" t="s">
        <v>1500</v>
      </c>
      <c r="N301" t="s">
        <v>1500</v>
      </c>
      <c r="O301" t="s">
        <v>1500</v>
      </c>
      <c r="P301" t="s">
        <v>1500</v>
      </c>
      <c r="Q301" t="s">
        <v>1500</v>
      </c>
      <c r="R301" t="s">
        <v>1500</v>
      </c>
      <c r="S301" t="s">
        <v>1500</v>
      </c>
      <c r="T301" t="s">
        <v>1500</v>
      </c>
      <c r="U301" t="s">
        <v>1500</v>
      </c>
      <c r="V301" t="s">
        <v>1500</v>
      </c>
      <c r="W301" t="s">
        <v>1500</v>
      </c>
      <c r="X301" t="s">
        <v>1500</v>
      </c>
      <c r="Y301" t="s">
        <v>1500</v>
      </c>
      <c r="Z301" t="s">
        <v>1500</v>
      </c>
      <c r="AA301" t="s">
        <v>624</v>
      </c>
      <c r="AB301" t="s">
        <v>2272</v>
      </c>
      <c r="AC301" t="s">
        <v>1500</v>
      </c>
      <c r="AD301" t="s">
        <v>1500</v>
      </c>
      <c r="AE301" t="s">
        <v>1500</v>
      </c>
      <c r="AF301" t="s">
        <v>1500</v>
      </c>
      <c r="AG301" t="s">
        <v>1500</v>
      </c>
      <c r="AH301" t="s">
        <v>1500</v>
      </c>
      <c r="AI301" t="s">
        <v>1500</v>
      </c>
      <c r="AJ301" t="s">
        <v>1500</v>
      </c>
      <c r="AK301" t="s">
        <v>1500</v>
      </c>
      <c r="AL301" t="s">
        <v>1500</v>
      </c>
      <c r="AM301" t="s">
        <v>1500</v>
      </c>
      <c r="AN301" t="s">
        <v>1500</v>
      </c>
      <c r="AO301" t="s">
        <v>1500</v>
      </c>
      <c r="AP301" t="s">
        <v>2705</v>
      </c>
      <c r="AQ301" t="s">
        <v>1500</v>
      </c>
      <c r="AR301" t="s">
        <v>1500</v>
      </c>
      <c r="AS301" t="s">
        <v>1500</v>
      </c>
      <c r="AT301" t="s">
        <v>1509</v>
      </c>
      <c r="AU301">
        <v>2024</v>
      </c>
      <c r="AV301">
        <v>5</v>
      </c>
      <c r="AW301">
        <v>3</v>
      </c>
      <c r="AX301" t="s">
        <v>1500</v>
      </c>
      <c r="AY301" t="s">
        <v>1500</v>
      </c>
      <c r="AZ301" t="s">
        <v>1500</v>
      </c>
      <c r="BA301" t="s">
        <v>1500</v>
      </c>
      <c r="BB301" t="s">
        <v>1500</v>
      </c>
      <c r="BC301" t="s">
        <v>1500</v>
      </c>
      <c r="BD301" t="s">
        <v>1500</v>
      </c>
      <c r="BE301" t="s">
        <v>2466</v>
      </c>
      <c r="BF301" s="6" t="str">
        <f>HYPERLINK("http://dx.doi.org/10.1038/s43016-024-00940-z","http://dx.doi.org/10.1038/s43016-024-00940-z")</f>
        <v>http://dx.doi.org/10.1038/s43016-024-00940-z</v>
      </c>
      <c r="BG301" t="s">
        <v>1500</v>
      </c>
      <c r="BH301" t="s">
        <v>2680</v>
      </c>
      <c r="BI301" t="s">
        <v>1500</v>
      </c>
      <c r="BJ301" t="s">
        <v>1500</v>
      </c>
      <c r="BK301" t="s">
        <v>1500</v>
      </c>
      <c r="BL301" t="s">
        <v>1500</v>
      </c>
      <c r="BM301" t="s">
        <v>1500</v>
      </c>
      <c r="BN301">
        <v>38486125</v>
      </c>
      <c r="BO301" t="s">
        <v>1500</v>
      </c>
      <c r="BP301" t="s">
        <v>1500</v>
      </c>
      <c r="BQ301" t="s">
        <v>1500</v>
      </c>
      <c r="BR301" t="s">
        <v>1500</v>
      </c>
      <c r="BS301" t="s">
        <v>884</v>
      </c>
      <c r="BT301" s="6" t="str">
        <f>HYPERLINK("https%3A%2F%2Fwww.webofscience.com%2Fwos%2Fwoscc%2Ffull-record%2FWOS:001185074200002","View Full Record in Web of Science")</f>
        <v>View Full Record in Web of Science</v>
      </c>
    </row>
    <row r="302" spans="1:72" x14ac:dyDescent="0.2">
      <c r="A302" t="s">
        <v>1507</v>
      </c>
      <c r="B302" t="s">
        <v>1958</v>
      </c>
      <c r="C302" t="s">
        <v>1500</v>
      </c>
      <c r="D302" t="s">
        <v>1500</v>
      </c>
      <c r="E302" t="s">
        <v>1500</v>
      </c>
      <c r="F302" t="s">
        <v>70</v>
      </c>
      <c r="G302" t="s">
        <v>1500</v>
      </c>
      <c r="H302" t="s">
        <v>1500</v>
      </c>
      <c r="I302" t="s">
        <v>1674</v>
      </c>
    </row>
    <row r="303" spans="1:72" x14ac:dyDescent="0.2">
      <c r="A303" t="s">
        <v>1507</v>
      </c>
      <c r="B303" t="s">
        <v>452</v>
      </c>
      <c r="C303" t="s">
        <v>1500</v>
      </c>
      <c r="D303" t="s">
        <v>1500</v>
      </c>
      <c r="E303" t="s">
        <v>1500</v>
      </c>
      <c r="F303" t="s">
        <v>1193</v>
      </c>
      <c r="G303" t="s">
        <v>1500</v>
      </c>
      <c r="H303" t="s">
        <v>1500</v>
      </c>
      <c r="I303" t="s">
        <v>2528</v>
      </c>
    </row>
    <row r="304" spans="1:72" x14ac:dyDescent="0.2">
      <c r="A304" t="s">
        <v>1507</v>
      </c>
      <c r="B304" t="s">
        <v>1790</v>
      </c>
      <c r="C304" t="s">
        <v>1500</v>
      </c>
      <c r="D304" t="s">
        <v>1500</v>
      </c>
      <c r="E304" t="s">
        <v>1500</v>
      </c>
      <c r="F304" t="s">
        <v>1659</v>
      </c>
      <c r="G304" t="s">
        <v>1500</v>
      </c>
      <c r="H304" t="s">
        <v>1500</v>
      </c>
      <c r="I304" t="s">
        <v>2242</v>
      </c>
    </row>
    <row r="305" spans="1:9" x14ac:dyDescent="0.2">
      <c r="A305" t="s">
        <v>1507</v>
      </c>
      <c r="B305" t="s">
        <v>1133</v>
      </c>
      <c r="C305" t="s">
        <v>1500</v>
      </c>
      <c r="D305" t="s">
        <v>1500</v>
      </c>
      <c r="E305" t="s">
        <v>1500</v>
      </c>
      <c r="F305" t="s">
        <v>1835</v>
      </c>
      <c r="G305" t="s">
        <v>1500</v>
      </c>
      <c r="H305" t="s">
        <v>1500</v>
      </c>
      <c r="I305" t="s">
        <v>1761</v>
      </c>
    </row>
    <row r="306" spans="1:9" x14ac:dyDescent="0.2">
      <c r="A306" t="s">
        <v>1507</v>
      </c>
      <c r="B306" t="s">
        <v>2454</v>
      </c>
      <c r="C306" t="s">
        <v>1500</v>
      </c>
      <c r="D306" t="s">
        <v>1500</v>
      </c>
      <c r="E306" t="s">
        <v>1500</v>
      </c>
      <c r="F306" t="s">
        <v>614</v>
      </c>
      <c r="G306" t="s">
        <v>1500</v>
      </c>
      <c r="H306" t="s">
        <v>1500</v>
      </c>
      <c r="I306" t="s">
        <v>299</v>
      </c>
    </row>
    <row r="307" spans="1:9" x14ac:dyDescent="0.2">
      <c r="A307" t="s">
        <v>1507</v>
      </c>
      <c r="B307" t="s">
        <v>1892</v>
      </c>
      <c r="C307" t="s">
        <v>1500</v>
      </c>
      <c r="D307" t="s">
        <v>1500</v>
      </c>
      <c r="E307" t="s">
        <v>1500</v>
      </c>
      <c r="F307" t="s">
        <v>2774</v>
      </c>
      <c r="G307" t="s">
        <v>1500</v>
      </c>
      <c r="H307" t="s">
        <v>1500</v>
      </c>
      <c r="I307" t="s">
        <v>1418</v>
      </c>
    </row>
    <row r="308" spans="1:9" x14ac:dyDescent="0.2">
      <c r="A308" t="s">
        <v>1507</v>
      </c>
      <c r="B308" t="s">
        <v>2080</v>
      </c>
      <c r="C308" t="s">
        <v>1500</v>
      </c>
      <c r="D308" t="s">
        <v>1500</v>
      </c>
      <c r="E308" t="s">
        <v>1500</v>
      </c>
      <c r="F308" t="s">
        <v>868</v>
      </c>
      <c r="G308" t="s">
        <v>1500</v>
      </c>
      <c r="H308" t="s">
        <v>1500</v>
      </c>
      <c r="I308" t="s">
        <v>1159</v>
      </c>
    </row>
    <row r="309" spans="1:9" x14ac:dyDescent="0.2">
      <c r="A309" t="s">
        <v>1507</v>
      </c>
      <c r="B309" t="s">
        <v>2452</v>
      </c>
      <c r="C309" t="s">
        <v>1500</v>
      </c>
      <c r="D309" t="s">
        <v>1500</v>
      </c>
      <c r="E309" t="s">
        <v>1500</v>
      </c>
      <c r="F309" t="s">
        <v>1889</v>
      </c>
      <c r="G309" t="s">
        <v>1500</v>
      </c>
      <c r="H309" t="s">
        <v>1500</v>
      </c>
      <c r="I309" t="s">
        <v>2566</v>
      </c>
    </row>
    <row r="310" spans="1:9" x14ac:dyDescent="0.2">
      <c r="A310" t="s">
        <v>1507</v>
      </c>
      <c r="B310" t="s">
        <v>162</v>
      </c>
      <c r="C310" t="s">
        <v>1500</v>
      </c>
      <c r="D310" t="s">
        <v>1500</v>
      </c>
      <c r="E310" t="s">
        <v>1500</v>
      </c>
      <c r="F310" t="s">
        <v>2780</v>
      </c>
      <c r="G310" t="s">
        <v>1500</v>
      </c>
      <c r="H310" t="s">
        <v>1500</v>
      </c>
      <c r="I310" t="s">
        <v>2216</v>
      </c>
    </row>
    <row r="311" spans="1:9" x14ac:dyDescent="0.2">
      <c r="A311" t="s">
        <v>1507</v>
      </c>
      <c r="B311" t="s">
        <v>1225</v>
      </c>
      <c r="C311" t="s">
        <v>1500</v>
      </c>
      <c r="D311" t="s">
        <v>1500</v>
      </c>
      <c r="E311" t="s">
        <v>1500</v>
      </c>
      <c r="F311" t="s">
        <v>1708</v>
      </c>
      <c r="G311" t="s">
        <v>1500</v>
      </c>
      <c r="H311" t="s">
        <v>1500</v>
      </c>
      <c r="I311" t="s">
        <v>2504</v>
      </c>
    </row>
    <row r="312" spans="1:9" x14ac:dyDescent="0.2">
      <c r="A312" t="s">
        <v>1507</v>
      </c>
      <c r="B312" t="s">
        <v>2447</v>
      </c>
      <c r="C312" t="s">
        <v>1500</v>
      </c>
      <c r="D312" t="s">
        <v>1500</v>
      </c>
      <c r="E312" t="s">
        <v>1500</v>
      </c>
      <c r="F312" t="s">
        <v>212</v>
      </c>
      <c r="G312" t="s">
        <v>1500</v>
      </c>
      <c r="H312" t="s">
        <v>1500</v>
      </c>
      <c r="I312" t="s">
        <v>457</v>
      </c>
    </row>
    <row r="313" spans="1:9" x14ac:dyDescent="0.2">
      <c r="A313" t="s">
        <v>1507</v>
      </c>
      <c r="B313" t="s">
        <v>170</v>
      </c>
      <c r="C313" t="s">
        <v>1500</v>
      </c>
      <c r="D313" t="s">
        <v>1500</v>
      </c>
      <c r="E313" t="s">
        <v>1500</v>
      </c>
      <c r="F313" t="s">
        <v>1951</v>
      </c>
      <c r="G313" t="s">
        <v>1500</v>
      </c>
      <c r="H313" t="s">
        <v>1500</v>
      </c>
      <c r="I313" t="s">
        <v>2545</v>
      </c>
    </row>
    <row r="314" spans="1:9" x14ac:dyDescent="0.2">
      <c r="A314" t="s">
        <v>1507</v>
      </c>
      <c r="B314" t="s">
        <v>2228</v>
      </c>
      <c r="C314" t="s">
        <v>1500</v>
      </c>
      <c r="D314" t="s">
        <v>1500</v>
      </c>
      <c r="E314" t="s">
        <v>1500</v>
      </c>
      <c r="F314" t="s">
        <v>2119</v>
      </c>
      <c r="G314" t="s">
        <v>1500</v>
      </c>
      <c r="H314" t="s">
        <v>1500</v>
      </c>
      <c r="I314" t="s">
        <v>2546</v>
      </c>
    </row>
    <row r="315" spans="1:9" x14ac:dyDescent="0.2">
      <c r="A315" t="s">
        <v>1507</v>
      </c>
      <c r="B315" t="s">
        <v>1954</v>
      </c>
      <c r="C315" t="s">
        <v>1500</v>
      </c>
      <c r="D315" t="s">
        <v>1500</v>
      </c>
      <c r="E315" t="s">
        <v>1500</v>
      </c>
      <c r="F315" t="s">
        <v>73</v>
      </c>
      <c r="G315" t="s">
        <v>1500</v>
      </c>
      <c r="H315" t="s">
        <v>1500</v>
      </c>
      <c r="I315" t="s">
        <v>1661</v>
      </c>
    </row>
    <row r="316" spans="1:9" x14ac:dyDescent="0.2">
      <c r="A316" t="s">
        <v>1507</v>
      </c>
      <c r="B316" t="s">
        <v>267</v>
      </c>
      <c r="C316" t="s">
        <v>1500</v>
      </c>
      <c r="D316" t="s">
        <v>1500</v>
      </c>
      <c r="E316" t="s">
        <v>1500</v>
      </c>
      <c r="F316" t="s">
        <v>1714</v>
      </c>
      <c r="G316" t="s">
        <v>1500</v>
      </c>
      <c r="H316" t="s">
        <v>1500</v>
      </c>
      <c r="I316" t="s">
        <v>2288</v>
      </c>
    </row>
    <row r="317" spans="1:9" x14ac:dyDescent="0.2">
      <c r="A317" t="s">
        <v>1507</v>
      </c>
      <c r="B317" t="s">
        <v>2773</v>
      </c>
      <c r="C317" t="s">
        <v>1500</v>
      </c>
      <c r="D317" t="s">
        <v>1500</v>
      </c>
      <c r="E317" t="s">
        <v>1500</v>
      </c>
      <c r="F317" t="s">
        <v>2132</v>
      </c>
      <c r="G317" t="s">
        <v>1500</v>
      </c>
      <c r="H317" t="s">
        <v>1500</v>
      </c>
      <c r="I317" t="s">
        <v>1660</v>
      </c>
    </row>
    <row r="318" spans="1:9" x14ac:dyDescent="0.2">
      <c r="A318" t="s">
        <v>1507</v>
      </c>
      <c r="B318" t="s">
        <v>1153</v>
      </c>
      <c r="C318" t="s">
        <v>1500</v>
      </c>
      <c r="D318" t="s">
        <v>1500</v>
      </c>
      <c r="E318" t="s">
        <v>1500</v>
      </c>
      <c r="F318" t="s">
        <v>1791</v>
      </c>
      <c r="G318" t="s">
        <v>1500</v>
      </c>
      <c r="H318" t="s">
        <v>1500</v>
      </c>
      <c r="I318" t="s">
        <v>2139</v>
      </c>
    </row>
    <row r="319" spans="1:9" x14ac:dyDescent="0.2">
      <c r="A319" t="s">
        <v>1507</v>
      </c>
      <c r="B319" t="s">
        <v>1838</v>
      </c>
      <c r="C319" t="s">
        <v>1500</v>
      </c>
      <c r="D319" t="s">
        <v>1500</v>
      </c>
      <c r="E319" t="s">
        <v>1500</v>
      </c>
      <c r="F319" t="s">
        <v>1410</v>
      </c>
      <c r="G319" t="s">
        <v>1500</v>
      </c>
      <c r="H319" t="s">
        <v>1500</v>
      </c>
      <c r="I319" t="s">
        <v>2503</v>
      </c>
    </row>
    <row r="320" spans="1:9" x14ac:dyDescent="0.2">
      <c r="A320" t="s">
        <v>1507</v>
      </c>
      <c r="B320" t="s">
        <v>1339</v>
      </c>
      <c r="C320" t="s">
        <v>1500</v>
      </c>
      <c r="D320" t="s">
        <v>1500</v>
      </c>
      <c r="E320" t="s">
        <v>1500</v>
      </c>
      <c r="F320" t="s">
        <v>1799</v>
      </c>
      <c r="G320" t="s">
        <v>1500</v>
      </c>
      <c r="H320" t="s">
        <v>1500</v>
      </c>
      <c r="I320" t="s">
        <v>305</v>
      </c>
    </row>
    <row r="321" spans="1:9" x14ac:dyDescent="0.2">
      <c r="A321" t="s">
        <v>1507</v>
      </c>
      <c r="B321" t="s">
        <v>1230</v>
      </c>
      <c r="C321" t="s">
        <v>1500</v>
      </c>
      <c r="D321" t="s">
        <v>1500</v>
      </c>
      <c r="E321" t="s">
        <v>1500</v>
      </c>
      <c r="F321" t="s">
        <v>2175</v>
      </c>
      <c r="G321" t="s">
        <v>1500</v>
      </c>
      <c r="H321" t="s">
        <v>1500</v>
      </c>
      <c r="I321" t="s">
        <v>1197</v>
      </c>
    </row>
    <row r="322" spans="1:9" x14ac:dyDescent="0.2">
      <c r="A322" t="s">
        <v>1507</v>
      </c>
      <c r="B322" t="s">
        <v>2176</v>
      </c>
      <c r="C322" t="s">
        <v>1500</v>
      </c>
      <c r="D322" t="s">
        <v>1500</v>
      </c>
      <c r="E322" t="s">
        <v>1500</v>
      </c>
      <c r="F322" t="s">
        <v>1794</v>
      </c>
      <c r="G322" t="s">
        <v>1500</v>
      </c>
      <c r="H322" t="s">
        <v>1500</v>
      </c>
      <c r="I322" t="s">
        <v>1800</v>
      </c>
    </row>
    <row r="323" spans="1:9" x14ac:dyDescent="0.2">
      <c r="A323" t="s">
        <v>1507</v>
      </c>
      <c r="B323" t="s">
        <v>448</v>
      </c>
      <c r="C323" t="s">
        <v>1500</v>
      </c>
      <c r="D323" t="s">
        <v>1500</v>
      </c>
      <c r="E323" t="s">
        <v>1500</v>
      </c>
      <c r="F323" t="s">
        <v>1358</v>
      </c>
      <c r="G323" t="s">
        <v>1500</v>
      </c>
      <c r="H323" t="s">
        <v>1500</v>
      </c>
      <c r="I323" t="s">
        <v>1657</v>
      </c>
    </row>
    <row r="324" spans="1:9" x14ac:dyDescent="0.2">
      <c r="A324" t="s">
        <v>1507</v>
      </c>
      <c r="B324" t="s">
        <v>2599</v>
      </c>
      <c r="C324" t="s">
        <v>1500</v>
      </c>
      <c r="D324" t="s">
        <v>1500</v>
      </c>
      <c r="E324" t="s">
        <v>1500</v>
      </c>
      <c r="F324" t="s">
        <v>2599</v>
      </c>
      <c r="G324" t="s">
        <v>1500</v>
      </c>
      <c r="H324" t="s">
        <v>1500</v>
      </c>
      <c r="I324" t="s">
        <v>2122</v>
      </c>
    </row>
    <row r="325" spans="1:9" x14ac:dyDescent="0.2">
      <c r="A325" t="s">
        <v>1507</v>
      </c>
      <c r="B325" t="s">
        <v>1371</v>
      </c>
      <c r="C325" t="s">
        <v>1500</v>
      </c>
      <c r="D325" t="s">
        <v>1500</v>
      </c>
      <c r="E325" t="s">
        <v>1500</v>
      </c>
      <c r="F325" t="s">
        <v>620</v>
      </c>
      <c r="G325" t="s">
        <v>1500</v>
      </c>
      <c r="H325" t="s">
        <v>1500</v>
      </c>
      <c r="I325" t="s">
        <v>1439</v>
      </c>
    </row>
    <row r="326" spans="1:9" x14ac:dyDescent="0.2">
      <c r="A326" t="s">
        <v>1507</v>
      </c>
      <c r="B326" t="s">
        <v>1959</v>
      </c>
      <c r="C326" t="s">
        <v>1500</v>
      </c>
      <c r="D326" t="s">
        <v>1500</v>
      </c>
      <c r="E326" t="s">
        <v>1500</v>
      </c>
      <c r="F326" t="s">
        <v>69</v>
      </c>
      <c r="G326" t="s">
        <v>1500</v>
      </c>
      <c r="H326" t="s">
        <v>1500</v>
      </c>
      <c r="I326" t="s">
        <v>1428</v>
      </c>
    </row>
    <row r="327" spans="1:9" x14ac:dyDescent="0.2">
      <c r="A327" t="s">
        <v>1507</v>
      </c>
      <c r="B327" t="s">
        <v>132</v>
      </c>
      <c r="C327" t="s">
        <v>1500</v>
      </c>
      <c r="D327" t="s">
        <v>1500</v>
      </c>
      <c r="E327" t="s">
        <v>1500</v>
      </c>
      <c r="F327" t="s">
        <v>2483</v>
      </c>
      <c r="G327" t="s">
        <v>1500</v>
      </c>
      <c r="H327" t="s">
        <v>1500</v>
      </c>
      <c r="I327" t="s">
        <v>464</v>
      </c>
    </row>
    <row r="328" spans="1:9" x14ac:dyDescent="0.2">
      <c r="A328" t="s">
        <v>1507</v>
      </c>
      <c r="B328" t="s">
        <v>367</v>
      </c>
      <c r="C328" t="s">
        <v>1500</v>
      </c>
      <c r="D328" t="s">
        <v>1500</v>
      </c>
      <c r="E328" t="s">
        <v>1500</v>
      </c>
      <c r="F328" t="s">
        <v>1146</v>
      </c>
      <c r="G328" t="s">
        <v>1500</v>
      </c>
      <c r="H328" t="s">
        <v>1500</v>
      </c>
      <c r="I328" t="s">
        <v>97</v>
      </c>
    </row>
    <row r="329" spans="1:9" x14ac:dyDescent="0.2">
      <c r="A329" t="s">
        <v>1507</v>
      </c>
      <c r="B329" t="s">
        <v>1173</v>
      </c>
      <c r="C329" t="s">
        <v>1500</v>
      </c>
      <c r="D329" t="s">
        <v>1500</v>
      </c>
      <c r="E329" t="s">
        <v>1500</v>
      </c>
      <c r="F329" t="s">
        <v>1802</v>
      </c>
      <c r="G329" t="s">
        <v>1500</v>
      </c>
      <c r="H329" t="s">
        <v>1500</v>
      </c>
      <c r="I329" t="s">
        <v>2</v>
      </c>
    </row>
    <row r="330" spans="1:9" x14ac:dyDescent="0.2">
      <c r="A330" t="s">
        <v>1507</v>
      </c>
      <c r="B330" t="s">
        <v>2012</v>
      </c>
      <c r="C330" t="s">
        <v>1500</v>
      </c>
      <c r="D330" t="s">
        <v>1500</v>
      </c>
      <c r="E330" t="s">
        <v>1500</v>
      </c>
      <c r="F330" t="s">
        <v>282</v>
      </c>
      <c r="G330" t="s">
        <v>1500</v>
      </c>
      <c r="H330" t="s">
        <v>1500</v>
      </c>
      <c r="I330" t="s">
        <v>1448</v>
      </c>
    </row>
    <row r="331" spans="1:9" x14ac:dyDescent="0.2">
      <c r="A331" t="s">
        <v>1507</v>
      </c>
      <c r="B331" t="s">
        <v>2225</v>
      </c>
      <c r="C331" t="s">
        <v>1500</v>
      </c>
      <c r="D331" t="s">
        <v>1500</v>
      </c>
      <c r="E331" t="s">
        <v>1500</v>
      </c>
      <c r="F331" t="s">
        <v>10</v>
      </c>
      <c r="G331" t="s">
        <v>1500</v>
      </c>
      <c r="H331" t="s">
        <v>1500</v>
      </c>
      <c r="I331" t="s">
        <v>115</v>
      </c>
    </row>
    <row r="332" spans="1:9" x14ac:dyDescent="0.2">
      <c r="A332" t="s">
        <v>1507</v>
      </c>
      <c r="B332" t="s">
        <v>2043</v>
      </c>
      <c r="C332" t="s">
        <v>1500</v>
      </c>
      <c r="D332" t="s">
        <v>1500</v>
      </c>
      <c r="E332" t="s">
        <v>1500</v>
      </c>
      <c r="F332" t="s">
        <v>252</v>
      </c>
      <c r="G332" t="s">
        <v>1500</v>
      </c>
      <c r="H332" t="s">
        <v>1500</v>
      </c>
      <c r="I332" t="s">
        <v>1839</v>
      </c>
    </row>
    <row r="333" spans="1:9" x14ac:dyDescent="0.2">
      <c r="A333" t="s">
        <v>1507</v>
      </c>
      <c r="B333" t="s">
        <v>2432</v>
      </c>
      <c r="C333" t="s">
        <v>1500</v>
      </c>
      <c r="D333" t="s">
        <v>1500</v>
      </c>
      <c r="E333" t="s">
        <v>1500</v>
      </c>
      <c r="F333" t="s">
        <v>231</v>
      </c>
      <c r="G333" t="s">
        <v>1500</v>
      </c>
      <c r="H333" t="s">
        <v>1500</v>
      </c>
      <c r="I333" t="s">
        <v>1333</v>
      </c>
    </row>
    <row r="334" spans="1:9" x14ac:dyDescent="0.2">
      <c r="A334" t="s">
        <v>1507</v>
      </c>
      <c r="B334" t="s">
        <v>2009</v>
      </c>
      <c r="C334" t="s">
        <v>1500</v>
      </c>
      <c r="D334" t="s">
        <v>1500</v>
      </c>
      <c r="E334" t="s">
        <v>1500</v>
      </c>
      <c r="F334" t="s">
        <v>2200</v>
      </c>
      <c r="G334" t="s">
        <v>1500</v>
      </c>
      <c r="H334" t="s">
        <v>1500</v>
      </c>
      <c r="I334" t="s">
        <v>1185</v>
      </c>
    </row>
    <row r="335" spans="1:9" x14ac:dyDescent="0.2">
      <c r="A335" t="s">
        <v>1507</v>
      </c>
      <c r="B335" t="s">
        <v>1836</v>
      </c>
      <c r="C335" t="s">
        <v>1500</v>
      </c>
      <c r="D335" t="s">
        <v>1500</v>
      </c>
      <c r="E335" t="s">
        <v>1500</v>
      </c>
      <c r="F335" t="s">
        <v>66</v>
      </c>
      <c r="G335" t="s">
        <v>1500</v>
      </c>
      <c r="H335" t="s">
        <v>1500</v>
      </c>
      <c r="I335" t="s">
        <v>1436</v>
      </c>
    </row>
    <row r="336" spans="1:9" x14ac:dyDescent="0.2">
      <c r="A336" t="s">
        <v>1507</v>
      </c>
      <c r="B336" t="s">
        <v>145</v>
      </c>
      <c r="C336" t="s">
        <v>1500</v>
      </c>
      <c r="D336" t="s">
        <v>1500</v>
      </c>
      <c r="E336" t="s">
        <v>1500</v>
      </c>
      <c r="F336" t="s">
        <v>77</v>
      </c>
      <c r="G336" t="s">
        <v>1500</v>
      </c>
      <c r="H336" t="s">
        <v>1500</v>
      </c>
      <c r="I336" t="s">
        <v>1210</v>
      </c>
    </row>
    <row r="337" spans="1:72" x14ac:dyDescent="0.2">
      <c r="A337" t="s">
        <v>1507</v>
      </c>
      <c r="B337" t="s">
        <v>845</v>
      </c>
      <c r="C337" t="s">
        <v>1500</v>
      </c>
      <c r="D337" t="s">
        <v>1500</v>
      </c>
      <c r="E337" t="s">
        <v>1500</v>
      </c>
      <c r="F337" t="s">
        <v>680</v>
      </c>
      <c r="G337" t="s">
        <v>1500</v>
      </c>
      <c r="H337" t="s">
        <v>1500</v>
      </c>
      <c r="I337" t="s">
        <v>1181</v>
      </c>
    </row>
    <row r="338" spans="1:72" x14ac:dyDescent="0.2">
      <c r="A338" t="s">
        <v>1507</v>
      </c>
      <c r="B338" t="s">
        <v>1459</v>
      </c>
      <c r="C338" t="s">
        <v>1500</v>
      </c>
      <c r="D338" t="s">
        <v>1500</v>
      </c>
      <c r="E338" t="s">
        <v>1500</v>
      </c>
      <c r="F338" t="s">
        <v>714</v>
      </c>
      <c r="G338" t="s">
        <v>1500</v>
      </c>
      <c r="H338" t="s">
        <v>1500</v>
      </c>
      <c r="I338" t="s">
        <v>1370</v>
      </c>
    </row>
    <row r="339" spans="1:72" x14ac:dyDescent="0.2">
      <c r="A339" t="s">
        <v>1507</v>
      </c>
      <c r="B339" t="s">
        <v>386</v>
      </c>
      <c r="C339" t="s">
        <v>1500</v>
      </c>
      <c r="D339" t="s">
        <v>1500</v>
      </c>
      <c r="E339" t="s">
        <v>1500</v>
      </c>
      <c r="F339" t="s">
        <v>1203</v>
      </c>
      <c r="G339" t="s">
        <v>1500</v>
      </c>
      <c r="H339" t="s">
        <v>1500</v>
      </c>
      <c r="I339" t="s">
        <v>395</v>
      </c>
    </row>
    <row r="340" spans="1:72" x14ac:dyDescent="0.2">
      <c r="A340" t="s">
        <v>1507</v>
      </c>
      <c r="B340" t="s">
        <v>1899</v>
      </c>
      <c r="C340" t="s">
        <v>1500</v>
      </c>
      <c r="D340" t="s">
        <v>1500</v>
      </c>
      <c r="E340" t="s">
        <v>1500</v>
      </c>
      <c r="F340" t="s">
        <v>1789</v>
      </c>
      <c r="G340" t="s">
        <v>1500</v>
      </c>
      <c r="H340" t="s">
        <v>1500</v>
      </c>
      <c r="I340" t="s">
        <v>1199</v>
      </c>
    </row>
    <row r="341" spans="1:72" x14ac:dyDescent="0.2">
      <c r="A341" t="s">
        <v>1507</v>
      </c>
      <c r="B341" t="s">
        <v>65</v>
      </c>
      <c r="C341" t="s">
        <v>1500</v>
      </c>
      <c r="D341" t="s">
        <v>1500</v>
      </c>
      <c r="E341" t="s">
        <v>1500</v>
      </c>
      <c r="F341" t="s">
        <v>491</v>
      </c>
      <c r="G341" t="s">
        <v>1500</v>
      </c>
      <c r="H341" t="s">
        <v>1500</v>
      </c>
      <c r="I341" t="s">
        <v>2226</v>
      </c>
    </row>
    <row r="342" spans="1:72" x14ac:dyDescent="0.2">
      <c r="A342" t="s">
        <v>1507</v>
      </c>
      <c r="B342" t="s">
        <v>543</v>
      </c>
      <c r="C342" t="s">
        <v>1500</v>
      </c>
      <c r="D342" t="s">
        <v>1500</v>
      </c>
      <c r="E342" t="s">
        <v>1500</v>
      </c>
      <c r="F342" t="s">
        <v>1235</v>
      </c>
      <c r="G342" t="s">
        <v>1500</v>
      </c>
      <c r="H342" t="s">
        <v>1500</v>
      </c>
      <c r="I342" t="s">
        <v>2165</v>
      </c>
    </row>
    <row r="343" spans="1:72" x14ac:dyDescent="0.2">
      <c r="A343" t="s">
        <v>1507</v>
      </c>
      <c r="B343" t="s">
        <v>1283</v>
      </c>
      <c r="C343" t="s">
        <v>1500</v>
      </c>
      <c r="D343" t="s">
        <v>1500</v>
      </c>
      <c r="E343" t="s">
        <v>1500</v>
      </c>
      <c r="F343" t="s">
        <v>692</v>
      </c>
      <c r="G343" t="s">
        <v>1500</v>
      </c>
      <c r="H343" t="s">
        <v>1500</v>
      </c>
      <c r="I343" t="s">
        <v>2558</v>
      </c>
    </row>
    <row r="344" spans="1:72" x14ac:dyDescent="0.2">
      <c r="A344" t="s">
        <v>1507</v>
      </c>
      <c r="B344" t="s">
        <v>1184</v>
      </c>
      <c r="C344" t="s">
        <v>1500</v>
      </c>
      <c r="D344" t="s">
        <v>1500</v>
      </c>
      <c r="E344" t="s">
        <v>1500</v>
      </c>
      <c r="F344" t="s">
        <v>2114</v>
      </c>
      <c r="G344" t="s">
        <v>1500</v>
      </c>
      <c r="H344" t="s">
        <v>1500</v>
      </c>
      <c r="I344" t="s">
        <v>1208</v>
      </c>
    </row>
    <row r="345" spans="1:72" x14ac:dyDescent="0.2">
      <c r="A345" t="s">
        <v>1507</v>
      </c>
      <c r="B345" t="s">
        <v>1272</v>
      </c>
      <c r="C345" t="s">
        <v>1500</v>
      </c>
      <c r="D345" t="s">
        <v>1500</v>
      </c>
      <c r="E345" t="s">
        <v>1500</v>
      </c>
      <c r="F345" t="s">
        <v>1679</v>
      </c>
      <c r="G345" t="s">
        <v>1500</v>
      </c>
      <c r="H345" t="s">
        <v>1500</v>
      </c>
      <c r="I345" t="s">
        <v>1656</v>
      </c>
    </row>
    <row r="346" spans="1:72" x14ac:dyDescent="0.2">
      <c r="A346" t="s">
        <v>1507</v>
      </c>
      <c r="B346" t="s">
        <v>152</v>
      </c>
      <c r="C346" t="s">
        <v>1500</v>
      </c>
      <c r="D346" t="s">
        <v>1500</v>
      </c>
      <c r="E346" t="s">
        <v>1500</v>
      </c>
      <c r="F346" t="s">
        <v>1797</v>
      </c>
      <c r="G346" t="s">
        <v>1500</v>
      </c>
      <c r="H346" t="s">
        <v>1500</v>
      </c>
      <c r="I346" t="s">
        <v>2283</v>
      </c>
    </row>
    <row r="347" spans="1:72" x14ac:dyDescent="0.2">
      <c r="A347" t="s">
        <v>1507</v>
      </c>
      <c r="B347" t="s">
        <v>227</v>
      </c>
      <c r="C347" t="s">
        <v>1500</v>
      </c>
      <c r="D347" t="s">
        <v>1500</v>
      </c>
      <c r="E347" t="s">
        <v>1500</v>
      </c>
      <c r="F347" t="s">
        <v>2011</v>
      </c>
      <c r="G347" t="s">
        <v>1500</v>
      </c>
      <c r="H347" t="s">
        <v>1500</v>
      </c>
      <c r="I347" t="s">
        <v>1211</v>
      </c>
    </row>
    <row r="348" spans="1:72" x14ac:dyDescent="0.2">
      <c r="A348" t="s">
        <v>1507</v>
      </c>
      <c r="B348" t="s">
        <v>699</v>
      </c>
      <c r="C348" t="s">
        <v>1500</v>
      </c>
      <c r="D348" t="s">
        <v>1500</v>
      </c>
      <c r="E348" t="s">
        <v>1500</v>
      </c>
      <c r="F348" t="s">
        <v>575</v>
      </c>
      <c r="G348" t="s">
        <v>1500</v>
      </c>
      <c r="H348" t="s">
        <v>1500</v>
      </c>
      <c r="I348" t="s">
        <v>2193</v>
      </c>
    </row>
    <row r="349" spans="1:72" x14ac:dyDescent="0.2">
      <c r="A349" t="s">
        <v>1507</v>
      </c>
      <c r="B349" t="s">
        <v>642</v>
      </c>
      <c r="C349" t="s">
        <v>1500</v>
      </c>
      <c r="D349" t="s">
        <v>1500</v>
      </c>
      <c r="E349" t="s">
        <v>1500</v>
      </c>
      <c r="F349" t="s">
        <v>584</v>
      </c>
      <c r="G349" t="s">
        <v>1500</v>
      </c>
      <c r="H349" t="s">
        <v>1500</v>
      </c>
      <c r="I349" t="s">
        <v>1386</v>
      </c>
    </row>
    <row r="350" spans="1:72" x14ac:dyDescent="0.2">
      <c r="A350" t="s">
        <v>1507</v>
      </c>
      <c r="B350" t="s">
        <v>2436</v>
      </c>
      <c r="C350" t="s">
        <v>1500</v>
      </c>
      <c r="D350" t="s">
        <v>1500</v>
      </c>
      <c r="E350" t="s">
        <v>1500</v>
      </c>
      <c r="F350" t="s">
        <v>368</v>
      </c>
      <c r="G350" t="s">
        <v>1500</v>
      </c>
      <c r="H350" t="s">
        <v>1500</v>
      </c>
      <c r="I350" t="s">
        <v>71</v>
      </c>
    </row>
    <row r="351" spans="1:72" x14ac:dyDescent="0.2">
      <c r="A351" t="s">
        <v>1507</v>
      </c>
      <c r="B351" t="s">
        <v>7</v>
      </c>
      <c r="C351" t="s">
        <v>1500</v>
      </c>
      <c r="D351" t="s">
        <v>1500</v>
      </c>
      <c r="E351" t="s">
        <v>1500</v>
      </c>
      <c r="F351" t="s">
        <v>9</v>
      </c>
      <c r="G351" t="s">
        <v>1500</v>
      </c>
      <c r="H351" t="s">
        <v>1500</v>
      </c>
      <c r="I351" t="s">
        <v>1359</v>
      </c>
    </row>
    <row r="352" spans="1:72" x14ac:dyDescent="0.2">
      <c r="A352" t="s">
        <v>1507</v>
      </c>
      <c r="B352" t="s">
        <v>146</v>
      </c>
      <c r="C352" t="s">
        <v>1500</v>
      </c>
      <c r="D352" t="s">
        <v>1500</v>
      </c>
      <c r="E352" t="s">
        <v>1500</v>
      </c>
      <c r="F352" t="s">
        <v>1975</v>
      </c>
      <c r="G352" t="s">
        <v>1500</v>
      </c>
      <c r="H352" t="s">
        <v>1500</v>
      </c>
      <c r="I352" t="s">
        <v>2569</v>
      </c>
      <c r="J352" t="s">
        <v>652</v>
      </c>
      <c r="K352" t="s">
        <v>1500</v>
      </c>
      <c r="L352" t="s">
        <v>1500</v>
      </c>
      <c r="M352" t="s">
        <v>1500</v>
      </c>
      <c r="N352" t="s">
        <v>1500</v>
      </c>
      <c r="O352" t="s">
        <v>1500</v>
      </c>
      <c r="P352" t="s">
        <v>1500</v>
      </c>
      <c r="Q352" t="s">
        <v>1500</v>
      </c>
      <c r="R352" t="s">
        <v>1500</v>
      </c>
      <c r="S352" t="s">
        <v>1500</v>
      </c>
      <c r="T352" t="s">
        <v>1500</v>
      </c>
      <c r="U352" t="s">
        <v>1500</v>
      </c>
      <c r="V352" t="s">
        <v>1500</v>
      </c>
      <c r="W352" t="s">
        <v>1500</v>
      </c>
      <c r="X352" t="s">
        <v>1500</v>
      </c>
      <c r="Y352" t="s">
        <v>1500</v>
      </c>
      <c r="Z352" t="s">
        <v>1500</v>
      </c>
      <c r="AA352" t="s">
        <v>25</v>
      </c>
      <c r="AB352" t="s">
        <v>623</v>
      </c>
      <c r="AC352" t="s">
        <v>1500</v>
      </c>
      <c r="AD352" t="s">
        <v>1500</v>
      </c>
      <c r="AE352" t="s">
        <v>1500</v>
      </c>
      <c r="AF352" t="s">
        <v>1500</v>
      </c>
      <c r="AG352" t="s">
        <v>1500</v>
      </c>
      <c r="AH352" t="s">
        <v>1500</v>
      </c>
      <c r="AI352" t="s">
        <v>1500</v>
      </c>
      <c r="AJ352" t="s">
        <v>1500</v>
      </c>
      <c r="AK352" t="s">
        <v>1500</v>
      </c>
      <c r="AL352" t="s">
        <v>1500</v>
      </c>
      <c r="AM352" t="s">
        <v>1500</v>
      </c>
      <c r="AN352" t="s">
        <v>1500</v>
      </c>
      <c r="AO352" t="s">
        <v>2722</v>
      </c>
      <c r="AP352" t="s">
        <v>2726</v>
      </c>
      <c r="AQ352" t="s">
        <v>1500</v>
      </c>
      <c r="AR352" t="s">
        <v>1500</v>
      </c>
      <c r="AS352" t="s">
        <v>1500</v>
      </c>
      <c r="AT352" t="s">
        <v>1486</v>
      </c>
      <c r="AU352">
        <v>2021</v>
      </c>
      <c r="AV352">
        <v>27</v>
      </c>
      <c r="AW352">
        <v>19</v>
      </c>
      <c r="AX352" t="s">
        <v>1500</v>
      </c>
      <c r="AY352" t="s">
        <v>1500</v>
      </c>
      <c r="AZ352" t="s">
        <v>1500</v>
      </c>
      <c r="BA352" t="s">
        <v>1500</v>
      </c>
      <c r="BB352">
        <v>4657</v>
      </c>
      <c r="BC352">
        <v>4670</v>
      </c>
      <c r="BD352" t="s">
        <v>1500</v>
      </c>
      <c r="BE352" t="s">
        <v>837</v>
      </c>
      <c r="BF352" s="6" t="str">
        <f>HYPERLINK("http://dx.doi.org/10.1111/gcb.15796","http://dx.doi.org/10.1111/gcb.15796")</f>
        <v>http://dx.doi.org/10.1111/gcb.15796</v>
      </c>
      <c r="BG352" t="s">
        <v>1500</v>
      </c>
      <c r="BH352" t="s">
        <v>2655</v>
      </c>
      <c r="BI352" t="s">
        <v>1500</v>
      </c>
      <c r="BJ352" t="s">
        <v>1500</v>
      </c>
      <c r="BK352" t="s">
        <v>1500</v>
      </c>
      <c r="BL352" t="s">
        <v>1500</v>
      </c>
      <c r="BM352" t="s">
        <v>1500</v>
      </c>
      <c r="BN352">
        <v>34241939</v>
      </c>
      <c r="BO352" t="s">
        <v>1500</v>
      </c>
      <c r="BP352" t="s">
        <v>1500</v>
      </c>
      <c r="BQ352" t="s">
        <v>1500</v>
      </c>
      <c r="BR352" t="s">
        <v>1500</v>
      </c>
      <c r="BS352" t="s">
        <v>860</v>
      </c>
      <c r="BT352" s="6" t="str">
        <f>HYPERLINK("https%3A%2F%2Fwww.webofscience.com%2Fwos%2Fwoscc%2Ffull-record%2FWOS:000674857700001","View Full Record in Web of Science")</f>
        <v>View Full Record in Web of Science</v>
      </c>
    </row>
    <row r="353" spans="1:72" x14ac:dyDescent="0.2">
      <c r="A353" t="s">
        <v>1507</v>
      </c>
      <c r="B353" t="s">
        <v>2145</v>
      </c>
      <c r="C353" t="s">
        <v>1500</v>
      </c>
      <c r="D353" t="s">
        <v>1500</v>
      </c>
      <c r="E353" t="s">
        <v>1500</v>
      </c>
      <c r="F353" t="s">
        <v>1441</v>
      </c>
      <c r="G353" t="s">
        <v>1500</v>
      </c>
      <c r="H353" t="s">
        <v>1500</v>
      </c>
      <c r="I353" t="s">
        <v>1177</v>
      </c>
      <c r="J353" t="s">
        <v>2652</v>
      </c>
      <c r="K353" t="s">
        <v>1500</v>
      </c>
      <c r="L353" t="s">
        <v>1500</v>
      </c>
      <c r="M353" t="s">
        <v>1500</v>
      </c>
      <c r="N353" t="s">
        <v>1500</v>
      </c>
      <c r="O353" t="s">
        <v>1500</v>
      </c>
      <c r="P353" t="s">
        <v>1500</v>
      </c>
      <c r="Q353" t="s">
        <v>1500</v>
      </c>
      <c r="R353" t="s">
        <v>1500</v>
      </c>
      <c r="S353" t="s">
        <v>1500</v>
      </c>
      <c r="T353" t="s">
        <v>1500</v>
      </c>
      <c r="U353" t="s">
        <v>1500</v>
      </c>
      <c r="V353" t="s">
        <v>1500</v>
      </c>
      <c r="W353" t="s">
        <v>1500</v>
      </c>
      <c r="X353" t="s">
        <v>1500</v>
      </c>
      <c r="Y353" t="s">
        <v>1500</v>
      </c>
      <c r="Z353" t="s">
        <v>1500</v>
      </c>
      <c r="AA353" t="s">
        <v>1845</v>
      </c>
      <c r="AB353" t="s">
        <v>590</v>
      </c>
      <c r="AC353" t="s">
        <v>1500</v>
      </c>
      <c r="AD353" t="s">
        <v>1500</v>
      </c>
      <c r="AE353" t="s">
        <v>1500</v>
      </c>
      <c r="AF353" t="s">
        <v>1500</v>
      </c>
      <c r="AG353" t="s">
        <v>1500</v>
      </c>
      <c r="AH353" t="s">
        <v>1500</v>
      </c>
      <c r="AI353" t="s">
        <v>1500</v>
      </c>
      <c r="AJ353" t="s">
        <v>1500</v>
      </c>
      <c r="AK353" t="s">
        <v>1500</v>
      </c>
      <c r="AL353" t="s">
        <v>1500</v>
      </c>
      <c r="AM353" t="s">
        <v>1500</v>
      </c>
      <c r="AN353" t="s">
        <v>1500</v>
      </c>
      <c r="AO353" t="s">
        <v>2651</v>
      </c>
      <c r="AP353" t="s">
        <v>2646</v>
      </c>
      <c r="AQ353" t="s">
        <v>1500</v>
      </c>
      <c r="AR353" t="s">
        <v>1500</v>
      </c>
      <c r="AS353" t="s">
        <v>1500</v>
      </c>
      <c r="AT353" t="s">
        <v>1486</v>
      </c>
      <c r="AU353">
        <v>2020</v>
      </c>
      <c r="AV353">
        <v>30</v>
      </c>
      <c r="AW353">
        <v>5</v>
      </c>
      <c r="AX353" t="s">
        <v>1500</v>
      </c>
      <c r="AY353" t="s">
        <v>1500</v>
      </c>
      <c r="AZ353" t="s">
        <v>1500</v>
      </c>
      <c r="BA353" t="s">
        <v>1500</v>
      </c>
      <c r="BB353">
        <v>661</v>
      </c>
      <c r="BC353">
        <v>670</v>
      </c>
      <c r="BD353" t="s">
        <v>1500</v>
      </c>
      <c r="BE353" t="s">
        <v>2601</v>
      </c>
      <c r="BF353" s="6" t="str">
        <f>HYPERLINK("http://dx.doi.org/10.1016/S1002-0160(19)60845-3","http://dx.doi.org/10.1016/S1002-0160(19)60845-3")</f>
        <v>http://dx.doi.org/10.1016/S1002-0160(19)60845-3</v>
      </c>
      <c r="BG353" t="s">
        <v>1500</v>
      </c>
      <c r="BH353" t="s">
        <v>1500</v>
      </c>
      <c r="BI353" t="s">
        <v>1500</v>
      </c>
      <c r="BJ353" t="s">
        <v>1500</v>
      </c>
      <c r="BK353" t="s">
        <v>1500</v>
      </c>
      <c r="BL353" t="s">
        <v>1500</v>
      </c>
      <c r="BM353" t="s">
        <v>1500</v>
      </c>
      <c r="BN353" t="s">
        <v>1500</v>
      </c>
      <c r="BO353" t="s">
        <v>1500</v>
      </c>
      <c r="BP353" t="s">
        <v>1500</v>
      </c>
      <c r="BQ353" t="s">
        <v>1500</v>
      </c>
      <c r="BR353" t="s">
        <v>1500</v>
      </c>
      <c r="BS353" t="s">
        <v>882</v>
      </c>
      <c r="BT353" s="6" t="str">
        <f>HYPERLINK("https%3A%2F%2Fwww.webofscience.com%2Fwos%2Fwoscc%2Ffull-record%2FWOS:000558775300009","View Full Record in Web of Science")</f>
        <v>View Full Record in Web of Science</v>
      </c>
    </row>
    <row r="354" spans="1:72" x14ac:dyDescent="0.2">
      <c r="A354" t="s">
        <v>1507</v>
      </c>
      <c r="B354" t="s">
        <v>1710</v>
      </c>
      <c r="C354" t="s">
        <v>1500</v>
      </c>
      <c r="D354" t="s">
        <v>1500</v>
      </c>
      <c r="E354" t="s">
        <v>1500</v>
      </c>
      <c r="F354" t="s">
        <v>2286</v>
      </c>
      <c r="G354" t="s">
        <v>1500</v>
      </c>
      <c r="H354" t="s">
        <v>1500</v>
      </c>
      <c r="I354" t="s">
        <v>1188</v>
      </c>
      <c r="J354" t="s">
        <v>652</v>
      </c>
      <c r="K354" t="s">
        <v>1500</v>
      </c>
      <c r="L354" t="s">
        <v>1500</v>
      </c>
      <c r="M354" t="s">
        <v>1500</v>
      </c>
      <c r="N354" t="s">
        <v>1500</v>
      </c>
      <c r="O354" t="s">
        <v>1500</v>
      </c>
      <c r="P354" t="s">
        <v>1500</v>
      </c>
      <c r="Q354" t="s">
        <v>1500</v>
      </c>
      <c r="R354" t="s">
        <v>1500</v>
      </c>
      <c r="S354" t="s">
        <v>1500</v>
      </c>
      <c r="T354" t="s">
        <v>1500</v>
      </c>
      <c r="U354" t="s">
        <v>1500</v>
      </c>
      <c r="V354" t="s">
        <v>1500</v>
      </c>
      <c r="W354" t="s">
        <v>1500</v>
      </c>
      <c r="X354" t="s">
        <v>1500</v>
      </c>
      <c r="Y354" t="s">
        <v>1500</v>
      </c>
      <c r="Z354" t="s">
        <v>1500</v>
      </c>
      <c r="AA354" t="s">
        <v>1968</v>
      </c>
      <c r="AB354" t="s">
        <v>1179</v>
      </c>
      <c r="AC354" t="s">
        <v>1500</v>
      </c>
      <c r="AD354" t="s">
        <v>1500</v>
      </c>
      <c r="AE354" t="s">
        <v>1500</v>
      </c>
      <c r="AF354" t="s">
        <v>1500</v>
      </c>
      <c r="AG354" t="s">
        <v>1500</v>
      </c>
      <c r="AH354" t="s">
        <v>1500</v>
      </c>
      <c r="AI354" t="s">
        <v>1500</v>
      </c>
      <c r="AJ354" t="s">
        <v>1500</v>
      </c>
      <c r="AK354" t="s">
        <v>1500</v>
      </c>
      <c r="AL354" t="s">
        <v>1500</v>
      </c>
      <c r="AM354" t="s">
        <v>1500</v>
      </c>
      <c r="AN354" t="s">
        <v>1500</v>
      </c>
      <c r="AO354" t="s">
        <v>2722</v>
      </c>
      <c r="AP354" t="s">
        <v>2726</v>
      </c>
      <c r="AQ354" t="s">
        <v>1500</v>
      </c>
      <c r="AR354" t="s">
        <v>1500</v>
      </c>
      <c r="AS354" t="s">
        <v>1500</v>
      </c>
      <c r="AT354" t="s">
        <v>1486</v>
      </c>
      <c r="AU354">
        <v>2017</v>
      </c>
      <c r="AV354">
        <v>23</v>
      </c>
      <c r="AW354">
        <v>10</v>
      </c>
      <c r="AX354" t="s">
        <v>1500</v>
      </c>
      <c r="AY354" t="s">
        <v>1500</v>
      </c>
      <c r="AZ354" t="s">
        <v>1500</v>
      </c>
      <c r="BA354" t="s">
        <v>1500</v>
      </c>
      <c r="BB354">
        <v>4068</v>
      </c>
      <c r="BC354">
        <v>4083</v>
      </c>
      <c r="BD354" t="s">
        <v>1500</v>
      </c>
      <c r="BE354" t="s">
        <v>869</v>
      </c>
      <c r="BF354" s="6" t="str">
        <f>HYPERLINK("http://dx.doi.org/10.1111/gcb.13648","http://dx.doi.org/10.1111/gcb.13648")</f>
        <v>http://dx.doi.org/10.1111/gcb.13648</v>
      </c>
      <c r="BG354" t="s">
        <v>1500</v>
      </c>
      <c r="BH354" t="s">
        <v>1500</v>
      </c>
      <c r="BI354" t="s">
        <v>1500</v>
      </c>
      <c r="BJ354" t="s">
        <v>1500</v>
      </c>
      <c r="BK354" t="s">
        <v>1500</v>
      </c>
      <c r="BL354" t="s">
        <v>1500</v>
      </c>
      <c r="BM354" t="s">
        <v>1500</v>
      </c>
      <c r="BN354">
        <v>28142211</v>
      </c>
      <c r="BO354" t="s">
        <v>1500</v>
      </c>
      <c r="BP354" t="s">
        <v>1500</v>
      </c>
      <c r="BQ354" t="s">
        <v>1500</v>
      </c>
      <c r="BR354" t="s">
        <v>1500</v>
      </c>
      <c r="BS354" t="s">
        <v>873</v>
      </c>
      <c r="BT354" s="6" t="str">
        <f>HYPERLINK("https%3A%2F%2Fwww.webofscience.com%2Fwos%2Fwoscc%2Ffull-record%2FWOS:000410642100010","View Full Record in Web of Science")</f>
        <v>View Full Record in Web of Science</v>
      </c>
    </row>
    <row r="355" spans="1:72" x14ac:dyDescent="0.2">
      <c r="A355" t="s">
        <v>1507</v>
      </c>
      <c r="B355" t="s">
        <v>130</v>
      </c>
      <c r="C355" t="s">
        <v>1500</v>
      </c>
      <c r="D355" t="s">
        <v>1500</v>
      </c>
      <c r="E355" t="s">
        <v>1500</v>
      </c>
      <c r="F355" t="s">
        <v>1195</v>
      </c>
      <c r="G355" t="s">
        <v>1500</v>
      </c>
      <c r="H355" t="s">
        <v>1500</v>
      </c>
      <c r="I355" t="s">
        <v>67</v>
      </c>
      <c r="J355" t="s">
        <v>219</v>
      </c>
      <c r="K355" t="s">
        <v>1500</v>
      </c>
      <c r="L355" t="s">
        <v>1500</v>
      </c>
      <c r="M355" t="s">
        <v>1500</v>
      </c>
      <c r="N355" t="s">
        <v>1500</v>
      </c>
      <c r="O355" t="s">
        <v>1500</v>
      </c>
      <c r="P355" t="s">
        <v>1500</v>
      </c>
      <c r="Q355" t="s">
        <v>1500</v>
      </c>
      <c r="R355" t="s">
        <v>1500</v>
      </c>
      <c r="S355" t="s">
        <v>1500</v>
      </c>
      <c r="T355" t="s">
        <v>1500</v>
      </c>
      <c r="U355" t="s">
        <v>1500</v>
      </c>
      <c r="V355" t="s">
        <v>1500</v>
      </c>
      <c r="W355" t="s">
        <v>1500</v>
      </c>
      <c r="X355" t="s">
        <v>1500</v>
      </c>
      <c r="Y355" t="s">
        <v>1500</v>
      </c>
      <c r="Z355" t="s">
        <v>1500</v>
      </c>
      <c r="AA355" t="s">
        <v>1782</v>
      </c>
      <c r="AB355" t="s">
        <v>1202</v>
      </c>
      <c r="AC355" t="s">
        <v>1500</v>
      </c>
      <c r="AD355" t="s">
        <v>1500</v>
      </c>
      <c r="AE355" t="s">
        <v>1500</v>
      </c>
      <c r="AF355" t="s">
        <v>1500</v>
      </c>
      <c r="AG355" t="s">
        <v>1500</v>
      </c>
      <c r="AH355" t="s">
        <v>1500</v>
      </c>
      <c r="AI355" t="s">
        <v>1500</v>
      </c>
      <c r="AJ355" t="s">
        <v>1500</v>
      </c>
      <c r="AK355" t="s">
        <v>1500</v>
      </c>
      <c r="AL355" t="s">
        <v>1500</v>
      </c>
      <c r="AM355" t="s">
        <v>1500</v>
      </c>
      <c r="AN355" t="s">
        <v>1500</v>
      </c>
      <c r="AO355" t="s">
        <v>1914</v>
      </c>
      <c r="AP355" t="s">
        <v>1909</v>
      </c>
      <c r="AQ355" t="s">
        <v>1500</v>
      </c>
      <c r="AR355" t="s">
        <v>1500</v>
      </c>
      <c r="AS355" t="s">
        <v>1500</v>
      </c>
      <c r="AT355" t="s">
        <v>1647</v>
      </c>
      <c r="AU355">
        <v>2016</v>
      </c>
      <c r="AV355">
        <v>219</v>
      </c>
      <c r="AW355" t="s">
        <v>1500</v>
      </c>
      <c r="AX355" t="s">
        <v>1500</v>
      </c>
      <c r="AY355" t="s">
        <v>1500</v>
      </c>
      <c r="AZ355" t="s">
        <v>1500</v>
      </c>
      <c r="BA355" t="s">
        <v>1500</v>
      </c>
      <c r="BB355">
        <v>49</v>
      </c>
      <c r="BC355">
        <v>57</v>
      </c>
      <c r="BD355" t="s">
        <v>1500</v>
      </c>
      <c r="BE355" t="s">
        <v>2453</v>
      </c>
      <c r="BF355" s="6" t="str">
        <f>HYPERLINK("http://dx.doi.org/10.1016/j.agee.2015.11.023","http://dx.doi.org/10.1016/j.agee.2015.11.023")</f>
        <v>http://dx.doi.org/10.1016/j.agee.2015.11.023</v>
      </c>
      <c r="BG355" t="s">
        <v>1500</v>
      </c>
      <c r="BH355" t="s">
        <v>1500</v>
      </c>
      <c r="BI355" t="s">
        <v>1500</v>
      </c>
      <c r="BJ355" t="s">
        <v>1500</v>
      </c>
      <c r="BK355" t="s">
        <v>1500</v>
      </c>
      <c r="BL355" t="s">
        <v>1500</v>
      </c>
      <c r="BM355" t="s">
        <v>1500</v>
      </c>
      <c r="BN355" t="s">
        <v>1500</v>
      </c>
      <c r="BO355" t="s">
        <v>1500</v>
      </c>
      <c r="BP355" t="s">
        <v>1500</v>
      </c>
      <c r="BQ355" t="s">
        <v>1500</v>
      </c>
      <c r="BR355" t="s">
        <v>1500</v>
      </c>
      <c r="BS355" t="s">
        <v>879</v>
      </c>
      <c r="BT355" s="6" t="str">
        <f>HYPERLINK("https%3A%2F%2Fwww.webofscience.com%2Fwos%2Fwoscc%2Ffull-record%2FWOS:000370100800006","View Full Record in Web of Science")</f>
        <v>View Full Record in Web of Science</v>
      </c>
    </row>
    <row r="356" spans="1:72" x14ac:dyDescent="0.2">
      <c r="A356" t="s">
        <v>1507</v>
      </c>
      <c r="B356" t="s">
        <v>1568</v>
      </c>
      <c r="C356" t="s">
        <v>1500</v>
      </c>
      <c r="D356" t="s">
        <v>1500</v>
      </c>
      <c r="E356" t="s">
        <v>1500</v>
      </c>
      <c r="F356" t="s">
        <v>1438</v>
      </c>
      <c r="G356" t="s">
        <v>1500</v>
      </c>
      <c r="H356" t="s">
        <v>1500</v>
      </c>
      <c r="I356" t="s">
        <v>142</v>
      </c>
      <c r="J356" t="s">
        <v>1526</v>
      </c>
      <c r="K356" t="s">
        <v>1500</v>
      </c>
      <c r="L356" t="s">
        <v>1500</v>
      </c>
      <c r="M356" t="s">
        <v>1500</v>
      </c>
      <c r="N356" t="s">
        <v>1500</v>
      </c>
      <c r="O356" t="s">
        <v>1500</v>
      </c>
      <c r="P356" t="s">
        <v>1500</v>
      </c>
      <c r="Q356" t="s">
        <v>1500</v>
      </c>
      <c r="R356" t="s">
        <v>1500</v>
      </c>
      <c r="S356" t="s">
        <v>1500</v>
      </c>
      <c r="T356" t="s">
        <v>1500</v>
      </c>
      <c r="U356" t="s">
        <v>1500</v>
      </c>
      <c r="V356" t="s">
        <v>1500</v>
      </c>
      <c r="W356" t="s">
        <v>1500</v>
      </c>
      <c r="X356" t="s">
        <v>1500</v>
      </c>
      <c r="Y356" t="s">
        <v>1500</v>
      </c>
      <c r="Z356" t="s">
        <v>1500</v>
      </c>
      <c r="AA356" t="s">
        <v>1896</v>
      </c>
      <c r="AB356" t="s">
        <v>2195</v>
      </c>
      <c r="AC356" t="s">
        <v>1500</v>
      </c>
      <c r="AD356" t="s">
        <v>1500</v>
      </c>
      <c r="AE356" t="s">
        <v>1500</v>
      </c>
      <c r="AF356" t="s">
        <v>1500</v>
      </c>
      <c r="AG356" t="s">
        <v>1500</v>
      </c>
      <c r="AH356" t="s">
        <v>1500</v>
      </c>
      <c r="AI356" t="s">
        <v>1500</v>
      </c>
      <c r="AJ356" t="s">
        <v>1500</v>
      </c>
      <c r="AK356" t="s">
        <v>1500</v>
      </c>
      <c r="AL356" t="s">
        <v>1500</v>
      </c>
      <c r="AM356" t="s">
        <v>1500</v>
      </c>
      <c r="AN356" t="s">
        <v>1500</v>
      </c>
      <c r="AO356" t="s">
        <v>2661</v>
      </c>
      <c r="AP356" t="s">
        <v>2658</v>
      </c>
      <c r="AQ356" t="s">
        <v>1500</v>
      </c>
      <c r="AR356" t="s">
        <v>1500</v>
      </c>
      <c r="AS356" t="s">
        <v>1500</v>
      </c>
      <c r="AT356" t="s">
        <v>1490</v>
      </c>
      <c r="AU356">
        <v>2016</v>
      </c>
      <c r="AV356">
        <v>140</v>
      </c>
      <c r="AW356" t="s">
        <v>1500</v>
      </c>
      <c r="AX356" t="s">
        <v>1500</v>
      </c>
      <c r="AY356" t="s">
        <v>1500</v>
      </c>
      <c r="AZ356" t="s">
        <v>1500</v>
      </c>
      <c r="BA356" t="s">
        <v>1500</v>
      </c>
      <c r="BB356">
        <v>9</v>
      </c>
      <c r="BC356">
        <v>14</v>
      </c>
      <c r="BD356" t="s">
        <v>1500</v>
      </c>
      <c r="BE356" t="s">
        <v>2603</v>
      </c>
      <c r="BF356" s="6" t="str">
        <f>HYPERLINK("http://dx.doi.org/10.1016/j.catena.2016.01.014","http://dx.doi.org/10.1016/j.catena.2016.01.014")</f>
        <v>http://dx.doi.org/10.1016/j.catena.2016.01.014</v>
      </c>
      <c r="BG356" t="s">
        <v>1500</v>
      </c>
      <c r="BH356" t="s">
        <v>1500</v>
      </c>
      <c r="BI356" t="s">
        <v>1500</v>
      </c>
      <c r="BJ356" t="s">
        <v>1500</v>
      </c>
      <c r="BK356" t="s">
        <v>1500</v>
      </c>
      <c r="BL356" t="s">
        <v>1500</v>
      </c>
      <c r="BM356" t="s">
        <v>1500</v>
      </c>
      <c r="BN356" t="s">
        <v>1500</v>
      </c>
      <c r="BO356" t="s">
        <v>1500</v>
      </c>
      <c r="BP356" t="s">
        <v>1500</v>
      </c>
      <c r="BQ356" t="s">
        <v>1500</v>
      </c>
      <c r="BR356" t="s">
        <v>1500</v>
      </c>
      <c r="BS356" t="s">
        <v>880</v>
      </c>
      <c r="BT356" s="6" t="str">
        <f>HYPERLINK("https%3A%2F%2Fwww.webofscience.com%2Fwos%2Fwoscc%2Ffull-record%2FWOS:000372387100002","View Full Record in Web of Science")</f>
        <v>View Full Record in Web of Science</v>
      </c>
    </row>
    <row r="357" spans="1:72" x14ac:dyDescent="0.2">
      <c r="A357" t="s">
        <v>1507</v>
      </c>
      <c r="B357" t="s">
        <v>1364</v>
      </c>
      <c r="C357" t="s">
        <v>1500</v>
      </c>
      <c r="D357" t="s">
        <v>1500</v>
      </c>
      <c r="E357" t="s">
        <v>1500</v>
      </c>
      <c r="F357" t="s">
        <v>1542</v>
      </c>
      <c r="G357" t="s">
        <v>1500</v>
      </c>
      <c r="H357" t="s">
        <v>1500</v>
      </c>
      <c r="I357" t="s">
        <v>1893</v>
      </c>
      <c r="J357" t="s">
        <v>705</v>
      </c>
      <c r="K357" t="s">
        <v>1500</v>
      </c>
      <c r="L357" t="s">
        <v>1500</v>
      </c>
      <c r="M357" t="s">
        <v>1500</v>
      </c>
      <c r="N357" t="s">
        <v>1500</v>
      </c>
      <c r="O357" t="s">
        <v>1500</v>
      </c>
      <c r="P357" t="s">
        <v>1500</v>
      </c>
      <c r="Q357" t="s">
        <v>1500</v>
      </c>
      <c r="R357" t="s">
        <v>1500</v>
      </c>
      <c r="S357" t="s">
        <v>1500</v>
      </c>
      <c r="T357" t="s">
        <v>1500</v>
      </c>
      <c r="U357" t="s">
        <v>1500</v>
      </c>
      <c r="V357" t="s">
        <v>1500</v>
      </c>
      <c r="W357" t="s">
        <v>1500</v>
      </c>
      <c r="X357" t="s">
        <v>1500</v>
      </c>
      <c r="Y357" t="s">
        <v>1500</v>
      </c>
      <c r="Z357" t="s">
        <v>1500</v>
      </c>
      <c r="AA357" t="s">
        <v>365</v>
      </c>
      <c r="AB357" t="s">
        <v>1500</v>
      </c>
      <c r="AC357" t="s">
        <v>1500</v>
      </c>
      <c r="AD357" t="s">
        <v>1500</v>
      </c>
      <c r="AE357" t="s">
        <v>1500</v>
      </c>
      <c r="AF357" t="s">
        <v>1500</v>
      </c>
      <c r="AG357" t="s">
        <v>1500</v>
      </c>
      <c r="AH357" t="s">
        <v>1500</v>
      </c>
      <c r="AI357" t="s">
        <v>1500</v>
      </c>
      <c r="AJ357" t="s">
        <v>1500</v>
      </c>
      <c r="AK357" t="s">
        <v>1500</v>
      </c>
      <c r="AL357" t="s">
        <v>1500</v>
      </c>
      <c r="AM357" t="s">
        <v>1500</v>
      </c>
      <c r="AN357" t="s">
        <v>1500</v>
      </c>
      <c r="AO357" t="s">
        <v>2091</v>
      </c>
      <c r="AP357" t="s">
        <v>2085</v>
      </c>
      <c r="AQ357" t="s">
        <v>1500</v>
      </c>
      <c r="AR357" t="s">
        <v>1500</v>
      </c>
      <c r="AS357" t="s">
        <v>1500</v>
      </c>
      <c r="AT357" t="s">
        <v>1505</v>
      </c>
      <c r="AU357">
        <v>2017</v>
      </c>
      <c r="AV357">
        <v>7</v>
      </c>
      <c r="AW357">
        <v>1</v>
      </c>
      <c r="AX357" t="s">
        <v>1500</v>
      </c>
      <c r="AY357" t="s">
        <v>1500</v>
      </c>
      <c r="AZ357" t="s">
        <v>1500</v>
      </c>
      <c r="BA357" t="s">
        <v>1500</v>
      </c>
      <c r="BB357">
        <v>63</v>
      </c>
      <c r="BC357" t="s">
        <v>1484</v>
      </c>
      <c r="BD357" t="s">
        <v>1500</v>
      </c>
      <c r="BE357" t="s">
        <v>695</v>
      </c>
      <c r="BF357" s="6" t="str">
        <f>HYPERLINK("http://dx.doi.org/10.1038/NCLIMATE3158","http://dx.doi.org/10.1038/NCLIMATE3158")</f>
        <v>http://dx.doi.org/10.1038/NCLIMATE3158</v>
      </c>
      <c r="BG357" t="s">
        <v>1500</v>
      </c>
      <c r="BH357" t="s">
        <v>1500</v>
      </c>
      <c r="BI357" t="s">
        <v>1500</v>
      </c>
      <c r="BJ357" t="s">
        <v>1500</v>
      </c>
      <c r="BK357" t="s">
        <v>1500</v>
      </c>
      <c r="BL357" t="s">
        <v>1500</v>
      </c>
      <c r="BM357" t="s">
        <v>1500</v>
      </c>
      <c r="BN357" t="s">
        <v>1500</v>
      </c>
      <c r="BO357" t="s">
        <v>1500</v>
      </c>
      <c r="BP357" t="s">
        <v>1500</v>
      </c>
      <c r="BQ357" t="s">
        <v>1500</v>
      </c>
      <c r="BR357" t="s">
        <v>1500</v>
      </c>
      <c r="BS357" t="s">
        <v>883</v>
      </c>
      <c r="BT357" s="6" t="str">
        <f>HYPERLINK("https%3A%2F%2Fwww.webofscience.com%2Fwos%2Fwoscc%2Ffull-record%2FWOS:000396346700017","View Full Record in Web of Science")</f>
        <v>View Full Record in Web of Science</v>
      </c>
    </row>
    <row r="358" spans="1:72" x14ac:dyDescent="0.2">
      <c r="A358" t="s">
        <v>1507</v>
      </c>
      <c r="B358" t="s">
        <v>569</v>
      </c>
      <c r="C358" t="s">
        <v>1500</v>
      </c>
      <c r="D358" t="s">
        <v>1500</v>
      </c>
      <c r="E358" t="s">
        <v>1500</v>
      </c>
      <c r="F358" t="s">
        <v>1894</v>
      </c>
      <c r="G358" t="s">
        <v>1500</v>
      </c>
      <c r="H358" t="s">
        <v>1500</v>
      </c>
      <c r="I358" t="s">
        <v>1824</v>
      </c>
      <c r="J358" t="s">
        <v>670</v>
      </c>
      <c r="K358" t="s">
        <v>1500</v>
      </c>
      <c r="L358" t="s">
        <v>1500</v>
      </c>
      <c r="M358" t="s">
        <v>1500</v>
      </c>
      <c r="N358" t="s">
        <v>1500</v>
      </c>
      <c r="O358" t="s">
        <v>1500</v>
      </c>
      <c r="P358" t="s">
        <v>1500</v>
      </c>
      <c r="Q358" t="s">
        <v>1500</v>
      </c>
      <c r="R358" t="s">
        <v>1500</v>
      </c>
      <c r="S358" t="s">
        <v>1500</v>
      </c>
      <c r="T358" t="s">
        <v>1500</v>
      </c>
      <c r="U358" t="s">
        <v>1500</v>
      </c>
      <c r="V358" t="s">
        <v>1500</v>
      </c>
      <c r="W358" t="s">
        <v>1500</v>
      </c>
      <c r="X358" t="s">
        <v>1500</v>
      </c>
      <c r="Y358" t="s">
        <v>1500</v>
      </c>
      <c r="Z358" t="s">
        <v>1500</v>
      </c>
      <c r="AA358" t="s">
        <v>1971</v>
      </c>
      <c r="AB358" t="s">
        <v>1271</v>
      </c>
      <c r="AC358" t="s">
        <v>1500</v>
      </c>
      <c r="AD358" t="s">
        <v>1500</v>
      </c>
      <c r="AE358" t="s">
        <v>1500</v>
      </c>
      <c r="AF358" t="s">
        <v>1500</v>
      </c>
      <c r="AG358" t="s">
        <v>1500</v>
      </c>
      <c r="AH358" t="s">
        <v>1500</v>
      </c>
      <c r="AI358" t="s">
        <v>1500</v>
      </c>
      <c r="AJ358" t="s">
        <v>1500</v>
      </c>
      <c r="AK358" t="s">
        <v>1500</v>
      </c>
      <c r="AL358" t="s">
        <v>1500</v>
      </c>
      <c r="AM358" t="s">
        <v>1500</v>
      </c>
      <c r="AN358" t="s">
        <v>1500</v>
      </c>
      <c r="AO358" t="s">
        <v>2112</v>
      </c>
      <c r="AP358" t="s">
        <v>2113</v>
      </c>
      <c r="AQ358" t="s">
        <v>1500</v>
      </c>
      <c r="AR358" t="s">
        <v>1500</v>
      </c>
      <c r="AS358" t="s">
        <v>1500</v>
      </c>
      <c r="AT358" t="s">
        <v>1488</v>
      </c>
      <c r="AU358">
        <v>2015</v>
      </c>
      <c r="AV358">
        <v>75</v>
      </c>
      <c r="AW358" t="s">
        <v>1500</v>
      </c>
      <c r="AX358" t="s">
        <v>1500</v>
      </c>
      <c r="AY358" t="s">
        <v>1500</v>
      </c>
      <c r="AZ358" t="s">
        <v>1500</v>
      </c>
      <c r="BA358" t="s">
        <v>1500</v>
      </c>
      <c r="BB358">
        <v>123</v>
      </c>
      <c r="BC358">
        <v>127</v>
      </c>
      <c r="BD358" t="s">
        <v>1500</v>
      </c>
      <c r="BE358" t="s">
        <v>2605</v>
      </c>
      <c r="BF358" s="6" t="str">
        <f>HYPERLINK("http://dx.doi.org/10.1016/j.ecoleng.2014.11.052","http://dx.doi.org/10.1016/j.ecoleng.2014.11.052")</f>
        <v>http://dx.doi.org/10.1016/j.ecoleng.2014.11.052</v>
      </c>
      <c r="BG358" t="s">
        <v>1500</v>
      </c>
      <c r="BH358" t="s">
        <v>1500</v>
      </c>
      <c r="BI358" t="s">
        <v>1500</v>
      </c>
      <c r="BJ358" t="s">
        <v>1500</v>
      </c>
      <c r="BK358" t="s">
        <v>1500</v>
      </c>
      <c r="BL358" t="s">
        <v>1500</v>
      </c>
      <c r="BM358" t="s">
        <v>1500</v>
      </c>
      <c r="BN358" t="s">
        <v>1500</v>
      </c>
      <c r="BO358" t="s">
        <v>1500</v>
      </c>
      <c r="BP358" t="s">
        <v>1500</v>
      </c>
      <c r="BQ358" t="s">
        <v>1500</v>
      </c>
      <c r="BR358" t="s">
        <v>1500</v>
      </c>
      <c r="BS358" t="s">
        <v>828</v>
      </c>
      <c r="BT358" s="6" t="str">
        <f>HYPERLINK("https%3A%2F%2Fwww.webofscience.com%2Fwos%2Fwoscc%2Ffull-record%2FWOS:000349598200016","View Full Record in Web of Science")</f>
        <v>View Full Record in Web of Science</v>
      </c>
    </row>
    <row r="359" spans="1:72" x14ac:dyDescent="0.2">
      <c r="A359" t="s">
        <v>1507</v>
      </c>
      <c r="B359" t="s">
        <v>2223</v>
      </c>
      <c r="C359" t="s">
        <v>1500</v>
      </c>
      <c r="D359" t="s">
        <v>1500</v>
      </c>
      <c r="E359" t="s">
        <v>1500</v>
      </c>
      <c r="F359" t="s">
        <v>1280</v>
      </c>
      <c r="G359" t="s">
        <v>1500</v>
      </c>
      <c r="H359" t="s">
        <v>1500</v>
      </c>
      <c r="I359" t="s">
        <v>2179</v>
      </c>
      <c r="J359" t="s">
        <v>652</v>
      </c>
      <c r="K359" t="s">
        <v>1500</v>
      </c>
      <c r="L359" t="s">
        <v>1500</v>
      </c>
      <c r="M359" t="s">
        <v>1500</v>
      </c>
      <c r="N359" t="s">
        <v>1500</v>
      </c>
      <c r="O359" t="s">
        <v>1500</v>
      </c>
      <c r="P359" t="s">
        <v>1500</v>
      </c>
      <c r="Q359" t="s">
        <v>1500</v>
      </c>
      <c r="R359" t="s">
        <v>1500</v>
      </c>
      <c r="S359" t="s">
        <v>1500</v>
      </c>
      <c r="T359" t="s">
        <v>1500</v>
      </c>
      <c r="U359" t="s">
        <v>1500</v>
      </c>
      <c r="V359" t="s">
        <v>1500</v>
      </c>
      <c r="W359" t="s">
        <v>1500</v>
      </c>
      <c r="X359" t="s">
        <v>1500</v>
      </c>
      <c r="Y359" t="s">
        <v>1500</v>
      </c>
      <c r="Z359" t="s">
        <v>1500</v>
      </c>
      <c r="AA359" t="s">
        <v>541</v>
      </c>
      <c r="AB359" t="s">
        <v>1348</v>
      </c>
      <c r="AC359" t="s">
        <v>1500</v>
      </c>
      <c r="AD359" t="s">
        <v>1500</v>
      </c>
      <c r="AE359" t="s">
        <v>1500</v>
      </c>
      <c r="AF359" t="s">
        <v>1500</v>
      </c>
      <c r="AG359" t="s">
        <v>1500</v>
      </c>
      <c r="AH359" t="s">
        <v>1500</v>
      </c>
      <c r="AI359" t="s">
        <v>1500</v>
      </c>
      <c r="AJ359" t="s">
        <v>1500</v>
      </c>
      <c r="AK359" t="s">
        <v>1500</v>
      </c>
      <c r="AL359" t="s">
        <v>1500</v>
      </c>
      <c r="AM359" t="s">
        <v>1500</v>
      </c>
      <c r="AN359" t="s">
        <v>1500</v>
      </c>
      <c r="AO359" t="s">
        <v>2722</v>
      </c>
      <c r="AP359" t="s">
        <v>2726</v>
      </c>
      <c r="AQ359" t="s">
        <v>1500</v>
      </c>
      <c r="AR359" t="s">
        <v>1500</v>
      </c>
      <c r="AS359" t="s">
        <v>1500</v>
      </c>
      <c r="AT359" t="s">
        <v>1505</v>
      </c>
      <c r="AU359">
        <v>2012</v>
      </c>
      <c r="AV359">
        <v>18</v>
      </c>
      <c r="AW359">
        <v>1</v>
      </c>
      <c r="AX359" t="s">
        <v>1500</v>
      </c>
      <c r="AY359" t="s">
        <v>1500</v>
      </c>
      <c r="AZ359" t="s">
        <v>1500</v>
      </c>
      <c r="BA359" t="s">
        <v>1500</v>
      </c>
      <c r="BB359">
        <v>194</v>
      </c>
      <c r="BC359">
        <v>209</v>
      </c>
      <c r="BD359" t="s">
        <v>1500</v>
      </c>
      <c r="BE359" t="s">
        <v>535</v>
      </c>
      <c r="BF359" s="6" t="str">
        <f>HYPERLINK("http://dx.doi.org/10.1111/j.1365-2486.2011.02502.x","http://dx.doi.org/10.1111/j.1365-2486.2011.02502.x")</f>
        <v>http://dx.doi.org/10.1111/j.1365-2486.2011.02502.x</v>
      </c>
      <c r="BG359" t="s">
        <v>1500</v>
      </c>
      <c r="BH359" t="s">
        <v>1500</v>
      </c>
      <c r="BI359" t="s">
        <v>1500</v>
      </c>
      <c r="BJ359" t="s">
        <v>1500</v>
      </c>
      <c r="BK359" t="s">
        <v>1500</v>
      </c>
      <c r="BL359" t="s">
        <v>1500</v>
      </c>
      <c r="BM359" t="s">
        <v>1500</v>
      </c>
      <c r="BN359" t="s">
        <v>1500</v>
      </c>
      <c r="BO359" t="s">
        <v>1500</v>
      </c>
      <c r="BP359" t="s">
        <v>1500</v>
      </c>
      <c r="BQ359" t="s">
        <v>1500</v>
      </c>
      <c r="BR359" t="s">
        <v>1500</v>
      </c>
      <c r="BS359" t="s">
        <v>844</v>
      </c>
      <c r="BT359" s="6" t="str">
        <f>HYPERLINK("https%3A%2F%2Fwww.webofscience.com%2Fwos%2Fwoscc%2Ffull-record%2FWOS:000298598900017","View Full Record in Web of Science")</f>
        <v>View Full Record in Web of Science</v>
      </c>
    </row>
    <row r="360" spans="1:72" x14ac:dyDescent="0.2">
      <c r="A360" t="s">
        <v>1507</v>
      </c>
      <c r="B360" t="s">
        <v>1169</v>
      </c>
      <c r="C360" t="s">
        <v>1500</v>
      </c>
      <c r="D360" t="s">
        <v>1500</v>
      </c>
      <c r="E360" t="s">
        <v>1500</v>
      </c>
      <c r="F360" t="s">
        <v>1820</v>
      </c>
      <c r="G360" t="s">
        <v>1500</v>
      </c>
      <c r="H360" t="s">
        <v>1500</v>
      </c>
      <c r="I360" t="s">
        <v>11</v>
      </c>
      <c r="J360" t="s">
        <v>262</v>
      </c>
      <c r="K360" t="s">
        <v>1500</v>
      </c>
      <c r="L360" t="s">
        <v>1500</v>
      </c>
      <c r="M360" t="s">
        <v>1500</v>
      </c>
      <c r="N360" t="s">
        <v>1500</v>
      </c>
      <c r="O360" t="s">
        <v>1500</v>
      </c>
      <c r="P360" t="s">
        <v>1500</v>
      </c>
      <c r="Q360" t="s">
        <v>1500</v>
      </c>
      <c r="R360" t="s">
        <v>1500</v>
      </c>
      <c r="S360" t="s">
        <v>1500</v>
      </c>
      <c r="T360" t="s">
        <v>1500</v>
      </c>
      <c r="U360" t="s">
        <v>1500</v>
      </c>
      <c r="V360" t="s">
        <v>1500</v>
      </c>
      <c r="W360" t="s">
        <v>1500</v>
      </c>
      <c r="X360" t="s">
        <v>1500</v>
      </c>
      <c r="Y360" t="s">
        <v>1500</v>
      </c>
      <c r="Z360" t="s">
        <v>1500</v>
      </c>
      <c r="AA360" t="s">
        <v>144</v>
      </c>
      <c r="AB360" t="s">
        <v>213</v>
      </c>
      <c r="AC360" t="s">
        <v>1500</v>
      </c>
      <c r="AD360" t="s">
        <v>1500</v>
      </c>
      <c r="AE360" t="s">
        <v>1500</v>
      </c>
      <c r="AF360" t="s">
        <v>1500</v>
      </c>
      <c r="AG360" t="s">
        <v>1500</v>
      </c>
      <c r="AH360" t="s">
        <v>1500</v>
      </c>
      <c r="AI360" t="s">
        <v>1500</v>
      </c>
      <c r="AJ360" t="s">
        <v>1500</v>
      </c>
      <c r="AK360" t="s">
        <v>1500</v>
      </c>
      <c r="AL360" t="s">
        <v>1500</v>
      </c>
      <c r="AM360" t="s">
        <v>1500</v>
      </c>
      <c r="AN360" t="s">
        <v>1500</v>
      </c>
      <c r="AO360" t="s">
        <v>2101</v>
      </c>
      <c r="AP360" t="s">
        <v>1500</v>
      </c>
      <c r="AQ360" t="s">
        <v>1500</v>
      </c>
      <c r="AR360" t="s">
        <v>1500</v>
      </c>
      <c r="AS360" t="s">
        <v>1500</v>
      </c>
      <c r="AT360" t="s">
        <v>1500</v>
      </c>
      <c r="AU360">
        <v>2021</v>
      </c>
      <c r="AV360">
        <v>56</v>
      </c>
      <c r="AW360">
        <v>4</v>
      </c>
      <c r="AX360" t="s">
        <v>1500</v>
      </c>
      <c r="AY360" t="s">
        <v>1500</v>
      </c>
      <c r="AZ360" t="s">
        <v>1500</v>
      </c>
      <c r="BA360" t="s">
        <v>1500</v>
      </c>
      <c r="BB360">
        <v>341</v>
      </c>
      <c r="BC360">
        <v>348</v>
      </c>
      <c r="BD360" t="s">
        <v>1500</v>
      </c>
      <c r="BE360" t="s">
        <v>1500</v>
      </c>
      <c r="BF360" t="s">
        <v>1500</v>
      </c>
      <c r="BG360" t="s">
        <v>1500</v>
      </c>
      <c r="BH360" t="s">
        <v>1500</v>
      </c>
      <c r="BI360" t="s">
        <v>1500</v>
      </c>
      <c r="BJ360" t="s">
        <v>1500</v>
      </c>
      <c r="BK360" t="s">
        <v>1500</v>
      </c>
      <c r="BL360" t="s">
        <v>1500</v>
      </c>
      <c r="BM360" t="s">
        <v>1500</v>
      </c>
      <c r="BN360" t="s">
        <v>1500</v>
      </c>
      <c r="BO360" t="s">
        <v>1500</v>
      </c>
      <c r="BP360" t="s">
        <v>1500</v>
      </c>
      <c r="BQ360" t="s">
        <v>1500</v>
      </c>
      <c r="BR360" t="s">
        <v>1500</v>
      </c>
      <c r="BS360" t="s">
        <v>874</v>
      </c>
      <c r="BT360" s="6" t="str">
        <f>HYPERLINK("https%3A%2F%2Fwww.webofscience.com%2Fwos%2Fwoscc%2Ffull-record%2FWOS:000869480700005","View Full Record in Web of Science")</f>
        <v>View Full Record in Web of Science</v>
      </c>
    </row>
    <row r="361" spans="1:72" x14ac:dyDescent="0.2">
      <c r="A361" t="s">
        <v>1507</v>
      </c>
      <c r="B361" t="s">
        <v>1440</v>
      </c>
      <c r="C361" t="s">
        <v>1500</v>
      </c>
      <c r="D361" t="s">
        <v>1500</v>
      </c>
      <c r="E361" t="s">
        <v>1500</v>
      </c>
      <c r="F361" t="s">
        <v>1433</v>
      </c>
      <c r="G361" t="s">
        <v>1500</v>
      </c>
      <c r="H361" t="s">
        <v>1500</v>
      </c>
      <c r="I361" t="s">
        <v>1182</v>
      </c>
      <c r="J361" t="s">
        <v>1301</v>
      </c>
      <c r="K361" t="s">
        <v>1500</v>
      </c>
      <c r="L361" t="s">
        <v>1500</v>
      </c>
      <c r="M361" t="s">
        <v>1500</v>
      </c>
      <c r="N361" t="s">
        <v>1500</v>
      </c>
      <c r="O361" t="s">
        <v>1500</v>
      </c>
      <c r="P361" t="s">
        <v>1500</v>
      </c>
      <c r="Q361" t="s">
        <v>1500</v>
      </c>
      <c r="R361" t="s">
        <v>1500</v>
      </c>
      <c r="S361" t="s">
        <v>1500</v>
      </c>
      <c r="T361" t="s">
        <v>1500</v>
      </c>
      <c r="U361" t="s">
        <v>1500</v>
      </c>
      <c r="V361" t="s">
        <v>1500</v>
      </c>
      <c r="W361" t="s">
        <v>1500</v>
      </c>
      <c r="X361" t="s">
        <v>1500</v>
      </c>
      <c r="Y361" t="s">
        <v>1500</v>
      </c>
      <c r="Z361" t="s">
        <v>1500</v>
      </c>
      <c r="AA361" t="s">
        <v>1340</v>
      </c>
      <c r="AB361" t="s">
        <v>493</v>
      </c>
      <c r="AC361" t="s">
        <v>1500</v>
      </c>
      <c r="AD361" t="s">
        <v>1500</v>
      </c>
      <c r="AE361" t="s">
        <v>1500</v>
      </c>
      <c r="AF361" t="s">
        <v>1500</v>
      </c>
      <c r="AG361" t="s">
        <v>1500</v>
      </c>
      <c r="AH361" t="s">
        <v>1500</v>
      </c>
      <c r="AI361" t="s">
        <v>1500</v>
      </c>
      <c r="AJ361" t="s">
        <v>1500</v>
      </c>
      <c r="AK361" t="s">
        <v>1500</v>
      </c>
      <c r="AL361" t="s">
        <v>1500</v>
      </c>
      <c r="AM361" t="s">
        <v>1500</v>
      </c>
      <c r="AN361" t="s">
        <v>1500</v>
      </c>
      <c r="AO361" t="s">
        <v>2753</v>
      </c>
      <c r="AP361" t="s">
        <v>2734</v>
      </c>
      <c r="AQ361" t="s">
        <v>1500</v>
      </c>
      <c r="AR361" t="s">
        <v>1500</v>
      </c>
      <c r="AS361" t="s">
        <v>1500</v>
      </c>
      <c r="AT361" t="s">
        <v>1624</v>
      </c>
      <c r="AU361">
        <v>2019</v>
      </c>
      <c r="AV361">
        <v>16</v>
      </c>
      <c r="AW361">
        <v>2</v>
      </c>
      <c r="AX361" t="s">
        <v>1500</v>
      </c>
      <c r="AY361" t="s">
        <v>1500</v>
      </c>
      <c r="AZ361" t="s">
        <v>1500</v>
      </c>
      <c r="BA361" t="s">
        <v>1500</v>
      </c>
      <c r="BB361">
        <v>383</v>
      </c>
      <c r="BC361">
        <v>408</v>
      </c>
      <c r="BD361" t="s">
        <v>1500</v>
      </c>
      <c r="BE361" t="s">
        <v>700</v>
      </c>
      <c r="BF361" s="6" t="str">
        <f>HYPERLINK("http://dx.doi.org/10.5194/bg-16-383-2019","http://dx.doi.org/10.5194/bg-16-383-2019")</f>
        <v>http://dx.doi.org/10.5194/bg-16-383-2019</v>
      </c>
      <c r="BG361" t="s">
        <v>1500</v>
      </c>
      <c r="BH361" t="s">
        <v>1500</v>
      </c>
      <c r="BI361" t="s">
        <v>1500</v>
      </c>
      <c r="BJ361" t="s">
        <v>1500</v>
      </c>
      <c r="BK361" t="s">
        <v>1500</v>
      </c>
      <c r="BL361" t="s">
        <v>1500</v>
      </c>
      <c r="BM361" t="s">
        <v>1500</v>
      </c>
      <c r="BN361" t="s">
        <v>1500</v>
      </c>
      <c r="BO361" t="s">
        <v>1500</v>
      </c>
      <c r="BP361" t="s">
        <v>1500</v>
      </c>
      <c r="BQ361" t="s">
        <v>1500</v>
      </c>
      <c r="BR361" t="s">
        <v>1500</v>
      </c>
      <c r="BS361" t="s">
        <v>862</v>
      </c>
      <c r="BT361" s="6" t="str">
        <f>HYPERLINK("https%3A%2F%2Fwww.webofscience.com%2Fwos%2Fwoscc%2Ffull-record%2FWOS:000456710800005","View Full Record in Web of Science")</f>
        <v>View Full Record in Web of Science</v>
      </c>
    </row>
    <row r="362" spans="1:72" x14ac:dyDescent="0.2">
      <c r="A362" t="s">
        <v>1507</v>
      </c>
      <c r="B362" t="s">
        <v>1897</v>
      </c>
      <c r="C362" t="s">
        <v>1500</v>
      </c>
      <c r="D362" t="s">
        <v>1500</v>
      </c>
      <c r="E362" t="s">
        <v>1500</v>
      </c>
      <c r="F362" t="s">
        <v>2222</v>
      </c>
      <c r="G362" t="s">
        <v>1500</v>
      </c>
      <c r="H362" t="s">
        <v>1500</v>
      </c>
      <c r="I362" t="s">
        <v>1662</v>
      </c>
      <c r="J362" t="s">
        <v>663</v>
      </c>
      <c r="K362" t="s">
        <v>1500</v>
      </c>
      <c r="L362" t="s">
        <v>1500</v>
      </c>
      <c r="M362" t="s">
        <v>1500</v>
      </c>
      <c r="N362" t="s">
        <v>1500</v>
      </c>
      <c r="O362" t="s">
        <v>1500</v>
      </c>
      <c r="P362" t="s">
        <v>1500</v>
      </c>
      <c r="Q362" t="s">
        <v>1500</v>
      </c>
      <c r="R362" t="s">
        <v>1500</v>
      </c>
      <c r="S362" t="s">
        <v>1500</v>
      </c>
      <c r="T362" t="s">
        <v>1500</v>
      </c>
      <c r="U362" t="s">
        <v>1500</v>
      </c>
      <c r="V362" t="s">
        <v>1500</v>
      </c>
      <c r="W362" t="s">
        <v>1500</v>
      </c>
      <c r="X362" t="s">
        <v>1500</v>
      </c>
      <c r="Y362" t="s">
        <v>1500</v>
      </c>
      <c r="Z362" t="s">
        <v>1500</v>
      </c>
      <c r="AA362" t="s">
        <v>320</v>
      </c>
      <c r="AB362" t="s">
        <v>544</v>
      </c>
      <c r="AC362" t="s">
        <v>1500</v>
      </c>
      <c r="AD362" t="s">
        <v>1500</v>
      </c>
      <c r="AE362" t="s">
        <v>1500</v>
      </c>
      <c r="AF362" t="s">
        <v>1500</v>
      </c>
      <c r="AG362" t="s">
        <v>1500</v>
      </c>
      <c r="AH362" t="s">
        <v>1500</v>
      </c>
      <c r="AI362" t="s">
        <v>1500</v>
      </c>
      <c r="AJ362" t="s">
        <v>1500</v>
      </c>
      <c r="AK362" t="s">
        <v>1500</v>
      </c>
      <c r="AL362" t="s">
        <v>1500</v>
      </c>
      <c r="AM362" t="s">
        <v>1500</v>
      </c>
      <c r="AN362" t="s">
        <v>1500</v>
      </c>
      <c r="AO362" t="s">
        <v>2056</v>
      </c>
      <c r="AP362" t="s">
        <v>2055</v>
      </c>
      <c r="AQ362" t="s">
        <v>1500</v>
      </c>
      <c r="AR362" t="s">
        <v>1500</v>
      </c>
      <c r="AS362" t="s">
        <v>1500</v>
      </c>
      <c r="AT362" t="s">
        <v>1501</v>
      </c>
      <c r="AU362">
        <v>2015</v>
      </c>
      <c r="AV362">
        <v>116</v>
      </c>
      <c r="AW362" t="s">
        <v>1500</v>
      </c>
      <c r="AX362" t="s">
        <v>1500</v>
      </c>
      <c r="AY362" t="s">
        <v>1500</v>
      </c>
      <c r="AZ362" t="s">
        <v>1500</v>
      </c>
      <c r="BA362" t="s">
        <v>1500</v>
      </c>
      <c r="BB362">
        <v>92</v>
      </c>
      <c r="BC362">
        <v>101</v>
      </c>
      <c r="BD362" t="s">
        <v>1500</v>
      </c>
      <c r="BE362" t="s">
        <v>2596</v>
      </c>
      <c r="BF362" s="6" t="str">
        <f>HYPERLINK("http://dx.doi.org/10.1016/j.atmosenv.2015.06.018","http://dx.doi.org/10.1016/j.atmosenv.2015.06.018")</f>
        <v>http://dx.doi.org/10.1016/j.atmosenv.2015.06.018</v>
      </c>
      <c r="BG362" t="s">
        <v>1500</v>
      </c>
      <c r="BH362" t="s">
        <v>1500</v>
      </c>
      <c r="BI362" t="s">
        <v>1500</v>
      </c>
      <c r="BJ362" t="s">
        <v>1500</v>
      </c>
      <c r="BK362" t="s">
        <v>1500</v>
      </c>
      <c r="BL362" t="s">
        <v>1500</v>
      </c>
      <c r="BM362" t="s">
        <v>1500</v>
      </c>
      <c r="BN362" t="s">
        <v>1500</v>
      </c>
      <c r="BO362" t="s">
        <v>1500</v>
      </c>
      <c r="BP362" t="s">
        <v>1500</v>
      </c>
      <c r="BQ362" t="s">
        <v>1500</v>
      </c>
      <c r="BR362" t="s">
        <v>1500</v>
      </c>
      <c r="BS362" t="s">
        <v>889</v>
      </c>
      <c r="BT362" s="6" t="str">
        <f>HYPERLINK("https%3A%2F%2Fwww.webofscience.com%2Fwos%2Fwoscc%2Ffull-record%2FWOS:000358469300010","View Full Record in Web of Science")</f>
        <v>View Full Record in Web of Science</v>
      </c>
    </row>
    <row r="363" spans="1:72" x14ac:dyDescent="0.2">
      <c r="A363" t="s">
        <v>1507</v>
      </c>
      <c r="B363" t="s">
        <v>540</v>
      </c>
      <c r="C363" t="s">
        <v>1500</v>
      </c>
      <c r="D363" t="s">
        <v>1500</v>
      </c>
      <c r="E363" t="s">
        <v>1500</v>
      </c>
      <c r="F363" t="s">
        <v>540</v>
      </c>
      <c r="G363" t="s">
        <v>1500</v>
      </c>
      <c r="H363" t="s">
        <v>1500</v>
      </c>
      <c r="I363" t="s">
        <v>2281</v>
      </c>
      <c r="J363" t="s">
        <v>744</v>
      </c>
      <c r="K363" t="s">
        <v>1500</v>
      </c>
      <c r="L363" t="s">
        <v>1500</v>
      </c>
      <c r="M363" t="s">
        <v>1500</v>
      </c>
      <c r="N363" t="s">
        <v>1500</v>
      </c>
      <c r="O363" t="s">
        <v>1500</v>
      </c>
      <c r="P363" t="s">
        <v>1500</v>
      </c>
      <c r="Q363" t="s">
        <v>1500</v>
      </c>
      <c r="R363" t="s">
        <v>1500</v>
      </c>
      <c r="S363" t="s">
        <v>1500</v>
      </c>
      <c r="T363" t="s">
        <v>1500</v>
      </c>
      <c r="U363" t="s">
        <v>1500</v>
      </c>
      <c r="V363" t="s">
        <v>1500</v>
      </c>
      <c r="W363" t="s">
        <v>1500</v>
      </c>
      <c r="X363" t="s">
        <v>1500</v>
      </c>
      <c r="Y363" t="s">
        <v>1500</v>
      </c>
      <c r="Z363" t="s">
        <v>1500</v>
      </c>
      <c r="AA363" t="s">
        <v>1500</v>
      </c>
      <c r="AB363" t="s">
        <v>1500</v>
      </c>
      <c r="AC363" t="s">
        <v>1500</v>
      </c>
      <c r="AD363" t="s">
        <v>1500</v>
      </c>
      <c r="AE363" t="s">
        <v>1500</v>
      </c>
      <c r="AF363" t="s">
        <v>1500</v>
      </c>
      <c r="AG363" t="s">
        <v>1500</v>
      </c>
      <c r="AH363" t="s">
        <v>1500</v>
      </c>
      <c r="AI363" t="s">
        <v>1500</v>
      </c>
      <c r="AJ363" t="s">
        <v>1500</v>
      </c>
      <c r="AK363" t="s">
        <v>1500</v>
      </c>
      <c r="AL363" t="s">
        <v>1500</v>
      </c>
      <c r="AM363" t="s">
        <v>1500</v>
      </c>
      <c r="AN363" t="s">
        <v>1500</v>
      </c>
      <c r="AO363" t="s">
        <v>1925</v>
      </c>
      <c r="AP363" t="s">
        <v>1500</v>
      </c>
      <c r="AQ363" t="s">
        <v>1500</v>
      </c>
      <c r="AR363" t="s">
        <v>1500</v>
      </c>
      <c r="AS363" t="s">
        <v>1500</v>
      </c>
      <c r="AT363" t="s">
        <v>1501</v>
      </c>
      <c r="AU363">
        <v>2001</v>
      </c>
      <c r="AV363">
        <v>15</v>
      </c>
      <c r="AW363">
        <v>3</v>
      </c>
      <c r="AX363" t="s">
        <v>1500</v>
      </c>
      <c r="AY363" t="s">
        <v>1500</v>
      </c>
      <c r="AZ363" t="s">
        <v>1500</v>
      </c>
      <c r="BA363" t="s">
        <v>1500</v>
      </c>
      <c r="BB363">
        <v>729</v>
      </c>
      <c r="BC363">
        <v>739</v>
      </c>
      <c r="BD363" t="s">
        <v>1500</v>
      </c>
      <c r="BE363" t="s">
        <v>673</v>
      </c>
      <c r="BF363" s="6" t="str">
        <f>HYPERLINK("http://dx.doi.org/10.1029/2000GB001363","http://dx.doi.org/10.1029/2000GB001363")</f>
        <v>http://dx.doi.org/10.1029/2000GB001363</v>
      </c>
      <c r="BG363" t="s">
        <v>1500</v>
      </c>
      <c r="BH363" t="s">
        <v>1500</v>
      </c>
      <c r="BI363" t="s">
        <v>1500</v>
      </c>
      <c r="BJ363" t="s">
        <v>1500</v>
      </c>
      <c r="BK363" t="s">
        <v>1500</v>
      </c>
      <c r="BL363" t="s">
        <v>1500</v>
      </c>
      <c r="BM363" t="s">
        <v>1500</v>
      </c>
      <c r="BN363" t="s">
        <v>1500</v>
      </c>
      <c r="BO363" t="s">
        <v>1500</v>
      </c>
      <c r="BP363" t="s">
        <v>1500</v>
      </c>
      <c r="BQ363" t="s">
        <v>1500</v>
      </c>
      <c r="BR363" t="s">
        <v>1500</v>
      </c>
      <c r="BS363" t="s">
        <v>865</v>
      </c>
      <c r="BT363" s="6" t="str">
        <f>HYPERLINK("https%3A%2F%2Fwww.webofscience.com%2Fwos%2Fwoscc%2Ffull-record%2FWOS:000170780900016","View Full Record in Web of Science")</f>
        <v>View Full Record in Web of Science</v>
      </c>
    </row>
    <row r="364" spans="1:72" x14ac:dyDescent="0.2">
      <c r="A364" t="s">
        <v>1507</v>
      </c>
      <c r="B364" t="s">
        <v>1169</v>
      </c>
      <c r="C364" t="s">
        <v>1500</v>
      </c>
      <c r="D364" t="s">
        <v>1500</v>
      </c>
      <c r="E364" t="s">
        <v>1500</v>
      </c>
      <c r="F364" t="s">
        <v>1820</v>
      </c>
      <c r="G364" t="s">
        <v>1500</v>
      </c>
      <c r="H364" t="s">
        <v>1500</v>
      </c>
      <c r="I364" t="s">
        <v>11</v>
      </c>
      <c r="J364" t="s">
        <v>262</v>
      </c>
      <c r="K364" t="s">
        <v>1500</v>
      </c>
      <c r="L364" t="s">
        <v>1500</v>
      </c>
      <c r="M364" t="s">
        <v>1500</v>
      </c>
      <c r="N364" t="s">
        <v>1500</v>
      </c>
      <c r="O364" t="s">
        <v>1500</v>
      </c>
      <c r="P364" t="s">
        <v>1500</v>
      </c>
      <c r="Q364" t="s">
        <v>1500</v>
      </c>
      <c r="R364" t="s">
        <v>1500</v>
      </c>
      <c r="S364" t="s">
        <v>1500</v>
      </c>
      <c r="T364" t="s">
        <v>1500</v>
      </c>
      <c r="U364" t="s">
        <v>1500</v>
      </c>
      <c r="V364" t="s">
        <v>1500</v>
      </c>
      <c r="W364" t="s">
        <v>1500</v>
      </c>
      <c r="X364" t="s">
        <v>1500</v>
      </c>
      <c r="Y364" t="s">
        <v>1500</v>
      </c>
      <c r="Z364" t="s">
        <v>1500</v>
      </c>
      <c r="AA364" t="s">
        <v>2570</v>
      </c>
      <c r="AB364" t="s">
        <v>1349</v>
      </c>
      <c r="AC364" t="s">
        <v>1500</v>
      </c>
      <c r="AD364" t="s">
        <v>1500</v>
      </c>
      <c r="AE364" t="s">
        <v>1500</v>
      </c>
      <c r="AF364" t="s">
        <v>1500</v>
      </c>
      <c r="AG364" t="s">
        <v>1500</v>
      </c>
      <c r="AH364" t="s">
        <v>1500</v>
      </c>
      <c r="AI364" t="s">
        <v>1500</v>
      </c>
      <c r="AJ364" t="s">
        <v>1500</v>
      </c>
      <c r="AK364" t="s">
        <v>1500</v>
      </c>
      <c r="AL364" t="s">
        <v>1500</v>
      </c>
      <c r="AM364" t="s">
        <v>1500</v>
      </c>
      <c r="AN364" t="s">
        <v>1500</v>
      </c>
      <c r="AO364" t="s">
        <v>2101</v>
      </c>
      <c r="AP364" t="s">
        <v>1500</v>
      </c>
      <c r="AQ364" t="s">
        <v>1500</v>
      </c>
      <c r="AR364" t="s">
        <v>1500</v>
      </c>
      <c r="AS364" t="s">
        <v>1500</v>
      </c>
      <c r="AT364" t="s">
        <v>1500</v>
      </c>
      <c r="AU364">
        <v>2022</v>
      </c>
      <c r="AV364">
        <v>56</v>
      </c>
      <c r="AW364">
        <v>4</v>
      </c>
      <c r="AX364" t="s">
        <v>1500</v>
      </c>
      <c r="AY364" t="s">
        <v>1500</v>
      </c>
      <c r="AZ364" t="s">
        <v>1500</v>
      </c>
      <c r="BA364" t="s">
        <v>1500</v>
      </c>
      <c r="BB364">
        <v>341</v>
      </c>
      <c r="BC364">
        <v>348</v>
      </c>
      <c r="BD364" t="s">
        <v>1500</v>
      </c>
      <c r="BE364" t="s">
        <v>1500</v>
      </c>
      <c r="BF364" t="s">
        <v>1500</v>
      </c>
      <c r="BG364" t="s">
        <v>1500</v>
      </c>
      <c r="BH364" t="s">
        <v>1500</v>
      </c>
      <c r="BI364" t="s">
        <v>1500</v>
      </c>
      <c r="BJ364" t="s">
        <v>1500</v>
      </c>
      <c r="BK364" t="s">
        <v>1500</v>
      </c>
      <c r="BL364" t="s">
        <v>1500</v>
      </c>
      <c r="BM364" t="s">
        <v>1500</v>
      </c>
      <c r="BN364" t="s">
        <v>1500</v>
      </c>
      <c r="BO364" t="s">
        <v>1500</v>
      </c>
      <c r="BP364" t="s">
        <v>1500</v>
      </c>
      <c r="BQ364" t="s">
        <v>1500</v>
      </c>
      <c r="BR364" t="s">
        <v>1500</v>
      </c>
      <c r="BS364" t="s">
        <v>831</v>
      </c>
      <c r="BT364" s="6" t="str">
        <f>HYPERLINK("https%3A%2F%2Fwww.webofscience.com%2Fwos%2Fwoscc%2Ffull-record%2FWOS:001015956300005","View Full Record in Web of Science")</f>
        <v>View Full Record in Web of Science</v>
      </c>
    </row>
    <row r="365" spans="1:72" x14ac:dyDescent="0.2">
      <c r="A365" t="s">
        <v>1507</v>
      </c>
      <c r="B365" t="s">
        <v>1725</v>
      </c>
      <c r="C365" t="s">
        <v>1500</v>
      </c>
      <c r="D365" t="s">
        <v>1500</v>
      </c>
      <c r="E365" t="s">
        <v>1500</v>
      </c>
      <c r="F365" t="s">
        <v>1985</v>
      </c>
      <c r="G365" t="s">
        <v>1500</v>
      </c>
      <c r="H365" t="s">
        <v>1500</v>
      </c>
      <c r="I365" t="s">
        <v>75</v>
      </c>
      <c r="J365" t="s">
        <v>652</v>
      </c>
      <c r="K365" t="s">
        <v>1500</v>
      </c>
      <c r="L365" t="s">
        <v>1500</v>
      </c>
      <c r="M365" t="s">
        <v>1500</v>
      </c>
      <c r="N365" t="s">
        <v>1500</v>
      </c>
      <c r="O365" t="s">
        <v>1500</v>
      </c>
      <c r="P365" t="s">
        <v>1500</v>
      </c>
      <c r="Q365" t="s">
        <v>1500</v>
      </c>
      <c r="R365" t="s">
        <v>1500</v>
      </c>
      <c r="S365" t="s">
        <v>1500</v>
      </c>
      <c r="T365" t="s">
        <v>1500</v>
      </c>
      <c r="U365" t="s">
        <v>1500</v>
      </c>
      <c r="V365" t="s">
        <v>1500</v>
      </c>
      <c r="W365" t="s">
        <v>1500</v>
      </c>
      <c r="X365" t="s">
        <v>1500</v>
      </c>
      <c r="Y365" t="s">
        <v>1500</v>
      </c>
      <c r="Z365" t="s">
        <v>1500</v>
      </c>
      <c r="AA365" t="s">
        <v>2141</v>
      </c>
      <c r="AB365" t="s">
        <v>361</v>
      </c>
      <c r="AC365" t="s">
        <v>1500</v>
      </c>
      <c r="AD365" t="s">
        <v>1500</v>
      </c>
      <c r="AE365" t="s">
        <v>1500</v>
      </c>
      <c r="AF365" t="s">
        <v>1500</v>
      </c>
      <c r="AG365" t="s">
        <v>1500</v>
      </c>
      <c r="AH365" t="s">
        <v>1500</v>
      </c>
      <c r="AI365" t="s">
        <v>1500</v>
      </c>
      <c r="AJ365" t="s">
        <v>1500</v>
      </c>
      <c r="AK365" t="s">
        <v>1500</v>
      </c>
      <c r="AL365" t="s">
        <v>1500</v>
      </c>
      <c r="AM365" t="s">
        <v>1500</v>
      </c>
      <c r="AN365" t="s">
        <v>1500</v>
      </c>
      <c r="AO365" t="s">
        <v>2722</v>
      </c>
      <c r="AP365" t="s">
        <v>2726</v>
      </c>
      <c r="AQ365" t="s">
        <v>1500</v>
      </c>
      <c r="AR365" t="s">
        <v>1500</v>
      </c>
      <c r="AS365" t="s">
        <v>1500</v>
      </c>
      <c r="AT365" t="s">
        <v>1497</v>
      </c>
      <c r="AU365">
        <v>2022</v>
      </c>
      <c r="AV365">
        <v>28</v>
      </c>
      <c r="AW365">
        <v>11</v>
      </c>
      <c r="AX365" t="s">
        <v>1500</v>
      </c>
      <c r="AY365" t="s">
        <v>1500</v>
      </c>
      <c r="AZ365" t="s">
        <v>1500</v>
      </c>
      <c r="BA365" t="s">
        <v>1500</v>
      </c>
      <c r="BB365">
        <v>3636</v>
      </c>
      <c r="BC365">
        <v>3650</v>
      </c>
      <c r="BD365" t="s">
        <v>1500</v>
      </c>
      <c r="BE365" t="s">
        <v>878</v>
      </c>
      <c r="BF365" s="6" t="str">
        <f>HYPERLINK("http://dx.doi.org/10.1111/gcb.16132","http://dx.doi.org/10.1111/gcb.16132")</f>
        <v>http://dx.doi.org/10.1111/gcb.16132</v>
      </c>
      <c r="BG365" t="s">
        <v>1500</v>
      </c>
      <c r="BH365" t="s">
        <v>2695</v>
      </c>
      <c r="BI365" t="s">
        <v>1500</v>
      </c>
      <c r="BJ365" t="s">
        <v>1500</v>
      </c>
      <c r="BK365" t="s">
        <v>1500</v>
      </c>
      <c r="BL365" t="s">
        <v>1500</v>
      </c>
      <c r="BM365" t="s">
        <v>1500</v>
      </c>
      <c r="BN365">
        <v>35170831</v>
      </c>
      <c r="BO365" t="s">
        <v>1500</v>
      </c>
      <c r="BP365" t="s">
        <v>1500</v>
      </c>
      <c r="BQ365" t="s">
        <v>1500</v>
      </c>
      <c r="BR365" t="s">
        <v>1500</v>
      </c>
      <c r="BS365" t="s">
        <v>834</v>
      </c>
      <c r="BT365" s="6" t="str">
        <f>HYPERLINK("https%3A%2F%2Fwww.webofscience.com%2Fwos%2Fwoscc%2Ffull-record%2FWOS:000760110700001","View Full Record in Web of Science")</f>
        <v>View Full Record in Web of Science</v>
      </c>
    </row>
    <row r="366" spans="1:72" x14ac:dyDescent="0.2">
      <c r="A366" t="s">
        <v>1507</v>
      </c>
      <c r="B366" t="s">
        <v>1994</v>
      </c>
      <c r="C366" t="s">
        <v>1500</v>
      </c>
      <c r="D366" t="s">
        <v>1500</v>
      </c>
      <c r="E366" t="s">
        <v>1500</v>
      </c>
      <c r="F366" t="s">
        <v>1994</v>
      </c>
      <c r="G366" t="s">
        <v>1500</v>
      </c>
      <c r="H366" t="s">
        <v>1500</v>
      </c>
      <c r="I366" t="s">
        <v>2204</v>
      </c>
      <c r="J366" t="s">
        <v>663</v>
      </c>
      <c r="K366" t="s">
        <v>1500</v>
      </c>
      <c r="L366" t="s">
        <v>1500</v>
      </c>
      <c r="M366" t="s">
        <v>1500</v>
      </c>
      <c r="N366" t="s">
        <v>1500</v>
      </c>
      <c r="O366" t="s">
        <v>1500</v>
      </c>
      <c r="P366" t="s">
        <v>1500</v>
      </c>
      <c r="Q366" t="s">
        <v>1500</v>
      </c>
      <c r="R366" t="s">
        <v>1500</v>
      </c>
      <c r="S366" t="s">
        <v>1500</v>
      </c>
      <c r="T366" t="s">
        <v>1500</v>
      </c>
      <c r="U366" t="s">
        <v>1500</v>
      </c>
      <c r="V366" t="s">
        <v>1500</v>
      </c>
      <c r="W366" t="s">
        <v>1500</v>
      </c>
      <c r="X366" t="s">
        <v>1500</v>
      </c>
      <c r="Y366" t="s">
        <v>1500</v>
      </c>
      <c r="Z366" t="s">
        <v>1500</v>
      </c>
      <c r="AA366" t="s">
        <v>1500</v>
      </c>
      <c r="AB366" t="s">
        <v>2167</v>
      </c>
      <c r="AC366" t="s">
        <v>1500</v>
      </c>
      <c r="AD366" t="s">
        <v>1500</v>
      </c>
      <c r="AE366" t="s">
        <v>1500</v>
      </c>
      <c r="AF366" t="s">
        <v>1500</v>
      </c>
      <c r="AG366" t="s">
        <v>1500</v>
      </c>
      <c r="AH366" t="s">
        <v>1500</v>
      </c>
      <c r="AI366" t="s">
        <v>1500</v>
      </c>
      <c r="AJ366" t="s">
        <v>1500</v>
      </c>
      <c r="AK366" t="s">
        <v>1500</v>
      </c>
      <c r="AL366" t="s">
        <v>1500</v>
      </c>
      <c r="AM366" t="s">
        <v>1500</v>
      </c>
      <c r="AN366" t="s">
        <v>1500</v>
      </c>
      <c r="AO366" t="s">
        <v>2056</v>
      </c>
      <c r="AP366" t="s">
        <v>1500</v>
      </c>
      <c r="AQ366" t="s">
        <v>1500</v>
      </c>
      <c r="AR366" t="s">
        <v>1500</v>
      </c>
      <c r="AS366" t="s">
        <v>1500</v>
      </c>
      <c r="AT366" t="s">
        <v>1490</v>
      </c>
      <c r="AU366">
        <v>2001</v>
      </c>
      <c r="AV366">
        <v>35</v>
      </c>
      <c r="AW366">
        <v>15</v>
      </c>
      <c r="AX366" t="s">
        <v>1500</v>
      </c>
      <c r="AY366" t="s">
        <v>1500</v>
      </c>
      <c r="AZ366" t="s">
        <v>1500</v>
      </c>
      <c r="BA366" t="s">
        <v>1500</v>
      </c>
      <c r="BB366">
        <v>2679</v>
      </c>
      <c r="BC366">
        <v>2695</v>
      </c>
      <c r="BD366" t="s">
        <v>1500</v>
      </c>
      <c r="BE366" t="s">
        <v>2607</v>
      </c>
      <c r="BF366" s="6" t="str">
        <f>HYPERLINK("http://dx.doi.org/10.1016/S1352-2310(00)00414-3","http://dx.doi.org/10.1016/S1352-2310(00)00414-3")</f>
        <v>http://dx.doi.org/10.1016/S1352-2310(00)00414-3</v>
      </c>
      <c r="BG366" t="s">
        <v>1500</v>
      </c>
      <c r="BH366" t="s">
        <v>1500</v>
      </c>
      <c r="BI366" t="s">
        <v>1500</v>
      </c>
      <c r="BJ366" t="s">
        <v>1500</v>
      </c>
      <c r="BK366" t="s">
        <v>1500</v>
      </c>
      <c r="BL366" t="s">
        <v>1500</v>
      </c>
      <c r="BM366" t="s">
        <v>1500</v>
      </c>
      <c r="BN366" t="s">
        <v>1500</v>
      </c>
      <c r="BO366" t="s">
        <v>1500</v>
      </c>
      <c r="BP366" t="s">
        <v>1500</v>
      </c>
      <c r="BQ366" t="s">
        <v>1500</v>
      </c>
      <c r="BR366" t="s">
        <v>1500</v>
      </c>
      <c r="BS366" t="s">
        <v>876</v>
      </c>
      <c r="BT366" s="6" t="str">
        <f>HYPERLINK("https%3A%2F%2Fwww.webofscience.com%2Fwos%2Fwoscc%2Ffull-record%2FWOS:000169070900008","View Full Record in Web of Science")</f>
        <v>View Full Record in Web of Science</v>
      </c>
    </row>
    <row r="367" spans="1:72" x14ac:dyDescent="0.2">
      <c r="A367" t="s">
        <v>1507</v>
      </c>
      <c r="B367" t="s">
        <v>263</v>
      </c>
      <c r="C367" t="s">
        <v>1500</v>
      </c>
      <c r="D367" t="s">
        <v>1500</v>
      </c>
      <c r="E367" t="s">
        <v>1500</v>
      </c>
      <c r="F367" t="s">
        <v>1743</v>
      </c>
      <c r="G367" t="s">
        <v>1500</v>
      </c>
      <c r="H367" t="s">
        <v>1500</v>
      </c>
      <c r="I367" t="s">
        <v>1422</v>
      </c>
      <c r="J367" t="s">
        <v>1594</v>
      </c>
      <c r="K367" t="s">
        <v>1500</v>
      </c>
      <c r="L367" t="s">
        <v>1500</v>
      </c>
      <c r="M367" t="s">
        <v>1500</v>
      </c>
      <c r="N367" t="s">
        <v>1500</v>
      </c>
      <c r="O367" t="s">
        <v>1500</v>
      </c>
      <c r="P367" t="s">
        <v>1500</v>
      </c>
      <c r="Q367" t="s">
        <v>1500</v>
      </c>
      <c r="R367" t="s">
        <v>1500</v>
      </c>
      <c r="S367" t="s">
        <v>1500</v>
      </c>
      <c r="T367" t="s">
        <v>1500</v>
      </c>
      <c r="U367" t="s">
        <v>1500</v>
      </c>
      <c r="V367" t="s">
        <v>1500</v>
      </c>
      <c r="W367" t="s">
        <v>1500</v>
      </c>
      <c r="X367" t="s">
        <v>1500</v>
      </c>
      <c r="Y367" t="s">
        <v>1500</v>
      </c>
      <c r="Z367" t="s">
        <v>1500</v>
      </c>
      <c r="AA367" t="s">
        <v>1887</v>
      </c>
      <c r="AB367" t="s">
        <v>542</v>
      </c>
      <c r="AC367" t="s">
        <v>1500</v>
      </c>
      <c r="AD367" t="s">
        <v>1500</v>
      </c>
      <c r="AE367" t="s">
        <v>1500</v>
      </c>
      <c r="AF367" t="s">
        <v>1500</v>
      </c>
      <c r="AG367" t="s">
        <v>1500</v>
      </c>
      <c r="AH367" t="s">
        <v>1500</v>
      </c>
      <c r="AI367" t="s">
        <v>1500</v>
      </c>
      <c r="AJ367" t="s">
        <v>1500</v>
      </c>
      <c r="AK367" t="s">
        <v>1500</v>
      </c>
      <c r="AL367" t="s">
        <v>1500</v>
      </c>
      <c r="AM367" t="s">
        <v>1500</v>
      </c>
      <c r="AN367" t="s">
        <v>1500</v>
      </c>
      <c r="AO367" t="s">
        <v>1500</v>
      </c>
      <c r="AP367" t="s">
        <v>2758</v>
      </c>
      <c r="AQ367" t="s">
        <v>1500</v>
      </c>
      <c r="AR367" t="s">
        <v>1500</v>
      </c>
      <c r="AS367" t="s">
        <v>1500</v>
      </c>
      <c r="AT367" t="s">
        <v>1495</v>
      </c>
      <c r="AU367">
        <v>2023</v>
      </c>
      <c r="AV367">
        <v>15</v>
      </c>
      <c r="AW367">
        <v>14</v>
      </c>
      <c r="AX367" t="s">
        <v>1500</v>
      </c>
      <c r="AY367" t="s">
        <v>1500</v>
      </c>
      <c r="AZ367" t="s">
        <v>1500</v>
      </c>
      <c r="BA367" t="s">
        <v>1500</v>
      </c>
      <c r="BB367" t="s">
        <v>1500</v>
      </c>
      <c r="BC367" t="s">
        <v>1500</v>
      </c>
      <c r="BD367">
        <v>2633</v>
      </c>
      <c r="BE367" t="s">
        <v>875</v>
      </c>
      <c r="BF367" s="6" t="str">
        <f>HYPERLINK("http://dx.doi.org/10.3390/w15142633","http://dx.doi.org/10.3390/w15142633")</f>
        <v>http://dx.doi.org/10.3390/w15142633</v>
      </c>
      <c r="BG367" t="s">
        <v>1500</v>
      </c>
      <c r="BH367" t="s">
        <v>1500</v>
      </c>
      <c r="BI367" t="s">
        <v>1500</v>
      </c>
      <c r="BJ367" t="s">
        <v>1500</v>
      </c>
      <c r="BK367" t="s">
        <v>1500</v>
      </c>
      <c r="BL367" t="s">
        <v>1500</v>
      </c>
      <c r="BM367" t="s">
        <v>1500</v>
      </c>
      <c r="BN367" t="s">
        <v>1500</v>
      </c>
      <c r="BO367" t="s">
        <v>1500</v>
      </c>
      <c r="BP367" t="s">
        <v>1500</v>
      </c>
      <c r="BQ367" t="s">
        <v>1500</v>
      </c>
      <c r="BR367" t="s">
        <v>1500</v>
      </c>
      <c r="BS367" t="s">
        <v>877</v>
      </c>
      <c r="BT367" s="6" t="str">
        <f>HYPERLINK("https%3A%2F%2Fwww.webofscience.com%2Fwos%2Fwoscc%2Ffull-record%2FWOS:001036644500001","View Full Record in Web of Science")</f>
        <v>View Full Record in Web of Science</v>
      </c>
    </row>
    <row r="368" spans="1:72" x14ac:dyDescent="0.2">
      <c r="A368" t="s">
        <v>1507</v>
      </c>
      <c r="B368" t="s">
        <v>1220</v>
      </c>
      <c r="C368" t="s">
        <v>1500</v>
      </c>
      <c r="D368" t="s">
        <v>1500</v>
      </c>
      <c r="E368" t="s">
        <v>1500</v>
      </c>
      <c r="F368" t="s">
        <v>2197</v>
      </c>
      <c r="G368" t="s">
        <v>1500</v>
      </c>
      <c r="H368" t="s">
        <v>1500</v>
      </c>
      <c r="I368" t="s">
        <v>8</v>
      </c>
      <c r="J368" t="s">
        <v>604</v>
      </c>
      <c r="K368" t="s">
        <v>1500</v>
      </c>
      <c r="L368" t="s">
        <v>1500</v>
      </c>
      <c r="M368" t="s">
        <v>1500</v>
      </c>
      <c r="N368" t="s">
        <v>1500</v>
      </c>
      <c r="O368" t="s">
        <v>1500</v>
      </c>
      <c r="P368" t="s">
        <v>1500</v>
      </c>
      <c r="Q368" t="s">
        <v>1500</v>
      </c>
      <c r="R368" t="s">
        <v>1500</v>
      </c>
      <c r="S368" t="s">
        <v>1500</v>
      </c>
      <c r="T368" t="s">
        <v>1500</v>
      </c>
      <c r="U368" t="s">
        <v>1500</v>
      </c>
      <c r="V368" t="s">
        <v>1500</v>
      </c>
      <c r="W368" t="s">
        <v>1500</v>
      </c>
      <c r="X368" t="s">
        <v>1500</v>
      </c>
      <c r="Y368" t="s">
        <v>1500</v>
      </c>
      <c r="Z368" t="s">
        <v>1500</v>
      </c>
      <c r="AA368" t="s">
        <v>1198</v>
      </c>
      <c r="AB368" t="s">
        <v>1812</v>
      </c>
      <c r="AC368" t="s">
        <v>1500</v>
      </c>
      <c r="AD368" t="s">
        <v>1500</v>
      </c>
      <c r="AE368" t="s">
        <v>1500</v>
      </c>
      <c r="AF368" t="s">
        <v>1500</v>
      </c>
      <c r="AG368" t="s">
        <v>1500</v>
      </c>
      <c r="AH368" t="s">
        <v>1500</v>
      </c>
      <c r="AI368" t="s">
        <v>1500</v>
      </c>
      <c r="AJ368" t="s">
        <v>1500</v>
      </c>
      <c r="AK368" t="s">
        <v>1500</v>
      </c>
      <c r="AL368" t="s">
        <v>1500</v>
      </c>
      <c r="AM368" t="s">
        <v>1500</v>
      </c>
      <c r="AN368" t="s">
        <v>1500</v>
      </c>
      <c r="AO368" t="s">
        <v>1479</v>
      </c>
      <c r="AP368" t="s">
        <v>1522</v>
      </c>
      <c r="AQ368" t="s">
        <v>1500</v>
      </c>
      <c r="AR368" t="s">
        <v>1500</v>
      </c>
      <c r="AS368" t="s">
        <v>1500</v>
      </c>
      <c r="AT368" t="s">
        <v>1494</v>
      </c>
      <c r="AU368">
        <v>2008</v>
      </c>
      <c r="AV368">
        <v>8</v>
      </c>
      <c r="AW368">
        <v>6</v>
      </c>
      <c r="AX368" t="s">
        <v>1500</v>
      </c>
      <c r="AY368" t="s">
        <v>1500</v>
      </c>
      <c r="AZ368" t="s">
        <v>1500</v>
      </c>
      <c r="BA368" t="s">
        <v>1500</v>
      </c>
      <c r="BB368">
        <v>406</v>
      </c>
      <c r="BC368">
        <v>414</v>
      </c>
      <c r="BD368" t="s">
        <v>1500</v>
      </c>
      <c r="BE368" t="s">
        <v>2444</v>
      </c>
      <c r="BF368" s="6" t="str">
        <f>HYPERLINK("http://dx.doi.org/10.1007/s11368-008-0047-8","http://dx.doi.org/10.1007/s11368-008-0047-8")</f>
        <v>http://dx.doi.org/10.1007/s11368-008-0047-8</v>
      </c>
      <c r="BG368" t="s">
        <v>1500</v>
      </c>
      <c r="BH368" t="s">
        <v>1500</v>
      </c>
      <c r="BI368" t="s">
        <v>1500</v>
      </c>
      <c r="BJ368" t="s">
        <v>1500</v>
      </c>
      <c r="BK368" t="s">
        <v>1500</v>
      </c>
      <c r="BL368" t="s">
        <v>1500</v>
      </c>
      <c r="BM368" t="s">
        <v>1500</v>
      </c>
      <c r="BN368" t="s">
        <v>1500</v>
      </c>
      <c r="BO368" t="s">
        <v>1500</v>
      </c>
      <c r="BP368" t="s">
        <v>1500</v>
      </c>
      <c r="BQ368" t="s">
        <v>1500</v>
      </c>
      <c r="BR368" t="s">
        <v>1500</v>
      </c>
      <c r="BS368" t="s">
        <v>857</v>
      </c>
      <c r="BT368" s="6" t="str">
        <f>HYPERLINK("https%3A%2F%2Fwww.webofscience.com%2Fwos%2Fwoscc%2Ffull-record%2FWOS:000262651600006","View Full Record in Web of Science")</f>
        <v>View Full Record in Web of Science</v>
      </c>
    </row>
    <row r="369" spans="1:72" x14ac:dyDescent="0.2">
      <c r="A369" t="s">
        <v>1507</v>
      </c>
      <c r="B369" t="s">
        <v>1158</v>
      </c>
      <c r="C369" t="s">
        <v>1500</v>
      </c>
      <c r="D369" t="s">
        <v>1500</v>
      </c>
      <c r="E369" t="s">
        <v>1500</v>
      </c>
      <c r="F369" t="s">
        <v>2559</v>
      </c>
      <c r="G369" t="s">
        <v>1500</v>
      </c>
      <c r="H369" t="s">
        <v>1500</v>
      </c>
      <c r="I369" t="s">
        <v>2285</v>
      </c>
      <c r="J369" t="s">
        <v>1921</v>
      </c>
      <c r="K369" t="s">
        <v>1500</v>
      </c>
      <c r="L369" t="s">
        <v>1500</v>
      </c>
      <c r="M369" t="s">
        <v>1500</v>
      </c>
      <c r="N369" t="s">
        <v>1500</v>
      </c>
      <c r="O369" t="s">
        <v>1500</v>
      </c>
      <c r="P369" t="s">
        <v>1500</v>
      </c>
      <c r="Q369" t="s">
        <v>1500</v>
      </c>
      <c r="R369" t="s">
        <v>1500</v>
      </c>
      <c r="S369" t="s">
        <v>1500</v>
      </c>
      <c r="T369" t="s">
        <v>1500</v>
      </c>
      <c r="U369" t="s">
        <v>1500</v>
      </c>
      <c r="V369" t="s">
        <v>1500</v>
      </c>
      <c r="W369" t="s">
        <v>1500</v>
      </c>
      <c r="X369" t="s">
        <v>1500</v>
      </c>
      <c r="Y369" t="s">
        <v>1500</v>
      </c>
      <c r="Z369" t="s">
        <v>1500</v>
      </c>
      <c r="AA369" t="s">
        <v>1234</v>
      </c>
      <c r="AB369" t="s">
        <v>2609</v>
      </c>
      <c r="AC369" t="s">
        <v>1500</v>
      </c>
      <c r="AD369" t="s">
        <v>1500</v>
      </c>
      <c r="AE369" t="s">
        <v>1500</v>
      </c>
      <c r="AF369" t="s">
        <v>1500</v>
      </c>
      <c r="AG369" t="s">
        <v>1500</v>
      </c>
      <c r="AH369" t="s">
        <v>1500</v>
      </c>
      <c r="AI369" t="s">
        <v>1500</v>
      </c>
      <c r="AJ369" t="s">
        <v>1500</v>
      </c>
      <c r="AK369" t="s">
        <v>1500</v>
      </c>
      <c r="AL369" t="s">
        <v>1500</v>
      </c>
      <c r="AM369" t="s">
        <v>1500</v>
      </c>
      <c r="AN369" t="s">
        <v>1500</v>
      </c>
      <c r="AO369" t="s">
        <v>1500</v>
      </c>
      <c r="AP369" t="s">
        <v>1919</v>
      </c>
      <c r="AQ369" t="s">
        <v>1500</v>
      </c>
      <c r="AR369" t="s">
        <v>1500</v>
      </c>
      <c r="AS369" t="s">
        <v>1500</v>
      </c>
      <c r="AT369" t="s">
        <v>1486</v>
      </c>
      <c r="AU369">
        <v>2020</v>
      </c>
      <c r="AV369">
        <v>11</v>
      </c>
      <c r="AW369">
        <v>10</v>
      </c>
      <c r="AX369" t="s">
        <v>1500</v>
      </c>
      <c r="AY369" t="s">
        <v>1500</v>
      </c>
      <c r="AZ369" t="s">
        <v>1500</v>
      </c>
      <c r="BA369" t="s">
        <v>1500</v>
      </c>
      <c r="BB369" t="s">
        <v>1500</v>
      </c>
      <c r="BC369" t="s">
        <v>1500</v>
      </c>
      <c r="BD369">
        <v>1048</v>
      </c>
      <c r="BE369" t="s">
        <v>706</v>
      </c>
      <c r="BF369" s="6" t="str">
        <f>HYPERLINK("http://dx.doi.org/10.3390/atmos11101048","http://dx.doi.org/10.3390/atmos11101048")</f>
        <v>http://dx.doi.org/10.3390/atmos11101048</v>
      </c>
      <c r="BG369" t="s">
        <v>1500</v>
      </c>
      <c r="BH369" t="s">
        <v>1500</v>
      </c>
      <c r="BI369" t="s">
        <v>1500</v>
      </c>
      <c r="BJ369" t="s">
        <v>1500</v>
      </c>
      <c r="BK369" t="s">
        <v>1500</v>
      </c>
      <c r="BL369" t="s">
        <v>1500</v>
      </c>
      <c r="BM369" t="s">
        <v>1500</v>
      </c>
      <c r="BN369" t="s">
        <v>1500</v>
      </c>
      <c r="BO369" t="s">
        <v>1500</v>
      </c>
      <c r="BP369" t="s">
        <v>1500</v>
      </c>
      <c r="BQ369" t="s">
        <v>1500</v>
      </c>
      <c r="BR369" t="s">
        <v>1500</v>
      </c>
      <c r="BS369" t="s">
        <v>859</v>
      </c>
      <c r="BT369" s="6" t="str">
        <f>HYPERLINK("https%3A%2F%2Fwww.webofscience.com%2Fwos%2Fwoscc%2Ffull-record%2FWOS:000584103200001","View Full Record in Web of Science")</f>
        <v>View Full Record in Web of Science</v>
      </c>
    </row>
    <row r="370" spans="1:72" x14ac:dyDescent="0.2">
      <c r="A370" t="s">
        <v>1507</v>
      </c>
      <c r="B370" t="s">
        <v>383</v>
      </c>
      <c r="C370" t="s">
        <v>1500</v>
      </c>
      <c r="D370" t="s">
        <v>1500</v>
      </c>
      <c r="E370" t="s">
        <v>1500</v>
      </c>
      <c r="F370" t="s">
        <v>383</v>
      </c>
      <c r="G370" t="s">
        <v>1500</v>
      </c>
      <c r="H370" t="s">
        <v>1500</v>
      </c>
      <c r="I370" t="s">
        <v>1665</v>
      </c>
      <c r="J370" t="s">
        <v>651</v>
      </c>
      <c r="K370" t="s">
        <v>1500</v>
      </c>
      <c r="L370" t="s">
        <v>1500</v>
      </c>
      <c r="M370" t="s">
        <v>1500</v>
      </c>
      <c r="N370" t="s">
        <v>1500</v>
      </c>
      <c r="O370" t="s">
        <v>1500</v>
      </c>
      <c r="P370" t="s">
        <v>1500</v>
      </c>
      <c r="Q370" t="s">
        <v>1500</v>
      </c>
      <c r="R370" t="s">
        <v>1500</v>
      </c>
      <c r="S370" t="s">
        <v>1500</v>
      </c>
      <c r="T370" t="s">
        <v>1500</v>
      </c>
      <c r="U370" t="s">
        <v>1500</v>
      </c>
      <c r="V370" t="s">
        <v>1500</v>
      </c>
      <c r="W370" t="s">
        <v>1500</v>
      </c>
      <c r="X370" t="s">
        <v>1500</v>
      </c>
      <c r="Y370" t="s">
        <v>1500</v>
      </c>
      <c r="Z370" t="s">
        <v>1500</v>
      </c>
      <c r="AA370" t="s">
        <v>1148</v>
      </c>
      <c r="AB370" t="s">
        <v>1500</v>
      </c>
      <c r="AC370" t="s">
        <v>1500</v>
      </c>
      <c r="AD370" t="s">
        <v>1500</v>
      </c>
      <c r="AE370" t="s">
        <v>1500</v>
      </c>
      <c r="AF370" t="s">
        <v>1500</v>
      </c>
      <c r="AG370" t="s">
        <v>1500</v>
      </c>
      <c r="AH370" t="s">
        <v>1500</v>
      </c>
      <c r="AI370" t="s">
        <v>1500</v>
      </c>
      <c r="AJ370" t="s">
        <v>1500</v>
      </c>
      <c r="AK370" t="s">
        <v>1500</v>
      </c>
      <c r="AL370" t="s">
        <v>1500</v>
      </c>
      <c r="AM370" t="s">
        <v>1500</v>
      </c>
      <c r="AN370" t="s">
        <v>1500</v>
      </c>
      <c r="AO370" t="s">
        <v>2675</v>
      </c>
      <c r="AP370" t="s">
        <v>1500</v>
      </c>
      <c r="AQ370" t="s">
        <v>1500</v>
      </c>
      <c r="AR370" t="s">
        <v>1500</v>
      </c>
      <c r="AS370" t="s">
        <v>1500</v>
      </c>
      <c r="AT370" t="s">
        <v>1500</v>
      </c>
      <c r="AU370">
        <v>2001</v>
      </c>
      <c r="AV370">
        <v>115</v>
      </c>
      <c r="AW370">
        <v>2</v>
      </c>
      <c r="AX370" t="s">
        <v>1500</v>
      </c>
      <c r="AY370" t="s">
        <v>1500</v>
      </c>
      <c r="AZ370" t="s">
        <v>1500</v>
      </c>
      <c r="BA370" t="s">
        <v>1500</v>
      </c>
      <c r="BB370">
        <v>261</v>
      </c>
      <c r="BC370">
        <v>273</v>
      </c>
      <c r="BD370" t="s">
        <v>1500</v>
      </c>
      <c r="BE370" t="s">
        <v>2608</v>
      </c>
      <c r="BF370" s="6" t="str">
        <f>HYPERLINK("http://dx.doi.org/10.1016/S0269-7491(01)00103-8","http://dx.doi.org/10.1016/S0269-7491(01)00103-8")</f>
        <v>http://dx.doi.org/10.1016/S0269-7491(01)00103-8</v>
      </c>
      <c r="BG370" t="s">
        <v>1500</v>
      </c>
      <c r="BH370" t="s">
        <v>1500</v>
      </c>
      <c r="BI370" t="s">
        <v>1500</v>
      </c>
      <c r="BJ370" t="s">
        <v>1500</v>
      </c>
      <c r="BK370" t="s">
        <v>1500</v>
      </c>
      <c r="BL370" t="s">
        <v>1500</v>
      </c>
      <c r="BM370" t="s">
        <v>1500</v>
      </c>
      <c r="BN370">
        <v>11706799</v>
      </c>
      <c r="BO370" t="s">
        <v>1500</v>
      </c>
      <c r="BP370" t="s">
        <v>1500</v>
      </c>
      <c r="BQ370" t="s">
        <v>1500</v>
      </c>
      <c r="BR370" t="s">
        <v>1500</v>
      </c>
      <c r="BS370" t="s">
        <v>870</v>
      </c>
      <c r="BT370" s="6" t="str">
        <f>HYPERLINK("https%3A%2F%2Fwww.webofscience.com%2Fwos%2Fwoscc%2Ffull-record%2FWOS:000171915200012","View Full Record in Web of Science")</f>
        <v>View Full Record in Web of Science</v>
      </c>
    </row>
    <row r="371" spans="1:72" x14ac:dyDescent="0.2">
      <c r="A371" t="s">
        <v>1507</v>
      </c>
      <c r="B371" t="s">
        <v>148</v>
      </c>
      <c r="C371" t="s">
        <v>1500</v>
      </c>
      <c r="D371" t="s">
        <v>1500</v>
      </c>
      <c r="E371" t="s">
        <v>1500</v>
      </c>
      <c r="F371" t="s">
        <v>1747</v>
      </c>
      <c r="G371" t="s">
        <v>1500</v>
      </c>
      <c r="H371" t="s">
        <v>1500</v>
      </c>
      <c r="I371" t="s">
        <v>1652</v>
      </c>
      <c r="J371" t="s">
        <v>219</v>
      </c>
      <c r="K371" t="s">
        <v>1500</v>
      </c>
      <c r="L371" t="s">
        <v>1500</v>
      </c>
      <c r="M371" t="s">
        <v>1500</v>
      </c>
      <c r="N371" t="s">
        <v>1500</v>
      </c>
      <c r="O371" t="s">
        <v>1500</v>
      </c>
      <c r="P371" t="s">
        <v>1500</v>
      </c>
      <c r="Q371" t="s">
        <v>1500</v>
      </c>
      <c r="R371" t="s">
        <v>1500</v>
      </c>
      <c r="S371" t="s">
        <v>1500</v>
      </c>
      <c r="T371" t="s">
        <v>1500</v>
      </c>
      <c r="U371" t="s">
        <v>1500</v>
      </c>
      <c r="V371" t="s">
        <v>1500</v>
      </c>
      <c r="W371" t="s">
        <v>1500</v>
      </c>
      <c r="X371" t="s">
        <v>1500</v>
      </c>
      <c r="Y371" t="s">
        <v>1500</v>
      </c>
      <c r="Z371" t="s">
        <v>1500</v>
      </c>
      <c r="AA371" t="s">
        <v>2257</v>
      </c>
      <c r="AB371" t="s">
        <v>1155</v>
      </c>
      <c r="AC371" t="s">
        <v>1500</v>
      </c>
      <c r="AD371" t="s">
        <v>1500</v>
      </c>
      <c r="AE371" t="s">
        <v>1500</v>
      </c>
      <c r="AF371" t="s">
        <v>1500</v>
      </c>
      <c r="AG371" t="s">
        <v>1500</v>
      </c>
      <c r="AH371" t="s">
        <v>1500</v>
      </c>
      <c r="AI371" t="s">
        <v>1500</v>
      </c>
      <c r="AJ371" t="s">
        <v>1500</v>
      </c>
      <c r="AK371" t="s">
        <v>1500</v>
      </c>
      <c r="AL371" t="s">
        <v>1500</v>
      </c>
      <c r="AM371" t="s">
        <v>1500</v>
      </c>
      <c r="AN371" t="s">
        <v>1500</v>
      </c>
      <c r="AO371" t="s">
        <v>1914</v>
      </c>
      <c r="AP371" t="s">
        <v>1909</v>
      </c>
      <c r="AQ371" t="s">
        <v>1500</v>
      </c>
      <c r="AR371" t="s">
        <v>1500</v>
      </c>
      <c r="AS371" t="s">
        <v>1500</v>
      </c>
      <c r="AT371" t="s">
        <v>1643</v>
      </c>
      <c r="AU371">
        <v>2016</v>
      </c>
      <c r="AV371">
        <v>231</v>
      </c>
      <c r="AW371" t="s">
        <v>1500</v>
      </c>
      <c r="AX371" t="s">
        <v>1500</v>
      </c>
      <c r="AY371" t="s">
        <v>1500</v>
      </c>
      <c r="AZ371" t="s">
        <v>1500</v>
      </c>
      <c r="BA371" t="s">
        <v>1500</v>
      </c>
      <c r="BB371">
        <v>296</v>
      </c>
      <c r="BC371">
        <v>303</v>
      </c>
      <c r="BD371" t="s">
        <v>1500</v>
      </c>
      <c r="BE371" t="s">
        <v>2429</v>
      </c>
      <c r="BF371" s="6" t="str">
        <f>HYPERLINK("http://dx.doi.org/10.1016/j.agee.2016.07.012","http://dx.doi.org/10.1016/j.agee.2016.07.012")</f>
        <v>http://dx.doi.org/10.1016/j.agee.2016.07.012</v>
      </c>
      <c r="BG371" t="s">
        <v>1500</v>
      </c>
      <c r="BH371" t="s">
        <v>1500</v>
      </c>
      <c r="BI371" t="s">
        <v>1500</v>
      </c>
      <c r="BJ371" t="s">
        <v>1500</v>
      </c>
      <c r="BK371" t="s">
        <v>1500</v>
      </c>
      <c r="BL371" t="s">
        <v>1500</v>
      </c>
      <c r="BM371" t="s">
        <v>1500</v>
      </c>
      <c r="BN371" t="s">
        <v>1500</v>
      </c>
      <c r="BO371" t="s">
        <v>1500</v>
      </c>
      <c r="BP371" t="s">
        <v>1500</v>
      </c>
      <c r="BQ371" t="s">
        <v>1500</v>
      </c>
      <c r="BR371" t="s">
        <v>1500</v>
      </c>
      <c r="BS371" t="s">
        <v>864</v>
      </c>
      <c r="BT371" s="6" t="str">
        <f>HYPERLINK("https%3A%2F%2Fwww.webofscience.com%2Fwos%2Fwoscc%2Ffull-record%2FWOS:000382592700031","View Full Record in Web of Science")</f>
        <v>View Full Record in Web of Science</v>
      </c>
    </row>
    <row r="372" spans="1:72" x14ac:dyDescent="0.2">
      <c r="A372" t="s">
        <v>1507</v>
      </c>
      <c r="B372" t="s">
        <v>2220</v>
      </c>
      <c r="C372" t="s">
        <v>1500</v>
      </c>
      <c r="D372" t="s">
        <v>1500</v>
      </c>
      <c r="E372" t="s">
        <v>1500</v>
      </c>
      <c r="F372" t="s">
        <v>1452</v>
      </c>
      <c r="G372" t="s">
        <v>1500</v>
      </c>
      <c r="H372" t="s">
        <v>1500</v>
      </c>
      <c r="I372" t="s">
        <v>1798</v>
      </c>
      <c r="J372" t="s">
        <v>595</v>
      </c>
      <c r="K372" t="s">
        <v>1500</v>
      </c>
      <c r="L372" t="s">
        <v>1500</v>
      </c>
      <c r="M372" t="s">
        <v>1500</v>
      </c>
      <c r="N372" t="s">
        <v>1500</v>
      </c>
      <c r="O372" t="s">
        <v>1500</v>
      </c>
      <c r="P372" t="s">
        <v>1500</v>
      </c>
      <c r="Q372" t="s">
        <v>1500</v>
      </c>
      <c r="R372" t="s">
        <v>1500</v>
      </c>
      <c r="S372" t="s">
        <v>1500</v>
      </c>
      <c r="T372" t="s">
        <v>1500</v>
      </c>
      <c r="U372" t="s">
        <v>1500</v>
      </c>
      <c r="V372" t="s">
        <v>1500</v>
      </c>
      <c r="W372" t="s">
        <v>1500</v>
      </c>
      <c r="X372" t="s">
        <v>1500</v>
      </c>
      <c r="Y372" t="s">
        <v>1500</v>
      </c>
      <c r="Z372" t="s">
        <v>1500</v>
      </c>
      <c r="AA372" t="s">
        <v>1200</v>
      </c>
      <c r="AB372" t="s">
        <v>1748</v>
      </c>
      <c r="AC372" t="s">
        <v>1500</v>
      </c>
      <c r="AD372" t="s">
        <v>1500</v>
      </c>
      <c r="AE372" t="s">
        <v>1500</v>
      </c>
      <c r="AF372" t="s">
        <v>1500</v>
      </c>
      <c r="AG372" t="s">
        <v>1500</v>
      </c>
      <c r="AH372" t="s">
        <v>1500</v>
      </c>
      <c r="AI372" t="s">
        <v>1500</v>
      </c>
      <c r="AJ372" t="s">
        <v>1500</v>
      </c>
      <c r="AK372" t="s">
        <v>1500</v>
      </c>
      <c r="AL372" t="s">
        <v>1500</v>
      </c>
      <c r="AM372" t="s">
        <v>1500</v>
      </c>
      <c r="AN372" t="s">
        <v>1500</v>
      </c>
      <c r="AO372" t="s">
        <v>1500</v>
      </c>
      <c r="AP372" t="s">
        <v>1481</v>
      </c>
      <c r="AQ372" t="s">
        <v>1500</v>
      </c>
      <c r="AR372" t="s">
        <v>1500</v>
      </c>
      <c r="AS372" t="s">
        <v>1500</v>
      </c>
      <c r="AT372" t="s">
        <v>1537</v>
      </c>
      <c r="AU372">
        <v>2023</v>
      </c>
      <c r="AV372">
        <v>11</v>
      </c>
      <c r="AW372" t="s">
        <v>1500</v>
      </c>
      <c r="AX372" t="s">
        <v>1500</v>
      </c>
      <c r="AY372" t="s">
        <v>1500</v>
      </c>
      <c r="AZ372" t="s">
        <v>1500</v>
      </c>
      <c r="BA372" t="s">
        <v>1500</v>
      </c>
      <c r="BB372" t="s">
        <v>1500</v>
      </c>
      <c r="BC372" t="s">
        <v>1500</v>
      </c>
      <c r="BD372">
        <v>1152439</v>
      </c>
      <c r="BE372" t="s">
        <v>2434</v>
      </c>
      <c r="BF372" s="6" t="str">
        <f>HYPERLINK("http://dx.doi.org/10.3389/fenvs.2023.1152439","http://dx.doi.org/10.3389/fenvs.2023.1152439")</f>
        <v>http://dx.doi.org/10.3389/fenvs.2023.1152439</v>
      </c>
      <c r="BG372" t="s">
        <v>1500</v>
      </c>
      <c r="BH372" t="s">
        <v>1500</v>
      </c>
      <c r="BI372" t="s">
        <v>1500</v>
      </c>
      <c r="BJ372" t="s">
        <v>1500</v>
      </c>
      <c r="BK372" t="s">
        <v>1500</v>
      </c>
      <c r="BL372" t="s">
        <v>1500</v>
      </c>
      <c r="BM372" t="s">
        <v>1500</v>
      </c>
      <c r="BN372" t="s">
        <v>1500</v>
      </c>
      <c r="BO372" t="s">
        <v>1500</v>
      </c>
      <c r="BP372" t="s">
        <v>1500</v>
      </c>
      <c r="BQ372" t="s">
        <v>1500</v>
      </c>
      <c r="BR372" t="s">
        <v>1500</v>
      </c>
      <c r="BS372" t="s">
        <v>829</v>
      </c>
      <c r="BT372" s="6" t="str">
        <f>HYPERLINK("https%3A%2F%2Fwww.webofscience.com%2Fwos%2Fwoscc%2Ffull-record%2FWOS:001010585100001","View Full Record in Web of Science")</f>
        <v>View Full Record in Web of Science</v>
      </c>
    </row>
    <row r="373" spans="1:72" x14ac:dyDescent="0.2">
      <c r="A373" t="s">
        <v>1507</v>
      </c>
      <c r="B373" t="s">
        <v>1360</v>
      </c>
      <c r="C373" t="s">
        <v>1500</v>
      </c>
      <c r="D373" t="s">
        <v>1500</v>
      </c>
      <c r="E373" t="s">
        <v>1500</v>
      </c>
      <c r="F373" t="s">
        <v>396</v>
      </c>
      <c r="G373" t="s">
        <v>1500</v>
      </c>
      <c r="H373" t="s">
        <v>1500</v>
      </c>
      <c r="I373" t="s">
        <v>32</v>
      </c>
      <c r="J373" t="s">
        <v>219</v>
      </c>
      <c r="K373" t="s">
        <v>1500</v>
      </c>
      <c r="L373" t="s">
        <v>1500</v>
      </c>
      <c r="M373" t="s">
        <v>1500</v>
      </c>
      <c r="N373" t="s">
        <v>1500</v>
      </c>
      <c r="O373" t="s">
        <v>1500</v>
      </c>
      <c r="P373" t="s">
        <v>1500</v>
      </c>
      <c r="Q373" t="s">
        <v>1500</v>
      </c>
      <c r="R373" t="s">
        <v>1500</v>
      </c>
      <c r="S373" t="s">
        <v>1500</v>
      </c>
      <c r="T373" t="s">
        <v>1500</v>
      </c>
      <c r="U373" t="s">
        <v>1500</v>
      </c>
      <c r="V373" t="s">
        <v>1500</v>
      </c>
      <c r="W373" t="s">
        <v>1500</v>
      </c>
      <c r="X373" t="s">
        <v>1500</v>
      </c>
      <c r="Y373" t="s">
        <v>1500</v>
      </c>
      <c r="Z373" t="s">
        <v>1500</v>
      </c>
      <c r="AA373" t="s">
        <v>2515</v>
      </c>
      <c r="AB373" t="s">
        <v>460</v>
      </c>
      <c r="AC373" t="s">
        <v>1500</v>
      </c>
      <c r="AD373" t="s">
        <v>1500</v>
      </c>
      <c r="AE373" t="s">
        <v>1500</v>
      </c>
      <c r="AF373" t="s">
        <v>1500</v>
      </c>
      <c r="AG373" t="s">
        <v>1500</v>
      </c>
      <c r="AH373" t="s">
        <v>1500</v>
      </c>
      <c r="AI373" t="s">
        <v>1500</v>
      </c>
      <c r="AJ373" t="s">
        <v>1500</v>
      </c>
      <c r="AK373" t="s">
        <v>1500</v>
      </c>
      <c r="AL373" t="s">
        <v>1500</v>
      </c>
      <c r="AM373" t="s">
        <v>1500</v>
      </c>
      <c r="AN373" t="s">
        <v>1500</v>
      </c>
      <c r="AO373" t="s">
        <v>1914</v>
      </c>
      <c r="AP373" t="s">
        <v>1909</v>
      </c>
      <c r="AQ373" t="s">
        <v>1500</v>
      </c>
      <c r="AR373" t="s">
        <v>1500</v>
      </c>
      <c r="AS373" t="s">
        <v>1500</v>
      </c>
      <c r="AT373" t="s">
        <v>1534</v>
      </c>
      <c r="AU373">
        <v>2016</v>
      </c>
      <c r="AV373">
        <v>222</v>
      </c>
      <c r="AW373" t="s">
        <v>1500</v>
      </c>
      <c r="AX373" t="s">
        <v>1500</v>
      </c>
      <c r="AY373" t="s">
        <v>1500</v>
      </c>
      <c r="AZ373" t="s">
        <v>1500</v>
      </c>
      <c r="BA373" t="s">
        <v>1500</v>
      </c>
      <c r="BB373">
        <v>235</v>
      </c>
      <c r="BC373">
        <v>248</v>
      </c>
      <c r="BD373" t="s">
        <v>1500</v>
      </c>
      <c r="BE373" t="s">
        <v>2425</v>
      </c>
      <c r="BF373" s="6" t="str">
        <f>HYPERLINK("http://dx.doi.org/10.1016/j.agee.2016.02.010","http://dx.doi.org/10.1016/j.agee.2016.02.010")</f>
        <v>http://dx.doi.org/10.1016/j.agee.2016.02.010</v>
      </c>
      <c r="BG373" t="s">
        <v>1500</v>
      </c>
      <c r="BH373" t="s">
        <v>1500</v>
      </c>
      <c r="BI373" t="s">
        <v>1500</v>
      </c>
      <c r="BJ373" t="s">
        <v>1500</v>
      </c>
      <c r="BK373" t="s">
        <v>1500</v>
      </c>
      <c r="BL373" t="s">
        <v>1500</v>
      </c>
      <c r="BM373" t="s">
        <v>1500</v>
      </c>
      <c r="BN373" t="s">
        <v>1500</v>
      </c>
      <c r="BO373" t="s">
        <v>1500</v>
      </c>
      <c r="BP373" t="s">
        <v>1500</v>
      </c>
      <c r="BQ373" t="s">
        <v>1500</v>
      </c>
      <c r="BR373" t="s">
        <v>1500</v>
      </c>
      <c r="BS373" t="s">
        <v>839</v>
      </c>
      <c r="BT373" s="6" t="str">
        <f>HYPERLINK("https%3A%2F%2Fwww.webofscience.com%2Fwos%2Fwoscc%2Ffull-record%2FWOS:000384383600024","View Full Record in Web of Science")</f>
        <v>View Full Record in Web of Science</v>
      </c>
    </row>
    <row r="374" spans="1:72" x14ac:dyDescent="0.2">
      <c r="A374" t="s">
        <v>1507</v>
      </c>
      <c r="B374" t="s">
        <v>7</v>
      </c>
      <c r="C374" t="s">
        <v>1500</v>
      </c>
      <c r="D374" t="s">
        <v>1500</v>
      </c>
      <c r="E374" t="s">
        <v>1500</v>
      </c>
      <c r="F374" t="s">
        <v>1967</v>
      </c>
      <c r="G374" t="s">
        <v>1500</v>
      </c>
      <c r="H374" t="s">
        <v>1500</v>
      </c>
      <c r="I374" t="s">
        <v>1443</v>
      </c>
      <c r="J374" t="s">
        <v>628</v>
      </c>
      <c r="K374" t="s">
        <v>1500</v>
      </c>
      <c r="L374" t="s">
        <v>1500</v>
      </c>
      <c r="M374" t="s">
        <v>1500</v>
      </c>
      <c r="N374" t="s">
        <v>1500</v>
      </c>
      <c r="O374" t="s">
        <v>1500</v>
      </c>
      <c r="P374" t="s">
        <v>1500</v>
      </c>
      <c r="Q374" t="s">
        <v>1500</v>
      </c>
      <c r="R374" t="s">
        <v>1500</v>
      </c>
      <c r="S374" t="s">
        <v>1500</v>
      </c>
      <c r="T374" t="s">
        <v>1500</v>
      </c>
      <c r="U374" t="s">
        <v>1500</v>
      </c>
      <c r="V374" t="s">
        <v>1500</v>
      </c>
      <c r="W374" t="s">
        <v>1500</v>
      </c>
      <c r="X374" t="s">
        <v>1500</v>
      </c>
      <c r="Y374" t="s">
        <v>1500</v>
      </c>
      <c r="Z374" t="s">
        <v>1500</v>
      </c>
      <c r="AA374" t="s">
        <v>1178</v>
      </c>
      <c r="AB374" t="s">
        <v>502</v>
      </c>
      <c r="AC374" t="s">
        <v>1500</v>
      </c>
      <c r="AD374" t="s">
        <v>1500</v>
      </c>
      <c r="AE374" t="s">
        <v>1500</v>
      </c>
      <c r="AF374" t="s">
        <v>1500</v>
      </c>
      <c r="AG374" t="s">
        <v>1500</v>
      </c>
      <c r="AH374" t="s">
        <v>1500</v>
      </c>
      <c r="AI374" t="s">
        <v>1500</v>
      </c>
      <c r="AJ374" t="s">
        <v>1500</v>
      </c>
      <c r="AK374" t="s">
        <v>1500</v>
      </c>
      <c r="AL374" t="s">
        <v>1500</v>
      </c>
      <c r="AM374" t="s">
        <v>1500</v>
      </c>
      <c r="AN374" t="s">
        <v>1500</v>
      </c>
      <c r="AO374" t="s">
        <v>2750</v>
      </c>
      <c r="AP374" t="s">
        <v>2743</v>
      </c>
      <c r="AQ374" t="s">
        <v>1500</v>
      </c>
      <c r="AR374" t="s">
        <v>1500</v>
      </c>
      <c r="AS374" t="s">
        <v>1500</v>
      </c>
      <c r="AT374" t="s">
        <v>1643</v>
      </c>
      <c r="AU374">
        <v>2018</v>
      </c>
      <c r="AV374">
        <v>226</v>
      </c>
      <c r="AW374" t="s">
        <v>1500</v>
      </c>
      <c r="AX374" t="s">
        <v>1500</v>
      </c>
      <c r="AY374" t="s">
        <v>1500</v>
      </c>
      <c r="AZ374" t="s">
        <v>1500</v>
      </c>
      <c r="BA374" t="s">
        <v>1500</v>
      </c>
      <c r="BB374">
        <v>16</v>
      </c>
      <c r="BC374">
        <v>27</v>
      </c>
      <c r="BD374" t="s">
        <v>1500</v>
      </c>
      <c r="BE374" t="s">
        <v>2423</v>
      </c>
      <c r="BF374" s="6" t="str">
        <f>HYPERLINK("http://dx.doi.org/10.1016/j.fcr.2018.07.001","http://dx.doi.org/10.1016/j.fcr.2018.07.001")</f>
        <v>http://dx.doi.org/10.1016/j.fcr.2018.07.001</v>
      </c>
      <c r="BG374" t="s">
        <v>1500</v>
      </c>
      <c r="BH374" t="s">
        <v>1500</v>
      </c>
      <c r="BI374" t="s">
        <v>1500</v>
      </c>
      <c r="BJ374" t="s">
        <v>1500</v>
      </c>
      <c r="BK374" t="s">
        <v>1500</v>
      </c>
      <c r="BL374" t="s">
        <v>1500</v>
      </c>
      <c r="BM374" t="s">
        <v>1500</v>
      </c>
      <c r="BN374" t="s">
        <v>1500</v>
      </c>
      <c r="BO374" t="s">
        <v>1500</v>
      </c>
      <c r="BP374" t="s">
        <v>1500</v>
      </c>
      <c r="BQ374" t="s">
        <v>1500</v>
      </c>
      <c r="BR374" t="s">
        <v>1500</v>
      </c>
      <c r="BS374" t="s">
        <v>847</v>
      </c>
      <c r="BT374" s="6" t="str">
        <f>HYPERLINK("https%3A%2F%2Fwww.webofscience.com%2Fwos%2Fwoscc%2Ffull-record%2FWOS:000445308100002","View Full Record in Web of Science")</f>
        <v>View Full Record in Web of Science</v>
      </c>
    </row>
    <row r="375" spans="1:72" x14ac:dyDescent="0.2">
      <c r="A375" t="s">
        <v>1507</v>
      </c>
      <c r="B375" t="s">
        <v>1170</v>
      </c>
      <c r="C375" t="s">
        <v>1500</v>
      </c>
      <c r="D375" t="s">
        <v>1500</v>
      </c>
      <c r="E375" t="s">
        <v>1500</v>
      </c>
      <c r="F375" t="s">
        <v>2567</v>
      </c>
      <c r="G375" t="s">
        <v>1500</v>
      </c>
      <c r="H375" t="s">
        <v>1500</v>
      </c>
      <c r="I375" t="s">
        <v>1653</v>
      </c>
      <c r="J375" t="s">
        <v>583</v>
      </c>
      <c r="K375" t="s">
        <v>1500</v>
      </c>
      <c r="L375" t="s">
        <v>1500</v>
      </c>
      <c r="M375" t="s">
        <v>1500</v>
      </c>
      <c r="N375" t="s">
        <v>1500</v>
      </c>
      <c r="O375" t="s">
        <v>1500</v>
      </c>
      <c r="P375" t="s">
        <v>1500</v>
      </c>
      <c r="Q375" t="s">
        <v>1500</v>
      </c>
      <c r="R375" t="s">
        <v>1500</v>
      </c>
      <c r="S375" t="s">
        <v>1500</v>
      </c>
      <c r="T375" t="s">
        <v>1500</v>
      </c>
      <c r="U375" t="s">
        <v>1500</v>
      </c>
      <c r="V375" t="s">
        <v>1500</v>
      </c>
      <c r="W375" t="s">
        <v>1500</v>
      </c>
      <c r="X375" t="s">
        <v>1500</v>
      </c>
      <c r="Y375" t="s">
        <v>1500</v>
      </c>
      <c r="Z375" t="s">
        <v>1500</v>
      </c>
      <c r="AA375" t="s">
        <v>2277</v>
      </c>
      <c r="AB375" t="s">
        <v>537</v>
      </c>
      <c r="AC375" t="s">
        <v>1500</v>
      </c>
      <c r="AD375" t="s">
        <v>1500</v>
      </c>
      <c r="AE375" t="s">
        <v>1500</v>
      </c>
      <c r="AF375" t="s">
        <v>1500</v>
      </c>
      <c r="AG375" t="s">
        <v>1500</v>
      </c>
      <c r="AH375" t="s">
        <v>1500</v>
      </c>
      <c r="AI375" t="s">
        <v>1500</v>
      </c>
      <c r="AJ375" t="s">
        <v>1500</v>
      </c>
      <c r="AK375" t="s">
        <v>1500</v>
      </c>
      <c r="AL375" t="s">
        <v>1500</v>
      </c>
      <c r="AM375" t="s">
        <v>1500</v>
      </c>
      <c r="AN375" t="s">
        <v>1500</v>
      </c>
      <c r="AO375" t="s">
        <v>1523</v>
      </c>
      <c r="AP375" t="s">
        <v>1480</v>
      </c>
      <c r="AQ375" t="s">
        <v>1500</v>
      </c>
      <c r="AR375" t="s">
        <v>1500</v>
      </c>
      <c r="AS375" t="s">
        <v>1500</v>
      </c>
      <c r="AT375" t="s">
        <v>1586</v>
      </c>
      <c r="AU375">
        <v>2012</v>
      </c>
      <c r="AV375">
        <v>430</v>
      </c>
      <c r="AW375" t="s">
        <v>1500</v>
      </c>
      <c r="AX375" t="s">
        <v>1500</v>
      </c>
      <c r="AY375" t="s">
        <v>1500</v>
      </c>
      <c r="AZ375" t="s">
        <v>1500</v>
      </c>
      <c r="BA375" t="s">
        <v>1500</v>
      </c>
      <c r="BB375">
        <v>93</v>
      </c>
      <c r="BC375">
        <v>100</v>
      </c>
      <c r="BD375" t="s">
        <v>1500</v>
      </c>
      <c r="BE375" t="s">
        <v>2595</v>
      </c>
      <c r="BF375" s="6" t="str">
        <f>HYPERLINK("http://dx.doi.org/10.1016/j.scitotenv.2012.04.056","http://dx.doi.org/10.1016/j.scitotenv.2012.04.056")</f>
        <v>http://dx.doi.org/10.1016/j.scitotenv.2012.04.056</v>
      </c>
      <c r="BG375" t="s">
        <v>1500</v>
      </c>
      <c r="BH375" t="s">
        <v>1500</v>
      </c>
      <c r="BI375" t="s">
        <v>1500</v>
      </c>
      <c r="BJ375" t="s">
        <v>1500</v>
      </c>
      <c r="BK375" t="s">
        <v>1500</v>
      </c>
      <c r="BL375" t="s">
        <v>1500</v>
      </c>
      <c r="BM375" t="s">
        <v>1500</v>
      </c>
      <c r="BN375">
        <v>22634555</v>
      </c>
      <c r="BO375" t="s">
        <v>1500</v>
      </c>
      <c r="BP375" t="s">
        <v>1500</v>
      </c>
      <c r="BQ375" t="s">
        <v>1500</v>
      </c>
      <c r="BR375" t="s">
        <v>1500</v>
      </c>
      <c r="BS375" t="s">
        <v>833</v>
      </c>
      <c r="BT375" s="6" t="str">
        <f>HYPERLINK("https%3A%2F%2Fwww.webofscience.com%2Fwos%2Fwoscc%2Ffull-record%2FWOS:000306583700012","View Full Record in Web of Science")</f>
        <v>View Full Record in Web of Science</v>
      </c>
    </row>
    <row r="376" spans="1:72" x14ac:dyDescent="0.2">
      <c r="A376" t="s">
        <v>1507</v>
      </c>
      <c r="B376" t="s">
        <v>1412</v>
      </c>
      <c r="C376" t="s">
        <v>1500</v>
      </c>
      <c r="D376" t="s">
        <v>1500</v>
      </c>
      <c r="E376" t="s">
        <v>1500</v>
      </c>
      <c r="F376" t="s">
        <v>397</v>
      </c>
      <c r="G376" t="s">
        <v>1500</v>
      </c>
      <c r="H376" t="s">
        <v>1500</v>
      </c>
      <c r="I376" t="s">
        <v>1972</v>
      </c>
      <c r="J376" t="s">
        <v>219</v>
      </c>
      <c r="K376" t="s">
        <v>1500</v>
      </c>
      <c r="L376" t="s">
        <v>1500</v>
      </c>
      <c r="M376" t="s">
        <v>1500</v>
      </c>
      <c r="N376" t="s">
        <v>1500</v>
      </c>
      <c r="O376" t="s">
        <v>1500</v>
      </c>
      <c r="P376" t="s">
        <v>1500</v>
      </c>
      <c r="Q376" t="s">
        <v>1500</v>
      </c>
      <c r="R376" t="s">
        <v>1500</v>
      </c>
      <c r="S376" t="s">
        <v>1500</v>
      </c>
      <c r="T376" t="s">
        <v>1500</v>
      </c>
      <c r="U376" t="s">
        <v>1500</v>
      </c>
      <c r="V376" t="s">
        <v>1500</v>
      </c>
      <c r="W376" t="s">
        <v>1500</v>
      </c>
      <c r="X376" t="s">
        <v>1500</v>
      </c>
      <c r="Y376" t="s">
        <v>1500</v>
      </c>
      <c r="Z376" t="s">
        <v>1500</v>
      </c>
      <c r="AA376" t="s">
        <v>1423</v>
      </c>
      <c r="AB376" t="s">
        <v>425</v>
      </c>
      <c r="AC376" t="s">
        <v>1500</v>
      </c>
      <c r="AD376" t="s">
        <v>1500</v>
      </c>
      <c r="AE376" t="s">
        <v>1500</v>
      </c>
      <c r="AF376" t="s">
        <v>1500</v>
      </c>
      <c r="AG376" t="s">
        <v>1500</v>
      </c>
      <c r="AH376" t="s">
        <v>1500</v>
      </c>
      <c r="AI376" t="s">
        <v>1500</v>
      </c>
      <c r="AJ376" t="s">
        <v>1500</v>
      </c>
      <c r="AK376" t="s">
        <v>1500</v>
      </c>
      <c r="AL376" t="s">
        <v>1500</v>
      </c>
      <c r="AM376" t="s">
        <v>1500</v>
      </c>
      <c r="AN376" t="s">
        <v>1500</v>
      </c>
      <c r="AO376" t="s">
        <v>1914</v>
      </c>
      <c r="AP376" t="s">
        <v>1909</v>
      </c>
      <c r="AQ376" t="s">
        <v>1500</v>
      </c>
      <c r="AR376" t="s">
        <v>1500</v>
      </c>
      <c r="AS376" t="s">
        <v>1500</v>
      </c>
      <c r="AT376" t="s">
        <v>1596</v>
      </c>
      <c r="AU376">
        <v>2015</v>
      </c>
      <c r="AV376">
        <v>209</v>
      </c>
      <c r="AW376" t="s">
        <v>1500</v>
      </c>
      <c r="AX376" t="s">
        <v>1500</v>
      </c>
      <c r="AY376" t="s">
        <v>1500</v>
      </c>
      <c r="AZ376" t="s">
        <v>1508</v>
      </c>
      <c r="BA376" t="s">
        <v>1500</v>
      </c>
      <c r="BB376">
        <v>108</v>
      </c>
      <c r="BC376">
        <v>124</v>
      </c>
      <c r="BD376" t="s">
        <v>1500</v>
      </c>
      <c r="BE376" t="s">
        <v>2460</v>
      </c>
      <c r="BF376" s="6" t="str">
        <f>HYPERLINK("http://dx.doi.org/10.1016/j.agee.2015.04.035","http://dx.doi.org/10.1016/j.agee.2015.04.035")</f>
        <v>http://dx.doi.org/10.1016/j.agee.2015.04.035</v>
      </c>
      <c r="BG376" t="s">
        <v>1500</v>
      </c>
      <c r="BH376" t="s">
        <v>1500</v>
      </c>
      <c r="BI376" t="s">
        <v>1500</v>
      </c>
      <c r="BJ376" t="s">
        <v>1500</v>
      </c>
      <c r="BK376" t="s">
        <v>1500</v>
      </c>
      <c r="BL376" t="s">
        <v>1500</v>
      </c>
      <c r="BM376" t="s">
        <v>1500</v>
      </c>
      <c r="BN376" t="s">
        <v>1500</v>
      </c>
      <c r="BO376" t="s">
        <v>1500</v>
      </c>
      <c r="BP376" t="s">
        <v>1500</v>
      </c>
      <c r="BQ376" t="s">
        <v>1500</v>
      </c>
      <c r="BR376" t="s">
        <v>1500</v>
      </c>
      <c r="BS376" t="s">
        <v>835</v>
      </c>
      <c r="BT376" s="6" t="str">
        <f>HYPERLINK("https%3A%2F%2Fwww.webofscience.com%2Fwos%2Fwoscc%2Ffull-record%2FWOS:000358463000011","View Full Record in Web of Science")</f>
        <v>View Full Record in Web of Science</v>
      </c>
    </row>
    <row r="377" spans="1:72" x14ac:dyDescent="0.2">
      <c r="A377" t="s">
        <v>1507</v>
      </c>
      <c r="B377" t="s">
        <v>696</v>
      </c>
      <c r="C377" t="s">
        <v>1500</v>
      </c>
      <c r="D377" t="s">
        <v>1500</v>
      </c>
      <c r="E377" t="s">
        <v>1500</v>
      </c>
      <c r="F377" t="s">
        <v>2602</v>
      </c>
      <c r="G377" t="s">
        <v>1500</v>
      </c>
      <c r="H377" t="s">
        <v>1500</v>
      </c>
      <c r="I377" t="s">
        <v>1157</v>
      </c>
      <c r="J377" t="s">
        <v>840</v>
      </c>
      <c r="K377" t="s">
        <v>1500</v>
      </c>
      <c r="L377" t="s">
        <v>1500</v>
      </c>
      <c r="M377" t="s">
        <v>1500</v>
      </c>
      <c r="N377" t="s">
        <v>1500</v>
      </c>
      <c r="O377" t="s">
        <v>1500</v>
      </c>
      <c r="P377" t="s">
        <v>1500</v>
      </c>
      <c r="Q377" t="s">
        <v>1500</v>
      </c>
      <c r="R377" t="s">
        <v>1500</v>
      </c>
      <c r="S377" t="s">
        <v>1500</v>
      </c>
      <c r="T377" t="s">
        <v>1500</v>
      </c>
      <c r="U377" t="s">
        <v>1500</v>
      </c>
      <c r="V377" t="s">
        <v>1500</v>
      </c>
      <c r="W377" t="s">
        <v>1500</v>
      </c>
      <c r="X377" t="s">
        <v>1500</v>
      </c>
      <c r="Y377" t="s">
        <v>1500</v>
      </c>
      <c r="Z377" t="s">
        <v>1500</v>
      </c>
      <c r="AA377" t="s">
        <v>2598</v>
      </c>
      <c r="AB377" t="s">
        <v>229</v>
      </c>
      <c r="AC377" t="s">
        <v>1500</v>
      </c>
      <c r="AD377" t="s">
        <v>1500</v>
      </c>
      <c r="AE377" t="s">
        <v>1500</v>
      </c>
      <c r="AF377" t="s">
        <v>1500</v>
      </c>
      <c r="AG377" t="s">
        <v>1500</v>
      </c>
      <c r="AH377" t="s">
        <v>1500</v>
      </c>
      <c r="AI377" t="s">
        <v>1500</v>
      </c>
      <c r="AJ377" t="s">
        <v>1500</v>
      </c>
      <c r="AK377" t="s">
        <v>1500</v>
      </c>
      <c r="AL377" t="s">
        <v>1500</v>
      </c>
      <c r="AM377" t="s">
        <v>1500</v>
      </c>
      <c r="AN377" t="s">
        <v>1500</v>
      </c>
      <c r="AO377" t="s">
        <v>2103</v>
      </c>
      <c r="AP377" t="s">
        <v>2096</v>
      </c>
      <c r="AQ377" t="s">
        <v>1500</v>
      </c>
      <c r="AR377" t="s">
        <v>1500</v>
      </c>
      <c r="AS377" t="s">
        <v>1500</v>
      </c>
      <c r="AT377" t="s">
        <v>1500</v>
      </c>
      <c r="AU377">
        <v>2018</v>
      </c>
      <c r="AV377">
        <v>9</v>
      </c>
      <c r="AW377">
        <v>3</v>
      </c>
      <c r="AX377" t="s">
        <v>1500</v>
      </c>
      <c r="AY377" t="s">
        <v>1500</v>
      </c>
      <c r="AZ377" t="s">
        <v>1500</v>
      </c>
      <c r="BA377" t="s">
        <v>1500</v>
      </c>
      <c r="BB377">
        <v>213</v>
      </c>
      <c r="BC377">
        <v>225</v>
      </c>
      <c r="BD377" t="s">
        <v>1500</v>
      </c>
      <c r="BE377" t="s">
        <v>2606</v>
      </c>
      <c r="BF377" s="6" t="str">
        <f>HYPERLINK("http://dx.doi.org/10.1080/17583004.2018.1457908","http://dx.doi.org/10.1080/17583004.2018.1457908")</f>
        <v>http://dx.doi.org/10.1080/17583004.2018.1457908</v>
      </c>
      <c r="BG377" t="s">
        <v>1500</v>
      </c>
      <c r="BH377" t="s">
        <v>1500</v>
      </c>
      <c r="BI377" t="s">
        <v>1500</v>
      </c>
      <c r="BJ377" t="s">
        <v>1500</v>
      </c>
      <c r="BK377" t="s">
        <v>1500</v>
      </c>
      <c r="BL377" t="s">
        <v>1500</v>
      </c>
      <c r="BM377" t="s">
        <v>1500</v>
      </c>
      <c r="BN377" t="s">
        <v>1500</v>
      </c>
      <c r="BO377" t="s">
        <v>1500</v>
      </c>
      <c r="BP377" t="s">
        <v>1500</v>
      </c>
      <c r="BQ377" t="s">
        <v>1500</v>
      </c>
      <c r="BR377" t="s">
        <v>1500</v>
      </c>
      <c r="BS377" t="s">
        <v>1095</v>
      </c>
      <c r="BT377" s="6" t="str">
        <f>HYPERLINK("https%3A%2F%2Fwww.webofscience.com%2Fwos%2Fwoscc%2Ffull-record%2FWOS:000442617900001","View Full Record in Web of Science")</f>
        <v>View Full Record in Web of Science</v>
      </c>
    </row>
    <row r="378" spans="1:72" x14ac:dyDescent="0.2">
      <c r="A378" t="s">
        <v>1507</v>
      </c>
      <c r="B378" t="s">
        <v>1833</v>
      </c>
      <c r="C378" t="s">
        <v>1500</v>
      </c>
      <c r="D378" t="s">
        <v>1500</v>
      </c>
      <c r="E378" t="s">
        <v>1500</v>
      </c>
      <c r="F378" t="s">
        <v>1361</v>
      </c>
      <c r="G378" t="s">
        <v>1500</v>
      </c>
      <c r="H378" t="s">
        <v>1500</v>
      </c>
      <c r="I378" t="s">
        <v>1837</v>
      </c>
      <c r="J378" t="s">
        <v>1317</v>
      </c>
      <c r="K378" t="s">
        <v>1500</v>
      </c>
      <c r="L378" t="s">
        <v>1500</v>
      </c>
      <c r="M378" t="s">
        <v>1500</v>
      </c>
      <c r="N378" t="s">
        <v>1500</v>
      </c>
      <c r="O378" t="s">
        <v>1500</v>
      </c>
      <c r="P378" t="s">
        <v>1500</v>
      </c>
      <c r="Q378" t="s">
        <v>1500</v>
      </c>
      <c r="R378" t="s">
        <v>1500</v>
      </c>
      <c r="S378" t="s">
        <v>1500</v>
      </c>
      <c r="T378" t="s">
        <v>1500</v>
      </c>
      <c r="U378" t="s">
        <v>1500</v>
      </c>
      <c r="V378" t="s">
        <v>1500</v>
      </c>
      <c r="W378" t="s">
        <v>1500</v>
      </c>
      <c r="X378" t="s">
        <v>1500</v>
      </c>
      <c r="Y378" t="s">
        <v>1500</v>
      </c>
      <c r="Z378" t="s">
        <v>1500</v>
      </c>
      <c r="AA378" t="s">
        <v>1449</v>
      </c>
      <c r="AB378" t="s">
        <v>1793</v>
      </c>
      <c r="AC378" t="s">
        <v>1500</v>
      </c>
      <c r="AD378" t="s">
        <v>1500</v>
      </c>
      <c r="AE378" t="s">
        <v>1500</v>
      </c>
      <c r="AF378" t="s">
        <v>1500</v>
      </c>
      <c r="AG378" t="s">
        <v>1500</v>
      </c>
      <c r="AH378" t="s">
        <v>1500</v>
      </c>
      <c r="AI378" t="s">
        <v>1500</v>
      </c>
      <c r="AJ378" t="s">
        <v>1500</v>
      </c>
      <c r="AK378" t="s">
        <v>1500</v>
      </c>
      <c r="AL378" t="s">
        <v>1500</v>
      </c>
      <c r="AM378" t="s">
        <v>1500</v>
      </c>
      <c r="AN378" t="s">
        <v>1500</v>
      </c>
      <c r="AO378" t="s">
        <v>1500</v>
      </c>
      <c r="AP378" t="s">
        <v>1513</v>
      </c>
      <c r="AQ378" t="s">
        <v>1500</v>
      </c>
      <c r="AR378" t="s">
        <v>1500</v>
      </c>
      <c r="AS378" t="s">
        <v>1500</v>
      </c>
      <c r="AT378" t="s">
        <v>1509</v>
      </c>
      <c r="AU378">
        <v>2023</v>
      </c>
      <c r="AV378">
        <v>13</v>
      </c>
      <c r="AW378">
        <v>3</v>
      </c>
      <c r="AX378" t="s">
        <v>1500</v>
      </c>
      <c r="AY378" t="s">
        <v>1500</v>
      </c>
      <c r="AZ378" t="s">
        <v>1500</v>
      </c>
      <c r="BA378" t="s">
        <v>1500</v>
      </c>
      <c r="BB378" t="s">
        <v>1500</v>
      </c>
      <c r="BC378" t="s">
        <v>1500</v>
      </c>
      <c r="BD378">
        <v>710</v>
      </c>
      <c r="BE378" t="s">
        <v>2475</v>
      </c>
      <c r="BF378" s="6" t="str">
        <f>HYPERLINK("http://dx.doi.org/10.3390/agronomy13030710","http://dx.doi.org/10.3390/agronomy13030710")</f>
        <v>http://dx.doi.org/10.3390/agronomy13030710</v>
      </c>
      <c r="BG378" t="s">
        <v>1500</v>
      </c>
      <c r="BH378" t="s">
        <v>1500</v>
      </c>
      <c r="BI378" t="s">
        <v>1500</v>
      </c>
      <c r="BJ378" t="s">
        <v>1500</v>
      </c>
      <c r="BK378" t="s">
        <v>1500</v>
      </c>
      <c r="BL378" t="s">
        <v>1500</v>
      </c>
      <c r="BM378" t="s">
        <v>1500</v>
      </c>
      <c r="BN378" t="s">
        <v>1500</v>
      </c>
      <c r="BO378" t="s">
        <v>1500</v>
      </c>
      <c r="BP378" t="s">
        <v>1500</v>
      </c>
      <c r="BQ378" t="s">
        <v>1500</v>
      </c>
      <c r="BR378" t="s">
        <v>1500</v>
      </c>
      <c r="BS378" t="s">
        <v>1101</v>
      </c>
      <c r="BT378" s="6" t="str">
        <f>HYPERLINK("https%3A%2F%2Fwww.webofscience.com%2Fwos%2Fwoscc%2Ffull-record%2FWOS:000954131900001","View Full Record in Web of Science")</f>
        <v>View Full Record in Web of Science</v>
      </c>
    </row>
    <row r="379" spans="1:72" x14ac:dyDescent="0.2">
      <c r="A379" t="s">
        <v>1507</v>
      </c>
      <c r="B379" t="s">
        <v>1825</v>
      </c>
      <c r="C379" t="s">
        <v>1500</v>
      </c>
      <c r="D379" t="s">
        <v>1500</v>
      </c>
      <c r="E379" t="s">
        <v>1500</v>
      </c>
      <c r="F379" t="s">
        <v>1365</v>
      </c>
      <c r="G379" t="s">
        <v>1500</v>
      </c>
      <c r="H379" t="s">
        <v>1500</v>
      </c>
      <c r="I379" t="s">
        <v>12</v>
      </c>
      <c r="J379" t="s">
        <v>520</v>
      </c>
      <c r="K379" t="s">
        <v>1500</v>
      </c>
      <c r="L379" t="s">
        <v>1500</v>
      </c>
      <c r="M379" t="s">
        <v>1500</v>
      </c>
      <c r="N379" t="s">
        <v>1500</v>
      </c>
      <c r="O379" t="s">
        <v>1500</v>
      </c>
      <c r="P379" t="s">
        <v>1500</v>
      </c>
      <c r="Q379" t="s">
        <v>1500</v>
      </c>
      <c r="R379" t="s">
        <v>1500</v>
      </c>
      <c r="S379" t="s">
        <v>1500</v>
      </c>
      <c r="T379" t="s">
        <v>1500</v>
      </c>
      <c r="U379" t="s">
        <v>1500</v>
      </c>
      <c r="V379" t="s">
        <v>1500</v>
      </c>
      <c r="W379" t="s">
        <v>1500</v>
      </c>
      <c r="X379" t="s">
        <v>1500</v>
      </c>
      <c r="Y379" t="s">
        <v>1500</v>
      </c>
      <c r="Z379" t="s">
        <v>1500</v>
      </c>
      <c r="AA379" t="s">
        <v>2557</v>
      </c>
      <c r="AB379" t="s">
        <v>598</v>
      </c>
      <c r="AC379" t="s">
        <v>1500</v>
      </c>
      <c r="AD379" t="s">
        <v>1500</v>
      </c>
      <c r="AE379" t="s">
        <v>1500</v>
      </c>
      <c r="AF379" t="s">
        <v>1500</v>
      </c>
      <c r="AG379" t="s">
        <v>1500</v>
      </c>
      <c r="AH379" t="s">
        <v>1500</v>
      </c>
      <c r="AI379" t="s">
        <v>1500</v>
      </c>
      <c r="AJ379" t="s">
        <v>1500</v>
      </c>
      <c r="AK379" t="s">
        <v>1500</v>
      </c>
      <c r="AL379" t="s">
        <v>1500</v>
      </c>
      <c r="AM379" t="s">
        <v>1500</v>
      </c>
      <c r="AN379" t="s">
        <v>1500</v>
      </c>
      <c r="AO379" t="s">
        <v>1932</v>
      </c>
      <c r="AP379" t="s">
        <v>1934</v>
      </c>
      <c r="AQ379" t="s">
        <v>1500</v>
      </c>
      <c r="AR379" t="s">
        <v>1500</v>
      </c>
      <c r="AS379" t="s">
        <v>1500</v>
      </c>
      <c r="AT379" t="s">
        <v>1620</v>
      </c>
      <c r="AU379">
        <v>2018</v>
      </c>
      <c r="AV379">
        <v>201</v>
      </c>
      <c r="AW379" t="s">
        <v>1500</v>
      </c>
      <c r="AX379" t="s">
        <v>1500</v>
      </c>
      <c r="AY379" t="s">
        <v>1500</v>
      </c>
      <c r="AZ379" t="s">
        <v>1500</v>
      </c>
      <c r="BA379" t="s">
        <v>1500</v>
      </c>
      <c r="BB379">
        <v>91</v>
      </c>
      <c r="BC379">
        <v>98</v>
      </c>
      <c r="BD379" t="s">
        <v>1500</v>
      </c>
      <c r="BE379" t="s">
        <v>2463</v>
      </c>
      <c r="BF379" s="6" t="str">
        <f>HYPERLINK("http://dx.doi.org/10.1016/j.agwat.2018.01.020","http://dx.doi.org/10.1016/j.agwat.2018.01.020")</f>
        <v>http://dx.doi.org/10.1016/j.agwat.2018.01.020</v>
      </c>
      <c r="BG379" t="s">
        <v>1500</v>
      </c>
      <c r="BH379" t="s">
        <v>1500</v>
      </c>
      <c r="BI379" t="s">
        <v>1500</v>
      </c>
      <c r="BJ379" t="s">
        <v>1500</v>
      </c>
      <c r="BK379" t="s">
        <v>1500</v>
      </c>
      <c r="BL379" t="s">
        <v>1500</v>
      </c>
      <c r="BM379" t="s">
        <v>1500</v>
      </c>
      <c r="BN379" t="s">
        <v>1500</v>
      </c>
      <c r="BO379" t="s">
        <v>1500</v>
      </c>
      <c r="BP379" t="s">
        <v>1500</v>
      </c>
      <c r="BQ379" t="s">
        <v>1500</v>
      </c>
      <c r="BR379" t="s">
        <v>1500</v>
      </c>
      <c r="BS379" t="s">
        <v>1064</v>
      </c>
      <c r="BT379" s="6" t="str">
        <f>HYPERLINK("https%3A%2F%2Fwww.webofscience.com%2Fwos%2Fwoscc%2Ffull-record%2FWOS:000429630800010","View Full Record in Web of Science")</f>
        <v>View Full Record in Web of Science</v>
      </c>
    </row>
    <row r="380" spans="1:72" x14ac:dyDescent="0.2">
      <c r="A380" t="s">
        <v>1507</v>
      </c>
      <c r="B380" t="s">
        <v>1709</v>
      </c>
      <c r="C380" t="s">
        <v>1500</v>
      </c>
      <c r="D380" t="s">
        <v>1500</v>
      </c>
      <c r="E380" t="s">
        <v>1500</v>
      </c>
      <c r="F380" t="s">
        <v>1351</v>
      </c>
      <c r="G380" t="s">
        <v>1500</v>
      </c>
      <c r="H380" t="s">
        <v>1500</v>
      </c>
      <c r="I380" t="s">
        <v>1984</v>
      </c>
      <c r="J380" t="s">
        <v>605</v>
      </c>
      <c r="K380" t="s">
        <v>1500</v>
      </c>
      <c r="L380" t="s">
        <v>1500</v>
      </c>
      <c r="M380" t="s">
        <v>1500</v>
      </c>
      <c r="N380" t="s">
        <v>1500</v>
      </c>
      <c r="O380" t="s">
        <v>1500</v>
      </c>
      <c r="P380" t="s">
        <v>1500</v>
      </c>
      <c r="Q380" t="s">
        <v>1500</v>
      </c>
      <c r="R380" t="s">
        <v>1500</v>
      </c>
      <c r="S380" t="s">
        <v>1500</v>
      </c>
      <c r="T380" t="s">
        <v>1500</v>
      </c>
      <c r="U380" t="s">
        <v>1500</v>
      </c>
      <c r="V380" t="s">
        <v>1500</v>
      </c>
      <c r="W380" t="s">
        <v>1500</v>
      </c>
      <c r="X380" t="s">
        <v>1500</v>
      </c>
      <c r="Y380" t="s">
        <v>1500</v>
      </c>
      <c r="Z380" t="s">
        <v>1500</v>
      </c>
      <c r="AA380" t="s">
        <v>2173</v>
      </c>
      <c r="AB380" t="s">
        <v>1362</v>
      </c>
      <c r="AC380" t="s">
        <v>1500</v>
      </c>
      <c r="AD380" t="s">
        <v>1500</v>
      </c>
      <c r="AE380" t="s">
        <v>1500</v>
      </c>
      <c r="AF380" t="s">
        <v>1500</v>
      </c>
      <c r="AG380" t="s">
        <v>1500</v>
      </c>
      <c r="AH380" t="s">
        <v>1500</v>
      </c>
      <c r="AI380" t="s">
        <v>1500</v>
      </c>
      <c r="AJ380" t="s">
        <v>1500</v>
      </c>
      <c r="AK380" t="s">
        <v>1500</v>
      </c>
      <c r="AL380" t="s">
        <v>1500</v>
      </c>
      <c r="AM380" t="s">
        <v>1500</v>
      </c>
      <c r="AN380" t="s">
        <v>1500</v>
      </c>
      <c r="AO380" t="s">
        <v>2664</v>
      </c>
      <c r="AP380" t="s">
        <v>2660</v>
      </c>
      <c r="AQ380" t="s">
        <v>1500</v>
      </c>
      <c r="AR380" t="s">
        <v>1500</v>
      </c>
      <c r="AS380" t="s">
        <v>1500</v>
      </c>
      <c r="AT380" t="s">
        <v>1487</v>
      </c>
      <c r="AU380">
        <v>2015</v>
      </c>
      <c r="AV380">
        <v>153</v>
      </c>
      <c r="AW380">
        <v>3</v>
      </c>
      <c r="AX380" t="s">
        <v>1500</v>
      </c>
      <c r="AY380" t="s">
        <v>1500</v>
      </c>
      <c r="AZ380" t="s">
        <v>1500</v>
      </c>
      <c r="BA380" t="s">
        <v>1500</v>
      </c>
      <c r="BB380">
        <v>422</v>
      </c>
      <c r="BC380">
        <v>431</v>
      </c>
      <c r="BD380" t="s">
        <v>1500</v>
      </c>
      <c r="BE380" t="s">
        <v>2481</v>
      </c>
      <c r="BF380" s="6" t="str">
        <f>HYPERLINK("http://dx.doi.org/10.1017/S0021859614000665","http://dx.doi.org/10.1017/S0021859614000665")</f>
        <v>http://dx.doi.org/10.1017/S0021859614000665</v>
      </c>
      <c r="BG380" t="s">
        <v>1500</v>
      </c>
      <c r="BH380" t="s">
        <v>1500</v>
      </c>
      <c r="BI380" t="s">
        <v>1500</v>
      </c>
      <c r="BJ380" t="s">
        <v>1500</v>
      </c>
      <c r="BK380" t="s">
        <v>1500</v>
      </c>
      <c r="BL380" t="s">
        <v>1500</v>
      </c>
      <c r="BM380" t="s">
        <v>1500</v>
      </c>
      <c r="BN380" t="s">
        <v>1500</v>
      </c>
      <c r="BO380" t="s">
        <v>1500</v>
      </c>
      <c r="BP380" t="s">
        <v>1500</v>
      </c>
      <c r="BQ380" t="s">
        <v>1500</v>
      </c>
      <c r="BR380" t="s">
        <v>1500</v>
      </c>
      <c r="BS380" t="s">
        <v>1063</v>
      </c>
      <c r="BT380" s="6" t="str">
        <f>HYPERLINK("https%3A%2F%2Fwww.webofscience.com%2Fwos%2Fwoscc%2Ffull-record%2FWOS:000351414900004","View Full Record in Web of Science")</f>
        <v>View Full Record in Web of Science</v>
      </c>
    </row>
    <row r="381" spans="1:72" x14ac:dyDescent="0.2">
      <c r="A381" t="s">
        <v>1507</v>
      </c>
      <c r="B381" t="s">
        <v>1084</v>
      </c>
      <c r="C381" t="s">
        <v>1500</v>
      </c>
      <c r="D381" t="s">
        <v>1500</v>
      </c>
      <c r="E381" t="s">
        <v>1500</v>
      </c>
      <c r="F381" t="s">
        <v>1084</v>
      </c>
      <c r="G381" t="s">
        <v>1500</v>
      </c>
      <c r="H381" t="s">
        <v>1500</v>
      </c>
      <c r="I381" t="s">
        <v>1162</v>
      </c>
      <c r="J381" t="s">
        <v>647</v>
      </c>
      <c r="K381" t="s">
        <v>1500</v>
      </c>
      <c r="L381" t="s">
        <v>1500</v>
      </c>
      <c r="M381" t="s">
        <v>1500</v>
      </c>
      <c r="N381" t="s">
        <v>1500</v>
      </c>
      <c r="O381" t="s">
        <v>1500</v>
      </c>
      <c r="P381" t="s">
        <v>1500</v>
      </c>
      <c r="Q381" t="s">
        <v>1500</v>
      </c>
      <c r="R381" t="s">
        <v>1500</v>
      </c>
      <c r="S381" t="s">
        <v>1500</v>
      </c>
      <c r="T381" t="s">
        <v>1500</v>
      </c>
      <c r="U381" t="s">
        <v>1500</v>
      </c>
      <c r="V381" t="s">
        <v>1500</v>
      </c>
      <c r="W381" t="s">
        <v>1500</v>
      </c>
      <c r="X381" t="s">
        <v>1500</v>
      </c>
      <c r="Y381" t="s">
        <v>1500</v>
      </c>
      <c r="Z381" t="s">
        <v>1500</v>
      </c>
      <c r="AA381" t="s">
        <v>1500</v>
      </c>
      <c r="AB381" t="s">
        <v>1500</v>
      </c>
      <c r="AC381" t="s">
        <v>1500</v>
      </c>
      <c r="AD381" t="s">
        <v>1500</v>
      </c>
      <c r="AE381" t="s">
        <v>1500</v>
      </c>
      <c r="AF381" t="s">
        <v>1500</v>
      </c>
      <c r="AG381" t="s">
        <v>1500</v>
      </c>
      <c r="AH381" t="s">
        <v>1500</v>
      </c>
      <c r="AI381" t="s">
        <v>1500</v>
      </c>
      <c r="AJ381" t="s">
        <v>1500</v>
      </c>
      <c r="AK381" t="s">
        <v>1500</v>
      </c>
      <c r="AL381" t="s">
        <v>1500</v>
      </c>
      <c r="AM381" t="s">
        <v>1500</v>
      </c>
      <c r="AN381" t="s">
        <v>1500</v>
      </c>
      <c r="AO381" t="s">
        <v>2685</v>
      </c>
      <c r="AP381" t="s">
        <v>2692</v>
      </c>
      <c r="AQ381" t="s">
        <v>1500</v>
      </c>
      <c r="AR381" t="s">
        <v>1500</v>
      </c>
      <c r="AS381" t="s">
        <v>1500</v>
      </c>
      <c r="AT381" t="s">
        <v>1497</v>
      </c>
      <c r="AU381">
        <v>2004</v>
      </c>
      <c r="AV381">
        <v>20</v>
      </c>
      <c r="AW381" t="s">
        <v>1500</v>
      </c>
      <c r="AX381" t="s">
        <v>1500</v>
      </c>
      <c r="AY381" t="s">
        <v>1491</v>
      </c>
      <c r="AZ381" t="s">
        <v>1500</v>
      </c>
      <c r="BA381" t="s">
        <v>1500</v>
      </c>
      <c r="BB381">
        <v>255</v>
      </c>
      <c r="BC381">
        <v>263</v>
      </c>
      <c r="BD381" t="s">
        <v>1500</v>
      </c>
      <c r="BE381" t="s">
        <v>1109</v>
      </c>
      <c r="BF381" s="6" t="str">
        <f>HYPERLINK("http://dx.doi.org/10.1079/SUM2004238","http://dx.doi.org/10.1079/SUM2004238")</f>
        <v>http://dx.doi.org/10.1079/SUM2004238</v>
      </c>
      <c r="BG381" t="s">
        <v>1500</v>
      </c>
      <c r="BH381" t="s">
        <v>1500</v>
      </c>
      <c r="BI381" t="s">
        <v>1500</v>
      </c>
      <c r="BJ381" t="s">
        <v>1500</v>
      </c>
      <c r="BK381" t="s">
        <v>1500</v>
      </c>
      <c r="BL381" t="s">
        <v>1500</v>
      </c>
      <c r="BM381" t="s">
        <v>1500</v>
      </c>
      <c r="BN381" t="s">
        <v>1500</v>
      </c>
      <c r="BO381" t="s">
        <v>1500</v>
      </c>
      <c r="BP381" t="s">
        <v>1500</v>
      </c>
      <c r="BQ381" t="s">
        <v>1500</v>
      </c>
      <c r="BR381" t="s">
        <v>1500</v>
      </c>
      <c r="BS381" t="s">
        <v>1110</v>
      </c>
      <c r="BT381" s="6" t="str">
        <f>HYPERLINK("https%3A%2F%2Fwww.webofscience.com%2Fwos%2Fwoscc%2Ffull-record%2FWOS:000224094100007","View Full Record in Web of Science")</f>
        <v>View Full Record in Web of Science</v>
      </c>
    </row>
    <row r="382" spans="1:72" x14ac:dyDescent="0.2">
      <c r="A382" t="s">
        <v>1507</v>
      </c>
      <c r="B382" t="s">
        <v>399</v>
      </c>
      <c r="C382" t="s">
        <v>1500</v>
      </c>
      <c r="D382" t="s">
        <v>1500</v>
      </c>
      <c r="E382" t="s">
        <v>1500</v>
      </c>
      <c r="F382" t="s">
        <v>2268</v>
      </c>
      <c r="G382" t="s">
        <v>1500</v>
      </c>
      <c r="H382" t="s">
        <v>1500</v>
      </c>
      <c r="I382" t="s">
        <v>1363</v>
      </c>
      <c r="J382" t="s">
        <v>216</v>
      </c>
      <c r="K382" t="s">
        <v>1500</v>
      </c>
      <c r="L382" t="s">
        <v>1500</v>
      </c>
      <c r="M382" t="s">
        <v>1500</v>
      </c>
      <c r="N382" t="s">
        <v>1500</v>
      </c>
      <c r="O382" t="s">
        <v>1500</v>
      </c>
      <c r="P382" t="s">
        <v>1500</v>
      </c>
      <c r="Q382" t="s">
        <v>1500</v>
      </c>
      <c r="R382" t="s">
        <v>1500</v>
      </c>
      <c r="S382" t="s">
        <v>1500</v>
      </c>
      <c r="T382" t="s">
        <v>1500</v>
      </c>
      <c r="U382" t="s">
        <v>1500</v>
      </c>
      <c r="V382" t="s">
        <v>1500</v>
      </c>
      <c r="W382" t="s">
        <v>1500</v>
      </c>
      <c r="X382" t="s">
        <v>1500</v>
      </c>
      <c r="Y382" t="s">
        <v>1500</v>
      </c>
      <c r="Z382" t="s">
        <v>1500</v>
      </c>
      <c r="AA382" t="s">
        <v>2611</v>
      </c>
      <c r="AB382" t="s">
        <v>1500</v>
      </c>
      <c r="AC382" t="s">
        <v>1500</v>
      </c>
      <c r="AD382" t="s">
        <v>1500</v>
      </c>
      <c r="AE382" t="s">
        <v>1500</v>
      </c>
      <c r="AF382" t="s">
        <v>1500</v>
      </c>
      <c r="AG382" t="s">
        <v>1500</v>
      </c>
      <c r="AH382" t="s">
        <v>1500</v>
      </c>
      <c r="AI382" t="s">
        <v>1500</v>
      </c>
      <c r="AJ382" t="s">
        <v>1500</v>
      </c>
      <c r="AK382" t="s">
        <v>1500</v>
      </c>
      <c r="AL382" t="s">
        <v>1500</v>
      </c>
      <c r="AM382" t="s">
        <v>1500</v>
      </c>
      <c r="AN382" t="s">
        <v>1500</v>
      </c>
      <c r="AO382" t="s">
        <v>2689</v>
      </c>
      <c r="AP382" t="s">
        <v>2691</v>
      </c>
      <c r="AQ382" t="s">
        <v>1500</v>
      </c>
      <c r="AR382" t="s">
        <v>1500</v>
      </c>
      <c r="AS382" t="s">
        <v>1500</v>
      </c>
      <c r="AT382" t="s">
        <v>1488</v>
      </c>
      <c r="AU382">
        <v>2019</v>
      </c>
      <c r="AV382">
        <v>191</v>
      </c>
      <c r="AW382">
        <v>2</v>
      </c>
      <c r="AX382" t="s">
        <v>1500</v>
      </c>
      <c r="AY382" t="s">
        <v>1500</v>
      </c>
      <c r="AZ382" t="s">
        <v>1500</v>
      </c>
      <c r="BA382" t="s">
        <v>1500</v>
      </c>
      <c r="BB382" t="s">
        <v>1500</v>
      </c>
      <c r="BC382" t="s">
        <v>1500</v>
      </c>
      <c r="BD382">
        <v>90</v>
      </c>
      <c r="BE382" t="s">
        <v>2478</v>
      </c>
      <c r="BF382" s="6" t="str">
        <f>HYPERLINK("http://dx.doi.org/10.1007/s10661-019-7203-z","http://dx.doi.org/10.1007/s10661-019-7203-z")</f>
        <v>http://dx.doi.org/10.1007/s10661-019-7203-z</v>
      </c>
      <c r="BG382" t="s">
        <v>1500</v>
      </c>
      <c r="BH382" t="s">
        <v>1500</v>
      </c>
      <c r="BI382" t="s">
        <v>1500</v>
      </c>
      <c r="BJ382" t="s">
        <v>1500</v>
      </c>
      <c r="BK382" t="s">
        <v>1500</v>
      </c>
      <c r="BL382" t="s">
        <v>1500</v>
      </c>
      <c r="BM382" t="s">
        <v>1500</v>
      </c>
      <c r="BN382">
        <v>30666420</v>
      </c>
      <c r="BO382" t="s">
        <v>1500</v>
      </c>
      <c r="BP382" t="s">
        <v>1500</v>
      </c>
      <c r="BQ382" t="s">
        <v>1500</v>
      </c>
      <c r="BR382" t="s">
        <v>1500</v>
      </c>
      <c r="BS382" t="s">
        <v>1103</v>
      </c>
      <c r="BT382" s="6" t="str">
        <f>HYPERLINK("https%3A%2F%2Fwww.webofscience.com%2Fwos%2Fwoscc%2Ffull-record%2FWOS:000456960000002","View Full Record in Web of Science")</f>
        <v>View Full Record in Web of Science</v>
      </c>
    </row>
    <row r="383" spans="1:72" x14ac:dyDescent="0.2">
      <c r="A383" t="s">
        <v>1507</v>
      </c>
      <c r="B383" t="s">
        <v>1974</v>
      </c>
      <c r="C383" t="s">
        <v>1500</v>
      </c>
      <c r="D383" t="s">
        <v>1500</v>
      </c>
      <c r="E383" t="s">
        <v>1500</v>
      </c>
      <c r="F383" t="s">
        <v>2129</v>
      </c>
      <c r="G383" t="s">
        <v>1500</v>
      </c>
      <c r="H383" t="s">
        <v>1500</v>
      </c>
      <c r="I383" t="s">
        <v>1424</v>
      </c>
      <c r="J383" t="s">
        <v>604</v>
      </c>
      <c r="K383" t="s">
        <v>1500</v>
      </c>
      <c r="L383" t="s">
        <v>1500</v>
      </c>
      <c r="M383" t="s">
        <v>1500</v>
      </c>
      <c r="N383" t="s">
        <v>1500</v>
      </c>
      <c r="O383" t="s">
        <v>1500</v>
      </c>
      <c r="P383" t="s">
        <v>1500</v>
      </c>
      <c r="Q383" t="s">
        <v>1500</v>
      </c>
      <c r="R383" t="s">
        <v>1500</v>
      </c>
      <c r="S383" t="s">
        <v>1500</v>
      </c>
      <c r="T383" t="s">
        <v>1500</v>
      </c>
      <c r="U383" t="s">
        <v>1500</v>
      </c>
      <c r="V383" t="s">
        <v>1500</v>
      </c>
      <c r="W383" t="s">
        <v>1500</v>
      </c>
      <c r="X383" t="s">
        <v>1500</v>
      </c>
      <c r="Y383" t="s">
        <v>1500</v>
      </c>
      <c r="Z383" t="s">
        <v>1500</v>
      </c>
      <c r="AA383" t="s">
        <v>2166</v>
      </c>
      <c r="AB383" t="s">
        <v>2553</v>
      </c>
      <c r="AC383" t="s">
        <v>1500</v>
      </c>
      <c r="AD383" t="s">
        <v>1500</v>
      </c>
      <c r="AE383" t="s">
        <v>1500</v>
      </c>
      <c r="AF383" t="s">
        <v>1500</v>
      </c>
      <c r="AG383" t="s">
        <v>1500</v>
      </c>
      <c r="AH383" t="s">
        <v>1500</v>
      </c>
      <c r="AI383" t="s">
        <v>1500</v>
      </c>
      <c r="AJ383" t="s">
        <v>1500</v>
      </c>
      <c r="AK383" t="s">
        <v>1500</v>
      </c>
      <c r="AL383" t="s">
        <v>1500</v>
      </c>
      <c r="AM383" t="s">
        <v>1500</v>
      </c>
      <c r="AN383" t="s">
        <v>1500</v>
      </c>
      <c r="AO383" t="s">
        <v>1479</v>
      </c>
      <c r="AP383" t="s">
        <v>1522</v>
      </c>
      <c r="AQ383" t="s">
        <v>1500</v>
      </c>
      <c r="AR383" t="s">
        <v>1500</v>
      </c>
      <c r="AS383" t="s">
        <v>1500</v>
      </c>
      <c r="AT383" t="s">
        <v>1487</v>
      </c>
      <c r="AU383">
        <v>2020</v>
      </c>
      <c r="AV383">
        <v>20</v>
      </c>
      <c r="AW383">
        <v>4</v>
      </c>
      <c r="AX383" t="s">
        <v>1500</v>
      </c>
      <c r="AY383" t="s">
        <v>1500</v>
      </c>
      <c r="AZ383" t="s">
        <v>1500</v>
      </c>
      <c r="BA383" t="s">
        <v>1500</v>
      </c>
      <c r="BB383">
        <v>1834</v>
      </c>
      <c r="BC383">
        <v>1845</v>
      </c>
      <c r="BD383" t="s">
        <v>1500</v>
      </c>
      <c r="BE383" t="s">
        <v>2461</v>
      </c>
      <c r="BF383" s="6" t="str">
        <f>HYPERLINK("http://dx.doi.org/10.1007/s11368-019-02477-2","http://dx.doi.org/10.1007/s11368-019-02477-2")</f>
        <v>http://dx.doi.org/10.1007/s11368-019-02477-2</v>
      </c>
      <c r="BG383" t="s">
        <v>1500</v>
      </c>
      <c r="BH383" t="s">
        <v>2678</v>
      </c>
      <c r="BI383" t="s">
        <v>1500</v>
      </c>
      <c r="BJ383" t="s">
        <v>1500</v>
      </c>
      <c r="BK383" t="s">
        <v>1500</v>
      </c>
      <c r="BL383" t="s">
        <v>1500</v>
      </c>
      <c r="BM383" t="s">
        <v>1500</v>
      </c>
      <c r="BN383" t="s">
        <v>1500</v>
      </c>
      <c r="BO383" t="s">
        <v>1500</v>
      </c>
      <c r="BP383" t="s">
        <v>1500</v>
      </c>
      <c r="BQ383" t="s">
        <v>1500</v>
      </c>
      <c r="BR383" t="s">
        <v>1500</v>
      </c>
      <c r="BS383" t="s">
        <v>1090</v>
      </c>
      <c r="BT383" s="6" t="str">
        <f>HYPERLINK("https%3A%2F%2Fwww.webofscience.com%2Fwos%2Fwoscc%2Ffull-record%2FWOS:000504130100001","View Full Record in Web of Science")</f>
        <v>View Full Record in Web of Science</v>
      </c>
    </row>
    <row r="384" spans="1:72" x14ac:dyDescent="0.2">
      <c r="A384" t="s">
        <v>1507</v>
      </c>
      <c r="B384" t="s">
        <v>1472</v>
      </c>
      <c r="C384" t="s">
        <v>1500</v>
      </c>
      <c r="D384" t="s">
        <v>1500</v>
      </c>
      <c r="E384" t="s">
        <v>1500</v>
      </c>
      <c r="F384" t="s">
        <v>1429</v>
      </c>
      <c r="G384" t="s">
        <v>1500</v>
      </c>
      <c r="H384" t="s">
        <v>1500</v>
      </c>
      <c r="I384" t="s">
        <v>80</v>
      </c>
      <c r="J384" t="s">
        <v>738</v>
      </c>
      <c r="K384" t="s">
        <v>1500</v>
      </c>
      <c r="L384" t="s">
        <v>1500</v>
      </c>
      <c r="M384" t="s">
        <v>1500</v>
      </c>
      <c r="N384" t="s">
        <v>1500</v>
      </c>
      <c r="O384" t="s">
        <v>1500</v>
      </c>
      <c r="P384" t="s">
        <v>1500</v>
      </c>
      <c r="Q384" t="s">
        <v>1500</v>
      </c>
      <c r="R384" t="s">
        <v>1500</v>
      </c>
      <c r="S384" t="s">
        <v>1500</v>
      </c>
      <c r="T384" t="s">
        <v>1500</v>
      </c>
      <c r="U384" t="s">
        <v>1500</v>
      </c>
      <c r="V384" t="s">
        <v>1500</v>
      </c>
      <c r="W384" t="s">
        <v>1500</v>
      </c>
      <c r="X384" t="s">
        <v>1500</v>
      </c>
      <c r="Y384" t="s">
        <v>1500</v>
      </c>
      <c r="Z384" t="s">
        <v>1500</v>
      </c>
      <c r="AA384" t="s">
        <v>2013</v>
      </c>
      <c r="AB384" t="s">
        <v>1741</v>
      </c>
      <c r="AC384" t="s">
        <v>1500</v>
      </c>
      <c r="AD384" t="s">
        <v>1500</v>
      </c>
      <c r="AE384" t="s">
        <v>1500</v>
      </c>
      <c r="AF384" t="s">
        <v>1500</v>
      </c>
      <c r="AG384" t="s">
        <v>1500</v>
      </c>
      <c r="AH384" t="s">
        <v>1500</v>
      </c>
      <c r="AI384" t="s">
        <v>1500</v>
      </c>
      <c r="AJ384" t="s">
        <v>1500</v>
      </c>
      <c r="AK384" t="s">
        <v>1500</v>
      </c>
      <c r="AL384" t="s">
        <v>1500</v>
      </c>
      <c r="AM384" t="s">
        <v>1500</v>
      </c>
      <c r="AN384" t="s">
        <v>1500</v>
      </c>
      <c r="AO384" t="s">
        <v>2081</v>
      </c>
      <c r="AP384" t="s">
        <v>1500</v>
      </c>
      <c r="AQ384" t="s">
        <v>1500</v>
      </c>
      <c r="AR384" t="s">
        <v>1500</v>
      </c>
      <c r="AS384" t="s">
        <v>1500</v>
      </c>
      <c r="AT384" t="s">
        <v>1498</v>
      </c>
      <c r="AU384">
        <v>2019</v>
      </c>
      <c r="AV384">
        <v>14</v>
      </c>
      <c r="AW384">
        <v>11</v>
      </c>
      <c r="AX384" t="s">
        <v>1500</v>
      </c>
      <c r="AY384" t="s">
        <v>1500</v>
      </c>
      <c r="AZ384" t="s">
        <v>1500</v>
      </c>
      <c r="BA384" t="s">
        <v>1500</v>
      </c>
      <c r="BB384" t="s">
        <v>1500</v>
      </c>
      <c r="BC384" t="s">
        <v>1500</v>
      </c>
      <c r="BD384">
        <v>114020</v>
      </c>
      <c r="BE384" t="s">
        <v>2469</v>
      </c>
      <c r="BF384" s="6" t="str">
        <f>HYPERLINK("http://dx.doi.org/10.1088/1748-9326/ab488d","http://dx.doi.org/10.1088/1748-9326/ab488d")</f>
        <v>http://dx.doi.org/10.1088/1748-9326/ab488d</v>
      </c>
      <c r="BG384" t="s">
        <v>1500</v>
      </c>
      <c r="BH384" t="s">
        <v>1500</v>
      </c>
      <c r="BI384" t="s">
        <v>1500</v>
      </c>
      <c r="BJ384" t="s">
        <v>1500</v>
      </c>
      <c r="BK384" t="s">
        <v>1500</v>
      </c>
      <c r="BL384" t="s">
        <v>1500</v>
      </c>
      <c r="BM384" t="s">
        <v>1500</v>
      </c>
      <c r="BN384" t="s">
        <v>1500</v>
      </c>
      <c r="BO384" t="s">
        <v>1500</v>
      </c>
      <c r="BP384" t="s">
        <v>1500</v>
      </c>
      <c r="BQ384" t="s">
        <v>1500</v>
      </c>
      <c r="BR384" t="s">
        <v>1500</v>
      </c>
      <c r="BS384" t="s">
        <v>1105</v>
      </c>
      <c r="BT384" s="6" t="str">
        <f>HYPERLINK("https%3A%2F%2Fwww.webofscience.com%2Fwos%2Fwoscc%2Ffull-record%2FWOS:000499979000001","View Full Record in Web of Science")</f>
        <v>View Full Record in Web of Science</v>
      </c>
    </row>
    <row r="385" spans="1:72" x14ac:dyDescent="0.2">
      <c r="A385" t="s">
        <v>1507</v>
      </c>
      <c r="B385" t="s">
        <v>2462</v>
      </c>
      <c r="C385" t="s">
        <v>1500</v>
      </c>
      <c r="D385" t="s">
        <v>1500</v>
      </c>
      <c r="E385" t="s">
        <v>1500</v>
      </c>
      <c r="F385" t="s">
        <v>2613</v>
      </c>
      <c r="G385" t="s">
        <v>1500</v>
      </c>
      <c r="H385" t="s">
        <v>1500</v>
      </c>
      <c r="I385" t="s">
        <v>1676</v>
      </c>
      <c r="J385" t="s">
        <v>663</v>
      </c>
      <c r="K385" t="s">
        <v>1500</v>
      </c>
      <c r="L385" t="s">
        <v>1500</v>
      </c>
      <c r="M385" t="s">
        <v>1500</v>
      </c>
      <c r="N385" t="s">
        <v>1500</v>
      </c>
      <c r="O385" t="s">
        <v>1500</v>
      </c>
      <c r="P385" t="s">
        <v>1500</v>
      </c>
      <c r="Q385" t="s">
        <v>1500</v>
      </c>
      <c r="R385" t="s">
        <v>1500</v>
      </c>
      <c r="S385" t="s">
        <v>1500</v>
      </c>
      <c r="T385" t="s">
        <v>1500</v>
      </c>
      <c r="U385" t="s">
        <v>1500</v>
      </c>
      <c r="V385" t="s">
        <v>1500</v>
      </c>
      <c r="W385" t="s">
        <v>1500</v>
      </c>
      <c r="X385" t="s">
        <v>1500</v>
      </c>
      <c r="Y385" t="s">
        <v>1500</v>
      </c>
      <c r="Z385" t="s">
        <v>1500</v>
      </c>
      <c r="AA385" t="s">
        <v>320</v>
      </c>
      <c r="AB385" t="s">
        <v>1165</v>
      </c>
      <c r="AC385" t="s">
        <v>1500</v>
      </c>
      <c r="AD385" t="s">
        <v>1500</v>
      </c>
      <c r="AE385" t="s">
        <v>1500</v>
      </c>
      <c r="AF385" t="s">
        <v>1500</v>
      </c>
      <c r="AG385" t="s">
        <v>1500</v>
      </c>
      <c r="AH385" t="s">
        <v>1500</v>
      </c>
      <c r="AI385" t="s">
        <v>1500</v>
      </c>
      <c r="AJ385" t="s">
        <v>1500</v>
      </c>
      <c r="AK385" t="s">
        <v>1500</v>
      </c>
      <c r="AL385" t="s">
        <v>1500</v>
      </c>
      <c r="AM385" t="s">
        <v>1500</v>
      </c>
      <c r="AN385" t="s">
        <v>1500</v>
      </c>
      <c r="AO385" t="s">
        <v>2056</v>
      </c>
      <c r="AP385" t="s">
        <v>2055</v>
      </c>
      <c r="AQ385" t="s">
        <v>1500</v>
      </c>
      <c r="AR385" t="s">
        <v>1500</v>
      </c>
      <c r="AS385" t="s">
        <v>1500</v>
      </c>
      <c r="AT385" t="s">
        <v>1498</v>
      </c>
      <c r="AU385">
        <v>2016</v>
      </c>
      <c r="AV385">
        <v>145</v>
      </c>
      <c r="AW385" t="s">
        <v>1500</v>
      </c>
      <c r="AX385" t="s">
        <v>1500</v>
      </c>
      <c r="AY385" t="s">
        <v>1500</v>
      </c>
      <c r="AZ385" t="s">
        <v>1500</v>
      </c>
      <c r="BA385" t="s">
        <v>1500</v>
      </c>
      <c r="BB385">
        <v>92</v>
      </c>
      <c r="BC385">
        <v>103</v>
      </c>
      <c r="BD385" t="s">
        <v>1500</v>
      </c>
      <c r="BE385" t="s">
        <v>2615</v>
      </c>
      <c r="BF385" s="6" t="str">
        <f>HYPERLINK("http://dx.doi.org/10.1016/j.atmosenv.2016.09.024","http://dx.doi.org/10.1016/j.atmosenv.2016.09.024")</f>
        <v>http://dx.doi.org/10.1016/j.atmosenv.2016.09.024</v>
      </c>
      <c r="BG385" t="s">
        <v>1500</v>
      </c>
      <c r="BH385" t="s">
        <v>1500</v>
      </c>
      <c r="BI385" t="s">
        <v>1500</v>
      </c>
      <c r="BJ385" t="s">
        <v>1500</v>
      </c>
      <c r="BK385" t="s">
        <v>1500</v>
      </c>
      <c r="BL385" t="s">
        <v>1500</v>
      </c>
      <c r="BM385" t="s">
        <v>1500</v>
      </c>
      <c r="BN385" t="s">
        <v>1500</v>
      </c>
      <c r="BO385" t="s">
        <v>1500</v>
      </c>
      <c r="BP385" t="s">
        <v>1500</v>
      </c>
      <c r="BQ385" t="s">
        <v>1500</v>
      </c>
      <c r="BR385" t="s">
        <v>1500</v>
      </c>
      <c r="BS385" t="s">
        <v>1112</v>
      </c>
      <c r="BT385" s="6" t="str">
        <f>HYPERLINK("https%3A%2F%2Fwww.webofscience.com%2Fwos%2Fwoscc%2Ffull-record%2FWOS:000386418200010","View Full Record in Web of Science")</f>
        <v>View Full Record in Web of Science</v>
      </c>
    </row>
    <row r="386" spans="1:72" x14ac:dyDescent="0.2">
      <c r="A386" t="s">
        <v>1507</v>
      </c>
      <c r="B386" t="s">
        <v>631</v>
      </c>
      <c r="C386" t="s">
        <v>1500</v>
      </c>
      <c r="D386" t="s">
        <v>1500</v>
      </c>
      <c r="E386" t="s">
        <v>1500</v>
      </c>
      <c r="F386" t="s">
        <v>746</v>
      </c>
      <c r="G386" t="s">
        <v>1500</v>
      </c>
      <c r="H386" t="s">
        <v>1500</v>
      </c>
      <c r="I386" t="s">
        <v>1205</v>
      </c>
      <c r="J386" t="s">
        <v>612</v>
      </c>
      <c r="K386" t="s">
        <v>1500</v>
      </c>
      <c r="L386" t="s">
        <v>1500</v>
      </c>
      <c r="M386" t="s">
        <v>1500</v>
      </c>
      <c r="N386" t="s">
        <v>1500</v>
      </c>
      <c r="O386" t="s">
        <v>1500</v>
      </c>
      <c r="P386" t="s">
        <v>1500</v>
      </c>
      <c r="Q386" t="s">
        <v>1500</v>
      </c>
      <c r="R386" t="s">
        <v>1500</v>
      </c>
      <c r="S386" t="s">
        <v>1500</v>
      </c>
      <c r="T386" t="s">
        <v>1500</v>
      </c>
      <c r="U386" t="s">
        <v>1500</v>
      </c>
      <c r="V386" t="s">
        <v>1500</v>
      </c>
      <c r="W386" t="s">
        <v>1500</v>
      </c>
      <c r="X386" t="s">
        <v>1500</v>
      </c>
      <c r="Y386" t="s">
        <v>1500</v>
      </c>
      <c r="Z386" t="s">
        <v>1500</v>
      </c>
      <c r="AA386" t="s">
        <v>921</v>
      </c>
      <c r="AB386" t="s">
        <v>1500</v>
      </c>
      <c r="AC386" t="s">
        <v>1500</v>
      </c>
      <c r="AD386" t="s">
        <v>1500</v>
      </c>
      <c r="AE386" t="s">
        <v>1500</v>
      </c>
      <c r="AF386" t="s">
        <v>1500</v>
      </c>
      <c r="AG386" t="s">
        <v>1500</v>
      </c>
      <c r="AH386" t="s">
        <v>1500</v>
      </c>
      <c r="AI386" t="s">
        <v>1500</v>
      </c>
      <c r="AJ386" t="s">
        <v>1500</v>
      </c>
      <c r="AK386" t="s">
        <v>1500</v>
      </c>
      <c r="AL386" t="s">
        <v>1500</v>
      </c>
      <c r="AM386" t="s">
        <v>1500</v>
      </c>
      <c r="AN386" t="s">
        <v>1500</v>
      </c>
      <c r="AO386" t="s">
        <v>2670</v>
      </c>
      <c r="AP386" t="s">
        <v>2667</v>
      </c>
      <c r="AQ386" t="s">
        <v>1500</v>
      </c>
      <c r="AR386" t="s">
        <v>1500</v>
      </c>
      <c r="AS386" t="s">
        <v>1500</v>
      </c>
      <c r="AT386" t="s">
        <v>1505</v>
      </c>
      <c r="AU386">
        <v>2020</v>
      </c>
      <c r="AV386">
        <v>56</v>
      </c>
      <c r="AW386">
        <v>1</v>
      </c>
      <c r="AX386" t="s">
        <v>1500</v>
      </c>
      <c r="AY386" t="s">
        <v>1500</v>
      </c>
      <c r="AZ386" t="s">
        <v>1500</v>
      </c>
      <c r="BA386" t="s">
        <v>1500</v>
      </c>
      <c r="BB386">
        <v>81</v>
      </c>
      <c r="BC386">
        <v>95</v>
      </c>
      <c r="BD386" t="s">
        <v>1500</v>
      </c>
      <c r="BE386" t="s">
        <v>2316</v>
      </c>
      <c r="BF386" s="6" t="str">
        <f>HYPERLINK("http://dx.doi.org/10.1007/s00374-019-01404-4","http://dx.doi.org/10.1007/s00374-019-01404-4")</f>
        <v>http://dx.doi.org/10.1007/s00374-019-01404-4</v>
      </c>
      <c r="BG386" t="s">
        <v>1500</v>
      </c>
      <c r="BH386" t="s">
        <v>2636</v>
      </c>
      <c r="BI386" t="s">
        <v>1500</v>
      </c>
      <c r="BJ386" t="s">
        <v>1500</v>
      </c>
      <c r="BK386" t="s">
        <v>1500</v>
      </c>
      <c r="BL386" t="s">
        <v>1500</v>
      </c>
      <c r="BM386" t="s">
        <v>1500</v>
      </c>
      <c r="BN386" t="s">
        <v>1500</v>
      </c>
      <c r="BO386" t="s">
        <v>1500</v>
      </c>
      <c r="BP386" t="s">
        <v>1500</v>
      </c>
      <c r="BQ386" t="s">
        <v>1500</v>
      </c>
      <c r="BR386" t="s">
        <v>1500</v>
      </c>
      <c r="BS386" t="s">
        <v>947</v>
      </c>
      <c r="BT386" s="6" t="str">
        <f>HYPERLINK("https%3A%2F%2Fwww.webofscience.com%2Fwos%2Fwoscc%2Ffull-record%2FWOS:000490213400001","View Full Record in Web of Science")</f>
        <v>View Full Record in Web of Science</v>
      </c>
    </row>
    <row r="387" spans="1:72" x14ac:dyDescent="0.2">
      <c r="A387" t="s">
        <v>1507</v>
      </c>
      <c r="B387" t="s">
        <v>265</v>
      </c>
      <c r="C387" t="s">
        <v>1500</v>
      </c>
      <c r="D387" t="s">
        <v>1500</v>
      </c>
      <c r="E387" t="s">
        <v>1500</v>
      </c>
      <c r="F387" t="s">
        <v>1746</v>
      </c>
      <c r="G387" t="s">
        <v>1500</v>
      </c>
      <c r="H387" t="s">
        <v>1500</v>
      </c>
      <c r="I387" t="s">
        <v>1460</v>
      </c>
      <c r="J387" t="s">
        <v>929</v>
      </c>
      <c r="K387" t="s">
        <v>1500</v>
      </c>
      <c r="L387" t="s">
        <v>1500</v>
      </c>
      <c r="M387" t="s">
        <v>1500</v>
      </c>
      <c r="N387" t="s">
        <v>1500</v>
      </c>
      <c r="O387" t="s">
        <v>1500</v>
      </c>
      <c r="P387" t="s">
        <v>1500</v>
      </c>
      <c r="Q387" t="s">
        <v>1500</v>
      </c>
      <c r="R387" t="s">
        <v>1500</v>
      </c>
      <c r="S387" t="s">
        <v>1500</v>
      </c>
      <c r="T387" t="s">
        <v>1500</v>
      </c>
      <c r="U387" t="s">
        <v>1500</v>
      </c>
      <c r="V387" t="s">
        <v>1500</v>
      </c>
      <c r="W387" t="s">
        <v>1500</v>
      </c>
      <c r="X387" t="s">
        <v>1500</v>
      </c>
      <c r="Y387" t="s">
        <v>1500</v>
      </c>
      <c r="Z387" t="s">
        <v>1500</v>
      </c>
      <c r="AA387" t="s">
        <v>384</v>
      </c>
      <c r="AB387" t="s">
        <v>1834</v>
      </c>
      <c r="AC387" t="s">
        <v>1500</v>
      </c>
      <c r="AD387" t="s">
        <v>1500</v>
      </c>
      <c r="AE387" t="s">
        <v>1500</v>
      </c>
      <c r="AF387" t="s">
        <v>1500</v>
      </c>
      <c r="AG387" t="s">
        <v>1500</v>
      </c>
      <c r="AH387" t="s">
        <v>1500</v>
      </c>
      <c r="AI387" t="s">
        <v>1500</v>
      </c>
      <c r="AJ387" t="s">
        <v>1500</v>
      </c>
      <c r="AK387" t="s">
        <v>1500</v>
      </c>
      <c r="AL387" t="s">
        <v>1500</v>
      </c>
      <c r="AM387" t="s">
        <v>1500</v>
      </c>
      <c r="AN387" t="s">
        <v>1500</v>
      </c>
      <c r="AO387" t="s">
        <v>1514</v>
      </c>
      <c r="AP387" t="s">
        <v>1517</v>
      </c>
      <c r="AQ387" t="s">
        <v>1500</v>
      </c>
      <c r="AR387" t="s">
        <v>1500</v>
      </c>
      <c r="AS387" t="s">
        <v>1500</v>
      </c>
      <c r="AT387" t="s">
        <v>1498</v>
      </c>
      <c r="AU387">
        <v>2022</v>
      </c>
      <c r="AV387">
        <v>84</v>
      </c>
      <c r="AW387">
        <v>4</v>
      </c>
      <c r="AX387" t="s">
        <v>1500</v>
      </c>
      <c r="AY387" t="s">
        <v>1500</v>
      </c>
      <c r="AZ387" t="s">
        <v>1500</v>
      </c>
      <c r="BA387" t="s">
        <v>1500</v>
      </c>
      <c r="BB387">
        <v>945</v>
      </c>
      <c r="BC387">
        <v>957</v>
      </c>
      <c r="BD387" t="s">
        <v>1500</v>
      </c>
      <c r="BE387" t="s">
        <v>2476</v>
      </c>
      <c r="BF387" s="6" t="str">
        <f>HYPERLINK("http://dx.doi.org/10.1007/s00248-021-01911-8","http://dx.doi.org/10.1007/s00248-021-01911-8")</f>
        <v>http://dx.doi.org/10.1007/s00248-021-01911-8</v>
      </c>
      <c r="BG387" t="s">
        <v>1500</v>
      </c>
      <c r="BH387" t="s">
        <v>2714</v>
      </c>
      <c r="BI387" t="s">
        <v>1500</v>
      </c>
      <c r="BJ387" t="s">
        <v>1500</v>
      </c>
      <c r="BK387" t="s">
        <v>1500</v>
      </c>
      <c r="BL387" t="s">
        <v>1500</v>
      </c>
      <c r="BM387" t="s">
        <v>1500</v>
      </c>
      <c r="BN387">
        <v>34725713</v>
      </c>
      <c r="BO387" t="s">
        <v>1500</v>
      </c>
      <c r="BP387" t="s">
        <v>1500</v>
      </c>
      <c r="BQ387" t="s">
        <v>1500</v>
      </c>
      <c r="BR387" t="s">
        <v>1500</v>
      </c>
      <c r="BS387" t="s">
        <v>1087</v>
      </c>
      <c r="BT387" s="6" t="str">
        <f>HYPERLINK("https%3A%2F%2Fwww.webofscience.com%2Fwos%2Fwoscc%2Ffull-record%2FWOS:000713535700001","View Full Record in Web of Science")</f>
        <v>View Full Record in Web of Science</v>
      </c>
    </row>
    <row r="388" spans="1:72" x14ac:dyDescent="0.2">
      <c r="A388" t="s">
        <v>1507</v>
      </c>
      <c r="B388" t="s">
        <v>1290</v>
      </c>
      <c r="C388" t="s">
        <v>1500</v>
      </c>
      <c r="D388" t="s">
        <v>1500</v>
      </c>
      <c r="E388" t="s">
        <v>1500</v>
      </c>
      <c r="F388" t="s">
        <v>1072</v>
      </c>
      <c r="G388" t="s">
        <v>1500</v>
      </c>
      <c r="H388" t="s">
        <v>1500</v>
      </c>
      <c r="I388" t="s">
        <v>2612</v>
      </c>
      <c r="J388" t="s">
        <v>1304</v>
      </c>
      <c r="K388" t="s">
        <v>1500</v>
      </c>
      <c r="L388" t="s">
        <v>1500</v>
      </c>
      <c r="M388" t="s">
        <v>1500</v>
      </c>
      <c r="N388" t="s">
        <v>1500</v>
      </c>
      <c r="O388" t="s">
        <v>1500</v>
      </c>
      <c r="P388" t="s">
        <v>1500</v>
      </c>
      <c r="Q388" t="s">
        <v>1500</v>
      </c>
      <c r="R388" t="s">
        <v>1500</v>
      </c>
      <c r="S388" t="s">
        <v>1500</v>
      </c>
      <c r="T388" t="s">
        <v>1500</v>
      </c>
      <c r="U388" t="s">
        <v>1500</v>
      </c>
      <c r="V388" t="s">
        <v>1500</v>
      </c>
      <c r="W388" t="s">
        <v>1500</v>
      </c>
      <c r="X388" t="s">
        <v>1500</v>
      </c>
      <c r="Y388" t="s">
        <v>1500</v>
      </c>
      <c r="Z388" t="s">
        <v>1500</v>
      </c>
      <c r="AA388" t="s">
        <v>1500</v>
      </c>
      <c r="AB388" t="s">
        <v>1500</v>
      </c>
      <c r="AC388" t="s">
        <v>1500</v>
      </c>
      <c r="AD388" t="s">
        <v>1500</v>
      </c>
      <c r="AE388" t="s">
        <v>1500</v>
      </c>
      <c r="AF388" t="s">
        <v>1500</v>
      </c>
      <c r="AG388" t="s">
        <v>1500</v>
      </c>
      <c r="AH388" t="s">
        <v>1500</v>
      </c>
      <c r="AI388" t="s">
        <v>1500</v>
      </c>
      <c r="AJ388" t="s">
        <v>1500</v>
      </c>
      <c r="AK388" t="s">
        <v>1500</v>
      </c>
      <c r="AL388" t="s">
        <v>1500</v>
      </c>
      <c r="AM388" t="s">
        <v>1500</v>
      </c>
      <c r="AN388" t="s">
        <v>1500</v>
      </c>
      <c r="AO388" t="s">
        <v>1500</v>
      </c>
      <c r="AP388" t="s">
        <v>2102</v>
      </c>
      <c r="AQ388" t="s">
        <v>1500</v>
      </c>
      <c r="AR388" t="s">
        <v>1500</v>
      </c>
      <c r="AS388" t="s">
        <v>1500</v>
      </c>
      <c r="AT388" t="s">
        <v>1540</v>
      </c>
      <c r="AU388">
        <v>2023</v>
      </c>
      <c r="AV388">
        <v>10</v>
      </c>
      <c r="AW388">
        <v>5</v>
      </c>
      <c r="AX388" t="s">
        <v>1500</v>
      </c>
      <c r="AY388" t="s">
        <v>1500</v>
      </c>
      <c r="AZ388" t="s">
        <v>1500</v>
      </c>
      <c r="BA388" t="s">
        <v>1500</v>
      </c>
      <c r="BB388" t="s">
        <v>1500</v>
      </c>
      <c r="BC388" t="s">
        <v>1500</v>
      </c>
      <c r="BD388">
        <v>72</v>
      </c>
      <c r="BE388" t="s">
        <v>2614</v>
      </c>
      <c r="BF388" s="6" t="str">
        <f>HYPERLINK("http://dx.doi.org/10.3390/environments10050072","http://dx.doi.org/10.3390/environments10050072")</f>
        <v>http://dx.doi.org/10.3390/environments10050072</v>
      </c>
      <c r="BG388" t="s">
        <v>1500</v>
      </c>
      <c r="BH388" t="s">
        <v>1500</v>
      </c>
      <c r="BI388" t="s">
        <v>1500</v>
      </c>
      <c r="BJ388" t="s">
        <v>1500</v>
      </c>
      <c r="BK388" t="s">
        <v>1500</v>
      </c>
      <c r="BL388" t="s">
        <v>1500</v>
      </c>
      <c r="BM388" t="s">
        <v>1500</v>
      </c>
      <c r="BN388" t="s">
        <v>1500</v>
      </c>
      <c r="BO388" t="s">
        <v>1500</v>
      </c>
      <c r="BP388" t="s">
        <v>1500</v>
      </c>
      <c r="BQ388" t="s">
        <v>1500</v>
      </c>
      <c r="BR388" t="s">
        <v>1500</v>
      </c>
      <c r="BS388" t="s">
        <v>1088</v>
      </c>
      <c r="BT388" s="6" t="str">
        <f>HYPERLINK("https%3A%2F%2Fwww.webofscience.com%2Fwos%2Fwoscc%2Ffull-record%2FWOS:000996668400001","View Full Record in Web of Science")</f>
        <v>View Full Record in Web of Science</v>
      </c>
    </row>
    <row r="389" spans="1:72" x14ac:dyDescent="0.2">
      <c r="A389" t="s">
        <v>1507</v>
      </c>
      <c r="B389" t="s">
        <v>1902</v>
      </c>
      <c r="C389" t="s">
        <v>1500</v>
      </c>
      <c r="D389" t="s">
        <v>1500</v>
      </c>
      <c r="E389" t="s">
        <v>1500</v>
      </c>
      <c r="F389" t="s">
        <v>2172</v>
      </c>
      <c r="G389" t="s">
        <v>1500</v>
      </c>
      <c r="H389" t="s">
        <v>1500</v>
      </c>
      <c r="I389" t="s">
        <v>1475</v>
      </c>
      <c r="J389" t="s">
        <v>646</v>
      </c>
      <c r="K389" t="s">
        <v>1500</v>
      </c>
      <c r="L389" t="s">
        <v>1500</v>
      </c>
      <c r="M389" t="s">
        <v>1500</v>
      </c>
      <c r="N389" t="s">
        <v>1500</v>
      </c>
      <c r="O389" t="s">
        <v>1500</v>
      </c>
      <c r="P389" t="s">
        <v>1500</v>
      </c>
      <c r="Q389" t="s">
        <v>1500</v>
      </c>
      <c r="R389" t="s">
        <v>1500</v>
      </c>
      <c r="S389" t="s">
        <v>1500</v>
      </c>
      <c r="T389" t="s">
        <v>1500</v>
      </c>
      <c r="U389" t="s">
        <v>1500</v>
      </c>
      <c r="V389" t="s">
        <v>1500</v>
      </c>
      <c r="W389" t="s">
        <v>1500</v>
      </c>
      <c r="X389" t="s">
        <v>1500</v>
      </c>
      <c r="Y389" t="s">
        <v>1500</v>
      </c>
      <c r="Z389" t="s">
        <v>1500</v>
      </c>
      <c r="AA389" t="s">
        <v>2186</v>
      </c>
      <c r="AB389" t="s">
        <v>1742</v>
      </c>
      <c r="AC389" t="s">
        <v>1500</v>
      </c>
      <c r="AD389" t="s">
        <v>1500</v>
      </c>
      <c r="AE389" t="s">
        <v>1500</v>
      </c>
      <c r="AF389" t="s">
        <v>1500</v>
      </c>
      <c r="AG389" t="s">
        <v>1500</v>
      </c>
      <c r="AH389" t="s">
        <v>1500</v>
      </c>
      <c r="AI389" t="s">
        <v>1500</v>
      </c>
      <c r="AJ389" t="s">
        <v>1500</v>
      </c>
      <c r="AK389" t="s">
        <v>1500</v>
      </c>
      <c r="AL389" t="s">
        <v>1500</v>
      </c>
      <c r="AM389" t="s">
        <v>1500</v>
      </c>
      <c r="AN389" t="s">
        <v>1500</v>
      </c>
      <c r="AO389" t="s">
        <v>2755</v>
      </c>
      <c r="AP389" t="s">
        <v>2749</v>
      </c>
      <c r="AQ389" t="s">
        <v>1500</v>
      </c>
      <c r="AR389" t="s">
        <v>1500</v>
      </c>
      <c r="AS389" t="s">
        <v>1500</v>
      </c>
      <c r="AT389" t="s">
        <v>1487</v>
      </c>
      <c r="AU389">
        <v>2010</v>
      </c>
      <c r="AV389">
        <v>20</v>
      </c>
      <c r="AW389">
        <v>3</v>
      </c>
      <c r="AX389" t="s">
        <v>1500</v>
      </c>
      <c r="AY389" t="s">
        <v>1500</v>
      </c>
      <c r="AZ389" t="s">
        <v>1500</v>
      </c>
      <c r="BA389" t="s">
        <v>1500</v>
      </c>
      <c r="BB389">
        <v>634</v>
      </c>
      <c r="BC389">
        <v>647</v>
      </c>
      <c r="BD389" t="s">
        <v>1500</v>
      </c>
      <c r="BE389" t="s">
        <v>1086</v>
      </c>
      <c r="BF389" s="6" t="str">
        <f>HYPERLINK("http://dx.doi.org/10.1890/08-2031.1","http://dx.doi.org/10.1890/08-2031.1")</f>
        <v>http://dx.doi.org/10.1890/08-2031.1</v>
      </c>
      <c r="BG389" t="s">
        <v>1500</v>
      </c>
      <c r="BH389" t="s">
        <v>1500</v>
      </c>
      <c r="BI389" t="s">
        <v>1500</v>
      </c>
      <c r="BJ389" t="s">
        <v>1500</v>
      </c>
      <c r="BK389" t="s">
        <v>1500</v>
      </c>
      <c r="BL389" t="s">
        <v>1500</v>
      </c>
      <c r="BM389" t="s">
        <v>1500</v>
      </c>
      <c r="BN389">
        <v>20437953</v>
      </c>
      <c r="BO389" t="s">
        <v>1500</v>
      </c>
      <c r="BP389" t="s">
        <v>1500</v>
      </c>
      <c r="BQ389" t="s">
        <v>1500</v>
      </c>
      <c r="BR389" t="s">
        <v>1500</v>
      </c>
      <c r="BS389" t="s">
        <v>1108</v>
      </c>
      <c r="BT389" s="6" t="str">
        <f>HYPERLINK("https%3A%2F%2Fwww.webofscience.com%2Fwos%2Fwoscc%2Ffull-record%2FWOS:000277077400004","View Full Record in Web of Science")</f>
        <v>View Full Record in Web of Science</v>
      </c>
    </row>
    <row r="390" spans="1:72" x14ac:dyDescent="0.2">
      <c r="A390" t="s">
        <v>1507</v>
      </c>
      <c r="B390" t="s">
        <v>2560</v>
      </c>
      <c r="C390" t="s">
        <v>1500</v>
      </c>
      <c r="D390" t="s">
        <v>1500</v>
      </c>
      <c r="E390" t="s">
        <v>1500</v>
      </c>
      <c r="F390" t="s">
        <v>2126</v>
      </c>
      <c r="G390" t="s">
        <v>1500</v>
      </c>
      <c r="H390" t="s">
        <v>1500</v>
      </c>
      <c r="I390" t="s">
        <v>289</v>
      </c>
      <c r="J390" t="s">
        <v>594</v>
      </c>
      <c r="K390" t="s">
        <v>1500</v>
      </c>
      <c r="L390" t="s">
        <v>1500</v>
      </c>
      <c r="M390" t="s">
        <v>1500</v>
      </c>
      <c r="N390" t="s">
        <v>1500</v>
      </c>
      <c r="O390" t="s">
        <v>1500</v>
      </c>
      <c r="P390" t="s">
        <v>1500</v>
      </c>
      <c r="Q390" t="s">
        <v>1500</v>
      </c>
      <c r="R390" t="s">
        <v>1500</v>
      </c>
      <c r="S390" t="s">
        <v>1500</v>
      </c>
      <c r="T390" t="s">
        <v>1500</v>
      </c>
      <c r="U390" t="s">
        <v>1500</v>
      </c>
      <c r="V390" t="s">
        <v>1500</v>
      </c>
      <c r="W390" t="s">
        <v>1500</v>
      </c>
      <c r="X390" t="s">
        <v>1500</v>
      </c>
      <c r="Y390" t="s">
        <v>1500</v>
      </c>
      <c r="Z390" t="s">
        <v>1500</v>
      </c>
      <c r="AA390" t="s">
        <v>1337</v>
      </c>
      <c r="AB390" t="s">
        <v>2171</v>
      </c>
      <c r="AC390" t="s">
        <v>1500</v>
      </c>
      <c r="AD390" t="s">
        <v>1500</v>
      </c>
      <c r="AE390" t="s">
        <v>1500</v>
      </c>
      <c r="AF390" t="s">
        <v>1500</v>
      </c>
      <c r="AG390" t="s">
        <v>1500</v>
      </c>
      <c r="AH390" t="s">
        <v>1500</v>
      </c>
      <c r="AI390" t="s">
        <v>1500</v>
      </c>
      <c r="AJ390" t="s">
        <v>1500</v>
      </c>
      <c r="AK390" t="s">
        <v>1500</v>
      </c>
      <c r="AL390" t="s">
        <v>1500</v>
      </c>
      <c r="AM390" t="s">
        <v>1500</v>
      </c>
      <c r="AN390" t="s">
        <v>1500</v>
      </c>
      <c r="AO390" t="s">
        <v>1512</v>
      </c>
      <c r="AP390" t="s">
        <v>2628</v>
      </c>
      <c r="AQ390" t="s">
        <v>1500</v>
      </c>
      <c r="AR390" t="s">
        <v>1500</v>
      </c>
      <c r="AS390" t="s">
        <v>1500</v>
      </c>
      <c r="AT390" t="s">
        <v>1494</v>
      </c>
      <c r="AU390">
        <v>2012</v>
      </c>
      <c r="AV390">
        <v>94</v>
      </c>
      <c r="AW390" t="s">
        <v>1502</v>
      </c>
      <c r="AX390" t="s">
        <v>1500</v>
      </c>
      <c r="AY390" t="s">
        <v>1500</v>
      </c>
      <c r="AZ390" t="s">
        <v>1500</v>
      </c>
      <c r="BA390" t="s">
        <v>1500</v>
      </c>
      <c r="BB390">
        <v>273</v>
      </c>
      <c r="BC390">
        <v>285</v>
      </c>
      <c r="BD390" t="s">
        <v>1500</v>
      </c>
      <c r="BE390" t="s">
        <v>2458</v>
      </c>
      <c r="BF390" s="6" t="str">
        <f>HYPERLINK("http://dx.doi.org/10.1007/s10705-012-9540-y","http://dx.doi.org/10.1007/s10705-012-9540-y")</f>
        <v>http://dx.doi.org/10.1007/s10705-012-9540-y</v>
      </c>
      <c r="BG390" t="s">
        <v>1500</v>
      </c>
      <c r="BH390" t="s">
        <v>1500</v>
      </c>
      <c r="BI390" t="s">
        <v>1500</v>
      </c>
      <c r="BJ390" t="s">
        <v>1500</v>
      </c>
      <c r="BK390" t="s">
        <v>1500</v>
      </c>
      <c r="BL390" t="s">
        <v>1500</v>
      </c>
      <c r="BM390" t="s">
        <v>1500</v>
      </c>
      <c r="BN390" t="s">
        <v>1500</v>
      </c>
      <c r="BO390" t="s">
        <v>1500</v>
      </c>
      <c r="BP390" t="s">
        <v>1500</v>
      </c>
      <c r="BQ390" t="s">
        <v>1500</v>
      </c>
      <c r="BR390" t="s">
        <v>1500</v>
      </c>
      <c r="BS390" t="s">
        <v>1099</v>
      </c>
      <c r="BT390" s="6" t="str">
        <f>HYPERLINK("https%3A%2F%2Fwww.webofscience.com%2Fwos%2Fwoscc%2Ffull-record%2FWOS:000312216000011","View Full Record in Web of Science")</f>
        <v>View Full Record in Web of Science</v>
      </c>
    </row>
    <row r="391" spans="1:72" x14ac:dyDescent="0.2">
      <c r="A391" t="s">
        <v>1507</v>
      </c>
      <c r="B391" t="s">
        <v>2467</v>
      </c>
      <c r="C391" t="s">
        <v>1500</v>
      </c>
      <c r="D391" t="s">
        <v>1500</v>
      </c>
      <c r="E391" t="s">
        <v>1500</v>
      </c>
      <c r="F391" t="s">
        <v>546</v>
      </c>
      <c r="G391" t="s">
        <v>1500</v>
      </c>
      <c r="H391" t="s">
        <v>1500</v>
      </c>
      <c r="I391" t="s">
        <v>1980</v>
      </c>
      <c r="J391" t="s">
        <v>318</v>
      </c>
      <c r="K391" t="s">
        <v>1500</v>
      </c>
      <c r="L391" t="s">
        <v>1500</v>
      </c>
      <c r="M391" t="s">
        <v>1500</v>
      </c>
      <c r="N391" t="s">
        <v>1500</v>
      </c>
      <c r="O391" t="s">
        <v>1500</v>
      </c>
      <c r="P391" t="s">
        <v>1500</v>
      </c>
      <c r="Q391" t="s">
        <v>1500</v>
      </c>
      <c r="R391" t="s">
        <v>1500</v>
      </c>
      <c r="S391" t="s">
        <v>1500</v>
      </c>
      <c r="T391" t="s">
        <v>1500</v>
      </c>
      <c r="U391" t="s">
        <v>1500</v>
      </c>
      <c r="V391" t="s">
        <v>1500</v>
      </c>
      <c r="W391" t="s">
        <v>1500</v>
      </c>
      <c r="X391" t="s">
        <v>1500</v>
      </c>
      <c r="Y391" t="s">
        <v>1500</v>
      </c>
      <c r="Z391" t="s">
        <v>1500</v>
      </c>
      <c r="AA391" t="s">
        <v>643</v>
      </c>
      <c r="AB391" t="s">
        <v>508</v>
      </c>
      <c r="AC391" t="s">
        <v>1500</v>
      </c>
      <c r="AD391" t="s">
        <v>1500</v>
      </c>
      <c r="AE391" t="s">
        <v>1500</v>
      </c>
      <c r="AF391" t="s">
        <v>1500</v>
      </c>
      <c r="AG391" t="s">
        <v>1500</v>
      </c>
      <c r="AH391" t="s">
        <v>1500</v>
      </c>
      <c r="AI391" t="s">
        <v>1500</v>
      </c>
      <c r="AJ391" t="s">
        <v>1500</v>
      </c>
      <c r="AK391" t="s">
        <v>1500</v>
      </c>
      <c r="AL391" t="s">
        <v>1500</v>
      </c>
      <c r="AM391" t="s">
        <v>1500</v>
      </c>
      <c r="AN391" t="s">
        <v>1500</v>
      </c>
      <c r="AO391" t="s">
        <v>2693</v>
      </c>
      <c r="AP391" t="s">
        <v>2706</v>
      </c>
      <c r="AQ391" t="s">
        <v>1500</v>
      </c>
      <c r="AR391" t="s">
        <v>1500</v>
      </c>
      <c r="AS391" t="s">
        <v>1500</v>
      </c>
      <c r="AT391" t="s">
        <v>1505</v>
      </c>
      <c r="AU391">
        <v>2014</v>
      </c>
      <c r="AV391">
        <v>87</v>
      </c>
      <c r="AW391">
        <v>1</v>
      </c>
      <c r="AX391" t="s">
        <v>1500</v>
      </c>
      <c r="AY391" t="s">
        <v>1500</v>
      </c>
      <c r="AZ391" t="s">
        <v>1500</v>
      </c>
      <c r="BA391" t="s">
        <v>1500</v>
      </c>
      <c r="BB391">
        <v>18</v>
      </c>
      <c r="BC391">
        <v>29</v>
      </c>
      <c r="BD391" t="s">
        <v>1500</v>
      </c>
      <c r="BE391" t="s">
        <v>690</v>
      </c>
      <c r="BF391" s="6" t="str">
        <f>HYPERLINK("http://dx.doi.org/10.1111/1574-6941.12188","http://dx.doi.org/10.1111/1574-6941.12188")</f>
        <v>http://dx.doi.org/10.1111/1574-6941.12188</v>
      </c>
      <c r="BG391" t="s">
        <v>1500</v>
      </c>
      <c r="BH391" t="s">
        <v>1500</v>
      </c>
      <c r="BI391" t="s">
        <v>1500</v>
      </c>
      <c r="BJ391" t="s">
        <v>1500</v>
      </c>
      <c r="BK391" t="s">
        <v>1500</v>
      </c>
      <c r="BL391" t="s">
        <v>1500</v>
      </c>
      <c r="BM391" t="s">
        <v>1500</v>
      </c>
      <c r="BN391">
        <v>23909555</v>
      </c>
      <c r="BO391" t="s">
        <v>1500</v>
      </c>
      <c r="BP391" t="s">
        <v>1500</v>
      </c>
      <c r="BQ391" t="s">
        <v>1500</v>
      </c>
      <c r="BR391" t="s">
        <v>1500</v>
      </c>
      <c r="BS391" t="s">
        <v>1106</v>
      </c>
      <c r="BT391" s="6" t="str">
        <f>HYPERLINK("https%3A%2F%2Fwww.webofscience.com%2Fwos%2Fwoscc%2Ffull-record%2FWOS:000329170100003","View Full Record in Web of Science")</f>
        <v>View Full Record in Web of Science</v>
      </c>
    </row>
    <row r="392" spans="1:72" x14ac:dyDescent="0.2">
      <c r="A392" t="s">
        <v>1507</v>
      </c>
      <c r="B392" t="s">
        <v>1228</v>
      </c>
      <c r="C392" t="s">
        <v>1500</v>
      </c>
      <c r="D392" t="s">
        <v>1500</v>
      </c>
      <c r="E392" t="s">
        <v>1500</v>
      </c>
      <c r="F392" t="s">
        <v>2177</v>
      </c>
      <c r="G392" t="s">
        <v>1500</v>
      </c>
      <c r="H392" t="s">
        <v>1500</v>
      </c>
      <c r="I392" t="s">
        <v>621</v>
      </c>
      <c r="J392" t="s">
        <v>2464</v>
      </c>
      <c r="K392" t="s">
        <v>1500</v>
      </c>
      <c r="L392" t="s">
        <v>1500</v>
      </c>
      <c r="M392" t="s">
        <v>1500</v>
      </c>
      <c r="N392" t="s">
        <v>1500</v>
      </c>
      <c r="O392" t="s">
        <v>1500</v>
      </c>
      <c r="P392" t="s">
        <v>1500</v>
      </c>
      <c r="Q392" t="s">
        <v>1500</v>
      </c>
      <c r="R392" t="s">
        <v>1500</v>
      </c>
      <c r="S392" t="s">
        <v>1500</v>
      </c>
      <c r="T392" t="s">
        <v>1500</v>
      </c>
      <c r="U392" t="s">
        <v>1500</v>
      </c>
      <c r="V392" t="s">
        <v>1500</v>
      </c>
      <c r="W392" t="s">
        <v>1500</v>
      </c>
      <c r="X392" t="s">
        <v>1500</v>
      </c>
      <c r="Y392" t="s">
        <v>1500</v>
      </c>
      <c r="Z392" t="s">
        <v>1500</v>
      </c>
      <c r="AA392" t="s">
        <v>549</v>
      </c>
      <c r="AB392" t="s">
        <v>197</v>
      </c>
      <c r="AC392" t="s">
        <v>1500</v>
      </c>
      <c r="AD392" t="s">
        <v>1500</v>
      </c>
      <c r="AE392" t="s">
        <v>1500</v>
      </c>
      <c r="AF392" t="s">
        <v>1500</v>
      </c>
      <c r="AG392" t="s">
        <v>1500</v>
      </c>
      <c r="AH392" t="s">
        <v>1500</v>
      </c>
      <c r="AI392" t="s">
        <v>1500</v>
      </c>
      <c r="AJ392" t="s">
        <v>1500</v>
      </c>
      <c r="AK392" t="s">
        <v>1500</v>
      </c>
      <c r="AL392" t="s">
        <v>1500</v>
      </c>
      <c r="AM392" t="s">
        <v>1500</v>
      </c>
      <c r="AN392" t="s">
        <v>1500</v>
      </c>
      <c r="AO392" t="s">
        <v>2090</v>
      </c>
      <c r="AP392" t="s">
        <v>2086</v>
      </c>
      <c r="AQ392" t="s">
        <v>1500</v>
      </c>
      <c r="AR392" t="s">
        <v>1500</v>
      </c>
      <c r="AS392" t="s">
        <v>1500</v>
      </c>
      <c r="AT392" t="s">
        <v>1487</v>
      </c>
      <c r="AU392">
        <v>2017</v>
      </c>
      <c r="AV392">
        <v>168</v>
      </c>
      <c r="AW392">
        <v>3</v>
      </c>
      <c r="AX392" t="s">
        <v>1500</v>
      </c>
      <c r="AY392" t="s">
        <v>1500</v>
      </c>
      <c r="AZ392" t="s">
        <v>1500</v>
      </c>
      <c r="BA392" t="s">
        <v>1500</v>
      </c>
      <c r="BB392">
        <v>266</v>
      </c>
      <c r="BC392">
        <v>275</v>
      </c>
      <c r="BD392" t="s">
        <v>1500</v>
      </c>
      <c r="BE392" t="s">
        <v>2610</v>
      </c>
      <c r="BF392" s="6" t="str">
        <f>HYPERLINK("http://dx.doi.org/10.1016/j.resmic.2016.12.001","http://dx.doi.org/10.1016/j.resmic.2016.12.001")</f>
        <v>http://dx.doi.org/10.1016/j.resmic.2016.12.001</v>
      </c>
      <c r="BG392" t="s">
        <v>1500</v>
      </c>
      <c r="BH392" t="s">
        <v>1500</v>
      </c>
      <c r="BI392" t="s">
        <v>1500</v>
      </c>
      <c r="BJ392" t="s">
        <v>1500</v>
      </c>
      <c r="BK392" t="s">
        <v>1500</v>
      </c>
      <c r="BL392" t="s">
        <v>1500</v>
      </c>
      <c r="BM392" t="s">
        <v>1500</v>
      </c>
      <c r="BN392">
        <v>28040468</v>
      </c>
      <c r="BO392" t="s">
        <v>1500</v>
      </c>
      <c r="BP392" t="s">
        <v>1500</v>
      </c>
      <c r="BQ392" t="s">
        <v>1500</v>
      </c>
      <c r="BR392" t="s">
        <v>1500</v>
      </c>
      <c r="BS392" t="s">
        <v>1096</v>
      </c>
      <c r="BT392" s="6" t="str">
        <f>HYPERLINK("https%3A%2F%2Fwww.webofscience.com%2Fwos%2Fwoscc%2Ffull-record%2FWOS:000400202000009","View Full Record in Web of Science")</f>
        <v>View Full Record in Web of Science</v>
      </c>
    </row>
    <row r="393" spans="1:72" x14ac:dyDescent="0.2">
      <c r="A393" t="s">
        <v>1507</v>
      </c>
      <c r="B393" t="s">
        <v>198</v>
      </c>
      <c r="C393" t="s">
        <v>1500</v>
      </c>
      <c r="D393" t="s">
        <v>1500</v>
      </c>
      <c r="E393" t="s">
        <v>1500</v>
      </c>
      <c r="F393" t="s">
        <v>1891</v>
      </c>
      <c r="G393" t="s">
        <v>1500</v>
      </c>
      <c r="H393" t="s">
        <v>1500</v>
      </c>
      <c r="I393" t="s">
        <v>2250</v>
      </c>
      <c r="J393" t="s">
        <v>583</v>
      </c>
      <c r="K393" t="s">
        <v>1500</v>
      </c>
      <c r="L393" t="s">
        <v>1500</v>
      </c>
      <c r="M393" t="s">
        <v>1500</v>
      </c>
      <c r="N393" t="s">
        <v>1500</v>
      </c>
      <c r="O393" t="s">
        <v>1500</v>
      </c>
      <c r="P393" t="s">
        <v>1500</v>
      </c>
      <c r="Q393" t="s">
        <v>1500</v>
      </c>
      <c r="R393" t="s">
        <v>1500</v>
      </c>
      <c r="S393" t="s">
        <v>1500</v>
      </c>
      <c r="T393" t="s">
        <v>1500</v>
      </c>
      <c r="U393" t="s">
        <v>1500</v>
      </c>
      <c r="V393" t="s">
        <v>1500</v>
      </c>
      <c r="W393" t="s">
        <v>1500</v>
      </c>
      <c r="X393" t="s">
        <v>1500</v>
      </c>
      <c r="Y393" t="s">
        <v>1500</v>
      </c>
      <c r="Z393" t="s">
        <v>1500</v>
      </c>
      <c r="AA393" t="s">
        <v>382</v>
      </c>
      <c r="AB393" t="s">
        <v>1744</v>
      </c>
      <c r="AC393" t="s">
        <v>1500</v>
      </c>
      <c r="AD393" t="s">
        <v>1500</v>
      </c>
      <c r="AE393" t="s">
        <v>1500</v>
      </c>
      <c r="AF393" t="s">
        <v>1500</v>
      </c>
      <c r="AG393" t="s">
        <v>1500</v>
      </c>
      <c r="AH393" t="s">
        <v>1500</v>
      </c>
      <c r="AI393" t="s">
        <v>1500</v>
      </c>
      <c r="AJ393" t="s">
        <v>1500</v>
      </c>
      <c r="AK393" t="s">
        <v>1500</v>
      </c>
      <c r="AL393" t="s">
        <v>1500</v>
      </c>
      <c r="AM393" t="s">
        <v>1500</v>
      </c>
      <c r="AN393" t="s">
        <v>1500</v>
      </c>
      <c r="AO393" t="s">
        <v>1523</v>
      </c>
      <c r="AP393" t="s">
        <v>1480</v>
      </c>
      <c r="AQ393" t="s">
        <v>1500</v>
      </c>
      <c r="AR393" t="s">
        <v>1500</v>
      </c>
      <c r="AS393" t="s">
        <v>1500</v>
      </c>
      <c r="AT393" t="s">
        <v>1631</v>
      </c>
      <c r="AU393">
        <v>2022</v>
      </c>
      <c r="AV393">
        <v>820</v>
      </c>
      <c r="AW393" t="s">
        <v>1500</v>
      </c>
      <c r="AX393" t="s">
        <v>1500</v>
      </c>
      <c r="AY393" t="s">
        <v>1500</v>
      </c>
      <c r="AZ393" t="s">
        <v>1500</v>
      </c>
      <c r="BA393" t="s">
        <v>1500</v>
      </c>
      <c r="BB393" t="s">
        <v>1500</v>
      </c>
      <c r="BC393" t="s">
        <v>1500</v>
      </c>
      <c r="BD393">
        <v>153288</v>
      </c>
      <c r="BE393" t="s">
        <v>2616</v>
      </c>
      <c r="BF393" s="6" t="str">
        <f>HYPERLINK("http://dx.doi.org/10.1016/j.scitotenv.2022.153288","http://dx.doi.org/10.1016/j.scitotenv.2022.153288")</f>
        <v>http://dx.doi.org/10.1016/j.scitotenv.2022.153288</v>
      </c>
      <c r="BG393" t="s">
        <v>1500</v>
      </c>
      <c r="BH393" t="s">
        <v>2730</v>
      </c>
      <c r="BI393" t="s">
        <v>1500</v>
      </c>
      <c r="BJ393" t="s">
        <v>1500</v>
      </c>
      <c r="BK393" t="s">
        <v>1500</v>
      </c>
      <c r="BL393" t="s">
        <v>1500</v>
      </c>
      <c r="BM393" t="s">
        <v>1500</v>
      </c>
      <c r="BN393">
        <v>35066045</v>
      </c>
      <c r="BO393" t="s">
        <v>1500</v>
      </c>
      <c r="BP393" t="s">
        <v>1500</v>
      </c>
      <c r="BQ393" t="s">
        <v>1500</v>
      </c>
      <c r="BR393" t="s">
        <v>1500</v>
      </c>
      <c r="BS393" t="s">
        <v>1094</v>
      </c>
      <c r="BT393" s="6" t="str">
        <f>HYPERLINK("https%3A%2F%2Fwww.webofscience.com%2Fwos%2Fwoscc%2Ffull-record%2FWOS:000766806600003","View Full Record in Web of Science")</f>
        <v>View Full Record in Web of Science</v>
      </c>
    </row>
    <row r="394" spans="1:72" x14ac:dyDescent="0.2">
      <c r="A394" t="s">
        <v>1507</v>
      </c>
      <c r="B394" t="s">
        <v>704</v>
      </c>
      <c r="C394" t="s">
        <v>1500</v>
      </c>
      <c r="D394" t="s">
        <v>1500</v>
      </c>
      <c r="E394" t="s">
        <v>1500</v>
      </c>
      <c r="F394" t="s">
        <v>214</v>
      </c>
      <c r="G394" t="s">
        <v>1500</v>
      </c>
      <c r="H394" t="s">
        <v>1500</v>
      </c>
      <c r="I394" t="s">
        <v>2123</v>
      </c>
      <c r="J394" t="s">
        <v>1317</v>
      </c>
      <c r="K394" t="s">
        <v>1500</v>
      </c>
      <c r="L394" t="s">
        <v>1500</v>
      </c>
      <c r="M394" t="s">
        <v>1500</v>
      </c>
      <c r="N394" t="s">
        <v>1500</v>
      </c>
      <c r="O394" t="s">
        <v>1500</v>
      </c>
      <c r="P394" t="s">
        <v>1500</v>
      </c>
      <c r="Q394" t="s">
        <v>1500</v>
      </c>
      <c r="R394" t="s">
        <v>1500</v>
      </c>
      <c r="S394" t="s">
        <v>1500</v>
      </c>
      <c r="T394" t="s">
        <v>1500</v>
      </c>
      <c r="U394" t="s">
        <v>1500</v>
      </c>
      <c r="V394" t="s">
        <v>1500</v>
      </c>
      <c r="W394" t="s">
        <v>1500</v>
      </c>
      <c r="X394" t="s">
        <v>1500</v>
      </c>
      <c r="Y394" t="s">
        <v>1500</v>
      </c>
      <c r="Z394" t="s">
        <v>1500</v>
      </c>
      <c r="AA394" t="s">
        <v>1168</v>
      </c>
      <c r="AB394" t="s">
        <v>6</v>
      </c>
      <c r="AC394" t="s">
        <v>1500</v>
      </c>
      <c r="AD394" t="s">
        <v>1500</v>
      </c>
      <c r="AE394" t="s">
        <v>1500</v>
      </c>
      <c r="AF394" t="s">
        <v>1500</v>
      </c>
      <c r="AG394" t="s">
        <v>1500</v>
      </c>
      <c r="AH394" t="s">
        <v>1500</v>
      </c>
      <c r="AI394" t="s">
        <v>1500</v>
      </c>
      <c r="AJ394" t="s">
        <v>1500</v>
      </c>
      <c r="AK394" t="s">
        <v>1500</v>
      </c>
      <c r="AL394" t="s">
        <v>1500</v>
      </c>
      <c r="AM394" t="s">
        <v>1500</v>
      </c>
      <c r="AN394" t="s">
        <v>1500</v>
      </c>
      <c r="AO394" t="s">
        <v>1500</v>
      </c>
      <c r="AP394" t="s">
        <v>1513</v>
      </c>
      <c r="AQ394" t="s">
        <v>1500</v>
      </c>
      <c r="AR394" t="s">
        <v>1500</v>
      </c>
      <c r="AS394" t="s">
        <v>1500</v>
      </c>
      <c r="AT394" t="s">
        <v>1486</v>
      </c>
      <c r="AU394">
        <v>2022</v>
      </c>
      <c r="AV394">
        <v>12</v>
      </c>
      <c r="AW394">
        <v>10</v>
      </c>
      <c r="AX394" t="s">
        <v>1500</v>
      </c>
      <c r="AY394" t="s">
        <v>1500</v>
      </c>
      <c r="AZ394" t="s">
        <v>1500</v>
      </c>
      <c r="BA394" t="s">
        <v>1500</v>
      </c>
      <c r="BB394" t="s">
        <v>1500</v>
      </c>
      <c r="BC394" t="s">
        <v>1500</v>
      </c>
      <c r="BD394">
        <v>2347</v>
      </c>
      <c r="BE394" t="s">
        <v>2474</v>
      </c>
      <c r="BF394" s="6" t="str">
        <f>HYPERLINK("http://dx.doi.org/10.3390/agronomy12102347","http://dx.doi.org/10.3390/agronomy12102347")</f>
        <v>http://dx.doi.org/10.3390/agronomy12102347</v>
      </c>
      <c r="BG394" t="s">
        <v>1500</v>
      </c>
      <c r="BH394" t="s">
        <v>1500</v>
      </c>
      <c r="BI394" t="s">
        <v>1500</v>
      </c>
      <c r="BJ394" t="s">
        <v>1500</v>
      </c>
      <c r="BK394" t="s">
        <v>1500</v>
      </c>
      <c r="BL394" t="s">
        <v>1500</v>
      </c>
      <c r="BM394" t="s">
        <v>1500</v>
      </c>
      <c r="BN394" t="s">
        <v>1500</v>
      </c>
      <c r="BO394" t="s">
        <v>1500</v>
      </c>
      <c r="BP394" t="s">
        <v>1500</v>
      </c>
      <c r="BQ394" t="s">
        <v>1500</v>
      </c>
      <c r="BR394" t="s">
        <v>1500</v>
      </c>
      <c r="BS394" t="s">
        <v>1107</v>
      </c>
      <c r="BT394" s="6" t="str">
        <f>HYPERLINK("https%3A%2F%2Fwww.webofscience.com%2Fwos%2Fwoscc%2Ffull-record%2FWOS:000874184700001","View Full Record in Web of Science")</f>
        <v>View Full Record in Web of Science</v>
      </c>
    </row>
    <row r="395" spans="1:72" x14ac:dyDescent="0.2">
      <c r="A395" t="s">
        <v>1507</v>
      </c>
      <c r="B395" t="s">
        <v>2017</v>
      </c>
      <c r="C395" t="s">
        <v>1500</v>
      </c>
      <c r="D395" t="s">
        <v>1500</v>
      </c>
      <c r="E395" t="s">
        <v>1500</v>
      </c>
      <c r="F395" t="s">
        <v>2192</v>
      </c>
      <c r="G395" t="s">
        <v>1500</v>
      </c>
      <c r="H395" t="s">
        <v>1500</v>
      </c>
      <c r="I395" t="s">
        <v>2289</v>
      </c>
      <c r="J395" t="s">
        <v>611</v>
      </c>
      <c r="K395" t="s">
        <v>1500</v>
      </c>
      <c r="L395" t="s">
        <v>1500</v>
      </c>
      <c r="M395" t="s">
        <v>1500</v>
      </c>
      <c r="N395" t="s">
        <v>1500</v>
      </c>
      <c r="O395" t="s">
        <v>1500</v>
      </c>
      <c r="P395" t="s">
        <v>1500</v>
      </c>
      <c r="Q395" t="s">
        <v>1500</v>
      </c>
      <c r="R395" t="s">
        <v>1500</v>
      </c>
      <c r="S395" t="s">
        <v>1500</v>
      </c>
      <c r="T395" t="s">
        <v>1500</v>
      </c>
      <c r="U395" t="s">
        <v>1500</v>
      </c>
      <c r="V395" t="s">
        <v>1500</v>
      </c>
      <c r="W395" t="s">
        <v>1500</v>
      </c>
      <c r="X395" t="s">
        <v>1500</v>
      </c>
      <c r="Y395" t="s">
        <v>1500</v>
      </c>
      <c r="Z395" t="s">
        <v>1500</v>
      </c>
      <c r="AA395" t="s">
        <v>2196</v>
      </c>
      <c r="AB395" t="s">
        <v>2620</v>
      </c>
      <c r="AC395" t="s">
        <v>1500</v>
      </c>
      <c r="AD395" t="s">
        <v>1500</v>
      </c>
      <c r="AE395" t="s">
        <v>1500</v>
      </c>
      <c r="AF395" t="s">
        <v>1500</v>
      </c>
      <c r="AG395" t="s">
        <v>1500</v>
      </c>
      <c r="AH395" t="s">
        <v>1500</v>
      </c>
      <c r="AI395" t="s">
        <v>1500</v>
      </c>
      <c r="AJ395" t="s">
        <v>1500</v>
      </c>
      <c r="AK395" t="s">
        <v>1500</v>
      </c>
      <c r="AL395" t="s">
        <v>1500</v>
      </c>
      <c r="AM395" t="s">
        <v>1500</v>
      </c>
      <c r="AN395" t="s">
        <v>1500</v>
      </c>
      <c r="AO395" t="s">
        <v>2703</v>
      </c>
      <c r="AP395" t="s">
        <v>2718</v>
      </c>
      <c r="AQ395" t="s">
        <v>1500</v>
      </c>
      <c r="AR395" t="s">
        <v>1500</v>
      </c>
      <c r="AS395" t="s">
        <v>1500</v>
      </c>
      <c r="AT395" t="s">
        <v>1596</v>
      </c>
      <c r="AU395">
        <v>2017</v>
      </c>
      <c r="AV395">
        <v>165</v>
      </c>
      <c r="AW395" t="s">
        <v>1500</v>
      </c>
      <c r="AX395" t="s">
        <v>1500</v>
      </c>
      <c r="AY395" t="s">
        <v>1500</v>
      </c>
      <c r="AZ395" t="s">
        <v>1500</v>
      </c>
      <c r="BA395" t="s">
        <v>1500</v>
      </c>
      <c r="BB395">
        <v>1</v>
      </c>
      <c r="BC395">
        <v>12</v>
      </c>
      <c r="BD395" t="s">
        <v>1500</v>
      </c>
      <c r="BE395" t="s">
        <v>2617</v>
      </c>
      <c r="BF395" s="6" t="str">
        <f>HYPERLINK("http://dx.doi.org/10.1016/j.jclepro.2017.07.077","http://dx.doi.org/10.1016/j.jclepro.2017.07.077")</f>
        <v>http://dx.doi.org/10.1016/j.jclepro.2017.07.077</v>
      </c>
      <c r="BG395" t="s">
        <v>1500</v>
      </c>
      <c r="BH395" t="s">
        <v>1500</v>
      </c>
      <c r="BI395" t="s">
        <v>1500</v>
      </c>
      <c r="BJ395" t="s">
        <v>1500</v>
      </c>
      <c r="BK395" t="s">
        <v>1500</v>
      </c>
      <c r="BL395" t="s">
        <v>1500</v>
      </c>
      <c r="BM395" t="s">
        <v>1500</v>
      </c>
      <c r="BN395" t="s">
        <v>1500</v>
      </c>
      <c r="BO395" t="s">
        <v>1500</v>
      </c>
      <c r="BP395" t="s">
        <v>1500</v>
      </c>
      <c r="BQ395" t="s">
        <v>1500</v>
      </c>
      <c r="BR395" t="s">
        <v>1500</v>
      </c>
      <c r="BS395" t="s">
        <v>1071</v>
      </c>
      <c r="BT395" s="6" t="str">
        <f>HYPERLINK("https%3A%2F%2Fwww.webofscience.com%2Fwos%2Fwoscc%2Ffull-record%2FWOS:000411544400001","View Full Record in Web of Science")</f>
        <v>View Full Record in Web of Science</v>
      </c>
    </row>
    <row r="396" spans="1:72" x14ac:dyDescent="0.2">
      <c r="A396" t="s">
        <v>1507</v>
      </c>
      <c r="B396" t="s">
        <v>1172</v>
      </c>
      <c r="C396" t="s">
        <v>1500</v>
      </c>
      <c r="D396" t="s">
        <v>1500</v>
      </c>
      <c r="E396" t="s">
        <v>1500</v>
      </c>
      <c r="F396" t="s">
        <v>2287</v>
      </c>
      <c r="G396" t="s">
        <v>1500</v>
      </c>
      <c r="H396" t="s">
        <v>1500</v>
      </c>
      <c r="I396" t="s">
        <v>1541</v>
      </c>
      <c r="J396" t="s">
        <v>582</v>
      </c>
      <c r="K396" t="s">
        <v>1500</v>
      </c>
      <c r="L396" t="s">
        <v>1500</v>
      </c>
      <c r="M396" t="s">
        <v>1500</v>
      </c>
      <c r="N396" t="s">
        <v>1500</v>
      </c>
      <c r="O396" t="s">
        <v>1500</v>
      </c>
      <c r="P396" t="s">
        <v>1500</v>
      </c>
      <c r="Q396" t="s">
        <v>1500</v>
      </c>
      <c r="R396" t="s">
        <v>1500</v>
      </c>
      <c r="S396" t="s">
        <v>1500</v>
      </c>
      <c r="T396" t="s">
        <v>1500</v>
      </c>
      <c r="U396" t="s">
        <v>1500</v>
      </c>
      <c r="V396" t="s">
        <v>1500</v>
      </c>
      <c r="W396" t="s">
        <v>1500</v>
      </c>
      <c r="X396" t="s">
        <v>1500</v>
      </c>
      <c r="Y396" t="s">
        <v>1500</v>
      </c>
      <c r="Z396" t="s">
        <v>1500</v>
      </c>
      <c r="AA396" t="s">
        <v>1796</v>
      </c>
      <c r="AB396" t="s">
        <v>1500</v>
      </c>
      <c r="AC396" t="s">
        <v>1500</v>
      </c>
      <c r="AD396" t="s">
        <v>1500</v>
      </c>
      <c r="AE396" t="s">
        <v>1500</v>
      </c>
      <c r="AF396" t="s">
        <v>1500</v>
      </c>
      <c r="AG396" t="s">
        <v>1500</v>
      </c>
      <c r="AH396" t="s">
        <v>1500</v>
      </c>
      <c r="AI396" t="s">
        <v>1500</v>
      </c>
      <c r="AJ396" t="s">
        <v>1500</v>
      </c>
      <c r="AK396" t="s">
        <v>1500</v>
      </c>
      <c r="AL396" t="s">
        <v>1500</v>
      </c>
      <c r="AM396" t="s">
        <v>1500</v>
      </c>
      <c r="AN396" t="s">
        <v>1500</v>
      </c>
      <c r="AO396" t="s">
        <v>2650</v>
      </c>
      <c r="AP396" t="s">
        <v>2647</v>
      </c>
      <c r="AQ396" t="s">
        <v>1500</v>
      </c>
      <c r="AR396" t="s">
        <v>1500</v>
      </c>
      <c r="AS396" t="s">
        <v>1500</v>
      </c>
      <c r="AT396" t="s">
        <v>1643</v>
      </c>
      <c r="AU396">
        <v>2019</v>
      </c>
      <c r="AV396">
        <v>245</v>
      </c>
      <c r="AW396" t="s">
        <v>1500</v>
      </c>
      <c r="AX396" t="s">
        <v>1500</v>
      </c>
      <c r="AY396" t="s">
        <v>1500</v>
      </c>
      <c r="AZ396" t="s">
        <v>1500</v>
      </c>
      <c r="BA396" t="s">
        <v>1500</v>
      </c>
      <c r="BB396">
        <v>173</v>
      </c>
      <c r="BC396">
        <v>186</v>
      </c>
      <c r="BD396" t="s">
        <v>1500</v>
      </c>
      <c r="BE396" t="s">
        <v>2618</v>
      </c>
      <c r="BF396" s="6" t="str">
        <f>HYPERLINK("http://dx.doi.org/10.1016/j.jenvman.2019.03.051","http://dx.doi.org/10.1016/j.jenvman.2019.03.051")</f>
        <v>http://dx.doi.org/10.1016/j.jenvman.2019.03.051</v>
      </c>
      <c r="BG396" t="s">
        <v>1500</v>
      </c>
      <c r="BH396" t="s">
        <v>1500</v>
      </c>
      <c r="BI396" t="s">
        <v>1500</v>
      </c>
      <c r="BJ396" t="s">
        <v>1500</v>
      </c>
      <c r="BK396" t="s">
        <v>1500</v>
      </c>
      <c r="BL396" t="s">
        <v>1500</v>
      </c>
      <c r="BM396" t="s">
        <v>1500</v>
      </c>
      <c r="BN396">
        <v>31152961</v>
      </c>
      <c r="BO396" t="s">
        <v>1500</v>
      </c>
      <c r="BP396" t="s">
        <v>1500</v>
      </c>
      <c r="BQ396" t="s">
        <v>1500</v>
      </c>
      <c r="BR396" t="s">
        <v>1500</v>
      </c>
      <c r="BS396" t="s">
        <v>1111</v>
      </c>
      <c r="BT396" s="6" t="str">
        <f>HYPERLINK("https%3A%2F%2Fwww.webofscience.com%2Fwos%2Fwoscc%2Ffull-record%2FWOS:000473380300020","View Full Record in Web of Science")</f>
        <v>View Full Record in Web of Science</v>
      </c>
    </row>
    <row r="397" spans="1:72" x14ac:dyDescent="0.2">
      <c r="A397" t="s">
        <v>1507</v>
      </c>
      <c r="B397" t="s">
        <v>1255</v>
      </c>
      <c r="C397" t="s">
        <v>1500</v>
      </c>
      <c r="D397" t="s">
        <v>1500</v>
      </c>
      <c r="E397" t="s">
        <v>1500</v>
      </c>
      <c r="F397" t="s">
        <v>2202</v>
      </c>
      <c r="G397" t="s">
        <v>1500</v>
      </c>
      <c r="H397" t="s">
        <v>1500</v>
      </c>
      <c r="I397" t="s">
        <v>1204</v>
      </c>
      <c r="J397" t="s">
        <v>627</v>
      </c>
      <c r="K397" t="s">
        <v>1500</v>
      </c>
      <c r="L397" t="s">
        <v>1500</v>
      </c>
      <c r="M397" t="s">
        <v>1500</v>
      </c>
      <c r="N397" t="s">
        <v>1500</v>
      </c>
      <c r="O397" t="s">
        <v>1500</v>
      </c>
      <c r="P397" t="s">
        <v>1500</v>
      </c>
      <c r="Q397" t="s">
        <v>1500</v>
      </c>
      <c r="R397" t="s">
        <v>1500</v>
      </c>
      <c r="S397" t="s">
        <v>1500</v>
      </c>
      <c r="T397" t="s">
        <v>1500</v>
      </c>
      <c r="U397" t="s">
        <v>1500</v>
      </c>
      <c r="V397" t="s">
        <v>1500</v>
      </c>
      <c r="W397" t="s">
        <v>1500</v>
      </c>
      <c r="X397" t="s">
        <v>1500</v>
      </c>
      <c r="Y397" t="s">
        <v>1500</v>
      </c>
      <c r="Z397" t="s">
        <v>1500</v>
      </c>
      <c r="AA397" t="s">
        <v>1149</v>
      </c>
      <c r="AB397" t="s">
        <v>271</v>
      </c>
      <c r="AC397" t="s">
        <v>1500</v>
      </c>
      <c r="AD397" t="s">
        <v>1500</v>
      </c>
      <c r="AE397" t="s">
        <v>1500</v>
      </c>
      <c r="AF397" t="s">
        <v>1500</v>
      </c>
      <c r="AG397" t="s">
        <v>1500</v>
      </c>
      <c r="AH397" t="s">
        <v>1500</v>
      </c>
      <c r="AI397" t="s">
        <v>1500</v>
      </c>
      <c r="AJ397" t="s">
        <v>1500</v>
      </c>
      <c r="AK397" t="s">
        <v>1500</v>
      </c>
      <c r="AL397" t="s">
        <v>1500</v>
      </c>
      <c r="AM397" t="s">
        <v>1500</v>
      </c>
      <c r="AN397" t="s">
        <v>1500</v>
      </c>
      <c r="AO397" t="s">
        <v>1500</v>
      </c>
      <c r="AP397" t="s">
        <v>2746</v>
      </c>
      <c r="AQ397" t="s">
        <v>1500</v>
      </c>
      <c r="AR397" t="s">
        <v>1500</v>
      </c>
      <c r="AS397" t="s">
        <v>1500</v>
      </c>
      <c r="AT397" t="s">
        <v>1486</v>
      </c>
      <c r="AU397">
        <v>2023</v>
      </c>
      <c r="AV397">
        <v>13</v>
      </c>
      <c r="AW397">
        <v>20</v>
      </c>
      <c r="AX397" t="s">
        <v>1500</v>
      </c>
      <c r="AY397" t="s">
        <v>1500</v>
      </c>
      <c r="AZ397" t="s">
        <v>1500</v>
      </c>
      <c r="BA397" t="s">
        <v>1500</v>
      </c>
      <c r="BB397" t="s">
        <v>1500</v>
      </c>
      <c r="BC397" t="s">
        <v>1500</v>
      </c>
      <c r="BD397">
        <v>11146</v>
      </c>
      <c r="BE397" t="s">
        <v>644</v>
      </c>
      <c r="BF397" s="6" t="str">
        <f>HYPERLINK("http://dx.doi.org/10.3390/app132011146","http://dx.doi.org/10.3390/app132011146")</f>
        <v>http://dx.doi.org/10.3390/app132011146</v>
      </c>
      <c r="BG397" t="s">
        <v>1500</v>
      </c>
      <c r="BH397" t="s">
        <v>1500</v>
      </c>
      <c r="BI397" t="s">
        <v>1500</v>
      </c>
      <c r="BJ397" t="s">
        <v>1500</v>
      </c>
      <c r="BK397" t="s">
        <v>1500</v>
      </c>
      <c r="BL397" t="s">
        <v>1500</v>
      </c>
      <c r="BM397" t="s">
        <v>1500</v>
      </c>
      <c r="BN397" t="s">
        <v>1500</v>
      </c>
      <c r="BO397" t="s">
        <v>1500</v>
      </c>
      <c r="BP397" t="s">
        <v>1500</v>
      </c>
      <c r="BQ397" t="s">
        <v>1500</v>
      </c>
      <c r="BR397" t="s">
        <v>1500</v>
      </c>
      <c r="BS397" t="s">
        <v>955</v>
      </c>
      <c r="BT397" s="6" t="str">
        <f>HYPERLINK("https%3A%2F%2Fwww.webofscience.com%2Fwos%2Fwoscc%2Ffull-record%2FWOS:001093898700001","View Full Record in Web of Science")</f>
        <v>View Full Record in Web of Science</v>
      </c>
    </row>
    <row r="398" spans="1:72" x14ac:dyDescent="0.2">
      <c r="A398" t="s">
        <v>1507</v>
      </c>
      <c r="B398" t="s">
        <v>147</v>
      </c>
      <c r="C398" t="s">
        <v>1500</v>
      </c>
      <c r="D398" t="s">
        <v>1500</v>
      </c>
      <c r="E398" t="s">
        <v>1500</v>
      </c>
      <c r="F398" t="s">
        <v>1334</v>
      </c>
      <c r="G398" t="s">
        <v>1500</v>
      </c>
      <c r="H398" t="s">
        <v>1500</v>
      </c>
      <c r="I398" t="s">
        <v>2292</v>
      </c>
      <c r="J398" t="s">
        <v>2652</v>
      </c>
      <c r="K398" t="s">
        <v>1500</v>
      </c>
      <c r="L398" t="s">
        <v>1500</v>
      </c>
      <c r="M398" t="s">
        <v>1500</v>
      </c>
      <c r="N398" t="s">
        <v>1500</v>
      </c>
      <c r="O398" t="s">
        <v>1500</v>
      </c>
      <c r="P398" t="s">
        <v>1500</v>
      </c>
      <c r="Q398" t="s">
        <v>1500</v>
      </c>
      <c r="R398" t="s">
        <v>1500</v>
      </c>
      <c r="S398" t="s">
        <v>1500</v>
      </c>
      <c r="T398" t="s">
        <v>1500</v>
      </c>
      <c r="U398" t="s">
        <v>1500</v>
      </c>
      <c r="V398" t="s">
        <v>1500</v>
      </c>
      <c r="W398" t="s">
        <v>1500</v>
      </c>
      <c r="X398" t="s">
        <v>1500</v>
      </c>
      <c r="Y398" t="s">
        <v>1500</v>
      </c>
      <c r="Z398" t="s">
        <v>1500</v>
      </c>
      <c r="AA398" t="s">
        <v>2227</v>
      </c>
      <c r="AB398" t="s">
        <v>1739</v>
      </c>
      <c r="AC398" t="s">
        <v>1500</v>
      </c>
      <c r="AD398" t="s">
        <v>1500</v>
      </c>
      <c r="AE398" t="s">
        <v>1500</v>
      </c>
      <c r="AF398" t="s">
        <v>1500</v>
      </c>
      <c r="AG398" t="s">
        <v>1500</v>
      </c>
      <c r="AH398" t="s">
        <v>1500</v>
      </c>
      <c r="AI398" t="s">
        <v>1500</v>
      </c>
      <c r="AJ398" t="s">
        <v>1500</v>
      </c>
      <c r="AK398" t="s">
        <v>1500</v>
      </c>
      <c r="AL398" t="s">
        <v>1500</v>
      </c>
      <c r="AM398" t="s">
        <v>1500</v>
      </c>
      <c r="AN398" t="s">
        <v>1500</v>
      </c>
      <c r="AO398" t="s">
        <v>2651</v>
      </c>
      <c r="AP398" t="s">
        <v>2646</v>
      </c>
      <c r="AQ398" t="s">
        <v>1500</v>
      </c>
      <c r="AR398" t="s">
        <v>1500</v>
      </c>
      <c r="AS398" t="s">
        <v>1500</v>
      </c>
      <c r="AT398" t="s">
        <v>1486</v>
      </c>
      <c r="AU398">
        <v>2013</v>
      </c>
      <c r="AV398">
        <v>23</v>
      </c>
      <c r="AW398">
        <v>5</v>
      </c>
      <c r="AX398" t="s">
        <v>1500</v>
      </c>
      <c r="AY398" t="s">
        <v>1500</v>
      </c>
      <c r="AZ398" t="s">
        <v>1500</v>
      </c>
      <c r="BA398" t="s">
        <v>1500</v>
      </c>
      <c r="BB398">
        <v>696</v>
      </c>
      <c r="BC398">
        <v>704</v>
      </c>
      <c r="BD398" t="s">
        <v>1500</v>
      </c>
      <c r="BE398" t="s">
        <v>1500</v>
      </c>
      <c r="BF398" t="s">
        <v>1500</v>
      </c>
      <c r="BG398" t="s">
        <v>1500</v>
      </c>
      <c r="BH398" t="s">
        <v>1500</v>
      </c>
      <c r="BI398" t="s">
        <v>1500</v>
      </c>
      <c r="BJ398" t="s">
        <v>1500</v>
      </c>
      <c r="BK398" t="s">
        <v>1500</v>
      </c>
      <c r="BL398" t="s">
        <v>1500</v>
      </c>
      <c r="BM398" t="s">
        <v>1500</v>
      </c>
      <c r="BN398" t="s">
        <v>1500</v>
      </c>
      <c r="BO398" t="s">
        <v>1500</v>
      </c>
      <c r="BP398" t="s">
        <v>1500</v>
      </c>
      <c r="BQ398" t="s">
        <v>1500</v>
      </c>
      <c r="BR398" t="s">
        <v>1500</v>
      </c>
      <c r="BS398" t="s">
        <v>1098</v>
      </c>
      <c r="BT398" s="6" t="str">
        <f>HYPERLINK("https%3A%2F%2Fwww.webofscience.com%2Fwos%2Fwoscc%2Ffull-record%2FWOS:000324719200014","View Full Record in Web of Science")</f>
        <v>View Full Record in Web of Science</v>
      </c>
    </row>
    <row r="399" spans="1:72" x14ac:dyDescent="0.2">
      <c r="A399" t="s">
        <v>1507</v>
      </c>
      <c r="B399" t="s">
        <v>385</v>
      </c>
      <c r="C399" t="s">
        <v>1500</v>
      </c>
      <c r="D399" t="s">
        <v>1500</v>
      </c>
      <c r="E399" t="s">
        <v>1500</v>
      </c>
      <c r="F399" t="s">
        <v>1740</v>
      </c>
      <c r="G399" t="s">
        <v>1500</v>
      </c>
      <c r="H399" t="s">
        <v>1500</v>
      </c>
      <c r="I399" t="s">
        <v>1227</v>
      </c>
      <c r="J399" t="s">
        <v>943</v>
      </c>
      <c r="K399" t="s">
        <v>1500</v>
      </c>
      <c r="L399" t="s">
        <v>1500</v>
      </c>
      <c r="M399" t="s">
        <v>1500</v>
      </c>
      <c r="N399" t="s">
        <v>1500</v>
      </c>
      <c r="O399" t="s">
        <v>1500</v>
      </c>
      <c r="P399" t="s">
        <v>1500</v>
      </c>
      <c r="Q399" t="s">
        <v>1500</v>
      </c>
      <c r="R399" t="s">
        <v>1500</v>
      </c>
      <c r="S399" t="s">
        <v>1500</v>
      </c>
      <c r="T399" t="s">
        <v>1500</v>
      </c>
      <c r="U399" t="s">
        <v>1500</v>
      </c>
      <c r="V399" t="s">
        <v>1500</v>
      </c>
      <c r="W399" t="s">
        <v>1500</v>
      </c>
      <c r="X399" t="s">
        <v>1500</v>
      </c>
      <c r="Y399" t="s">
        <v>1500</v>
      </c>
      <c r="Z399" t="s">
        <v>1500</v>
      </c>
      <c r="AA399" t="s">
        <v>1898</v>
      </c>
      <c r="AB399" t="s">
        <v>560</v>
      </c>
      <c r="AC399" t="s">
        <v>1500</v>
      </c>
      <c r="AD399" t="s">
        <v>1500</v>
      </c>
      <c r="AE399" t="s">
        <v>1500</v>
      </c>
      <c r="AF399" t="s">
        <v>1500</v>
      </c>
      <c r="AG399" t="s">
        <v>1500</v>
      </c>
      <c r="AH399" t="s">
        <v>1500</v>
      </c>
      <c r="AI399" t="s">
        <v>1500</v>
      </c>
      <c r="AJ399" t="s">
        <v>1500</v>
      </c>
      <c r="AK399" t="s">
        <v>1500</v>
      </c>
      <c r="AL399" t="s">
        <v>1500</v>
      </c>
      <c r="AM399" t="s">
        <v>1500</v>
      </c>
      <c r="AN399" t="s">
        <v>1500</v>
      </c>
      <c r="AO399" t="s">
        <v>2738</v>
      </c>
      <c r="AP399" t="s">
        <v>1500</v>
      </c>
      <c r="AQ399" t="s">
        <v>1500</v>
      </c>
      <c r="AR399" t="s">
        <v>1500</v>
      </c>
      <c r="AS399" t="s">
        <v>1500</v>
      </c>
      <c r="AT399" t="s">
        <v>1527</v>
      </c>
      <c r="AU399">
        <v>2017</v>
      </c>
      <c r="AV399">
        <v>7</v>
      </c>
      <c r="AW399" t="s">
        <v>1500</v>
      </c>
      <c r="AX399" t="s">
        <v>1500</v>
      </c>
      <c r="AY399" t="s">
        <v>1500</v>
      </c>
      <c r="AZ399" t="s">
        <v>1500</v>
      </c>
      <c r="BA399" t="s">
        <v>1500</v>
      </c>
      <c r="BB399" t="s">
        <v>1500</v>
      </c>
      <c r="BC399" t="s">
        <v>1500</v>
      </c>
      <c r="BD399">
        <v>4126</v>
      </c>
      <c r="BE399" t="s">
        <v>2472</v>
      </c>
      <c r="BF399" s="6" t="str">
        <f>HYPERLINK("http://dx.doi.org/10.1038/s41598-017-04182-x","http://dx.doi.org/10.1038/s41598-017-04182-x")</f>
        <v>http://dx.doi.org/10.1038/s41598-017-04182-x</v>
      </c>
      <c r="BG399" t="s">
        <v>1500</v>
      </c>
      <c r="BH399" t="s">
        <v>1500</v>
      </c>
      <c r="BI399" t="s">
        <v>1500</v>
      </c>
      <c r="BJ399" t="s">
        <v>1500</v>
      </c>
      <c r="BK399" t="s">
        <v>1500</v>
      </c>
      <c r="BL399" t="s">
        <v>1500</v>
      </c>
      <c r="BM399" t="s">
        <v>1500</v>
      </c>
      <c r="BN399">
        <v>28663590</v>
      </c>
      <c r="BO399" t="s">
        <v>1500</v>
      </c>
      <c r="BP399" t="s">
        <v>1500</v>
      </c>
      <c r="BQ399" t="s">
        <v>1500</v>
      </c>
      <c r="BR399" t="s">
        <v>1500</v>
      </c>
      <c r="BS399" t="s">
        <v>1070</v>
      </c>
      <c r="BT399" s="6" t="str">
        <f>HYPERLINK("https%3A%2F%2Fwww.webofscience.com%2Fwos%2Fwoscc%2Ffull-record%2FWOS:000404331800001","View Full Record in Web of Science")</f>
        <v>View Full Record in Web of Science</v>
      </c>
    </row>
    <row r="400" spans="1:72" x14ac:dyDescent="0.2">
      <c r="A400" t="s">
        <v>1507</v>
      </c>
      <c r="B400" t="s">
        <v>2568</v>
      </c>
      <c r="C400" t="s">
        <v>1500</v>
      </c>
      <c r="D400" t="s">
        <v>1500</v>
      </c>
      <c r="E400" t="s">
        <v>1500</v>
      </c>
      <c r="F400" t="s">
        <v>1176</v>
      </c>
      <c r="G400" t="s">
        <v>1500</v>
      </c>
      <c r="H400" t="s">
        <v>1500</v>
      </c>
      <c r="I400" t="s">
        <v>492</v>
      </c>
      <c r="J400" t="s">
        <v>520</v>
      </c>
      <c r="K400" t="s">
        <v>1500</v>
      </c>
      <c r="L400" t="s">
        <v>1500</v>
      </c>
      <c r="M400" t="s">
        <v>1500</v>
      </c>
      <c r="N400" t="s">
        <v>1500</v>
      </c>
      <c r="O400" t="s">
        <v>1500</v>
      </c>
      <c r="P400" t="s">
        <v>1500</v>
      </c>
      <c r="Q400" t="s">
        <v>1500</v>
      </c>
      <c r="R400" t="s">
        <v>1500</v>
      </c>
      <c r="S400" t="s">
        <v>1500</v>
      </c>
      <c r="T400" t="s">
        <v>1500</v>
      </c>
      <c r="U400" t="s">
        <v>1500</v>
      </c>
      <c r="V400" t="s">
        <v>1500</v>
      </c>
      <c r="W400" t="s">
        <v>1500</v>
      </c>
      <c r="X400" t="s">
        <v>1500</v>
      </c>
      <c r="Y400" t="s">
        <v>1500</v>
      </c>
      <c r="Z400" t="s">
        <v>1500</v>
      </c>
      <c r="AA400" t="s">
        <v>2574</v>
      </c>
      <c r="AB400" t="s">
        <v>2221</v>
      </c>
      <c r="AC400" t="s">
        <v>1500</v>
      </c>
      <c r="AD400" t="s">
        <v>1500</v>
      </c>
      <c r="AE400" t="s">
        <v>1500</v>
      </c>
      <c r="AF400" t="s">
        <v>1500</v>
      </c>
      <c r="AG400" t="s">
        <v>1500</v>
      </c>
      <c r="AH400" t="s">
        <v>1500</v>
      </c>
      <c r="AI400" t="s">
        <v>1500</v>
      </c>
      <c r="AJ400" t="s">
        <v>1500</v>
      </c>
      <c r="AK400" t="s">
        <v>1500</v>
      </c>
      <c r="AL400" t="s">
        <v>1500</v>
      </c>
      <c r="AM400" t="s">
        <v>1500</v>
      </c>
      <c r="AN400" t="s">
        <v>1500</v>
      </c>
      <c r="AO400" t="s">
        <v>1932</v>
      </c>
      <c r="AP400" t="s">
        <v>1934</v>
      </c>
      <c r="AQ400" t="s">
        <v>1500</v>
      </c>
      <c r="AR400" t="s">
        <v>1500</v>
      </c>
      <c r="AS400" t="s">
        <v>1500</v>
      </c>
      <c r="AT400" t="s">
        <v>1640</v>
      </c>
      <c r="AU400">
        <v>2019</v>
      </c>
      <c r="AV400">
        <v>223</v>
      </c>
      <c r="AW400" t="s">
        <v>1500</v>
      </c>
      <c r="AX400" t="s">
        <v>1500</v>
      </c>
      <c r="AY400" t="s">
        <v>1500</v>
      </c>
      <c r="AZ400" t="s">
        <v>1500</v>
      </c>
      <c r="BA400" t="s">
        <v>1500</v>
      </c>
      <c r="BB400" t="s">
        <v>1500</v>
      </c>
      <c r="BC400" t="s">
        <v>1500</v>
      </c>
      <c r="BD400">
        <v>105706</v>
      </c>
      <c r="BE400" t="s">
        <v>2473</v>
      </c>
      <c r="BF400" s="6" t="str">
        <f>HYPERLINK("http://dx.doi.org/10.1016/j.agwat.2019.105706","http://dx.doi.org/10.1016/j.agwat.2019.105706")</f>
        <v>http://dx.doi.org/10.1016/j.agwat.2019.105706</v>
      </c>
      <c r="BG400" t="s">
        <v>1500</v>
      </c>
      <c r="BH400" t="s">
        <v>1500</v>
      </c>
      <c r="BI400" t="s">
        <v>1500</v>
      </c>
      <c r="BJ400" t="s">
        <v>1500</v>
      </c>
      <c r="BK400" t="s">
        <v>1500</v>
      </c>
      <c r="BL400" t="s">
        <v>1500</v>
      </c>
      <c r="BM400" t="s">
        <v>1500</v>
      </c>
      <c r="BN400" t="s">
        <v>1500</v>
      </c>
      <c r="BO400" t="s">
        <v>1500</v>
      </c>
      <c r="BP400" t="s">
        <v>1500</v>
      </c>
      <c r="BQ400" t="s">
        <v>1500</v>
      </c>
      <c r="BR400" t="s">
        <v>1500</v>
      </c>
      <c r="BS400" t="s">
        <v>1104</v>
      </c>
      <c r="BT400" s="6" t="str">
        <f>HYPERLINK("https%3A%2F%2Fwww.webofscience.com%2Fwos%2Fwoscc%2Ffull-record%2FWOS:000495460400032","View Full Record in Web of Science")</f>
        <v>View Full Record in Web of Science</v>
      </c>
    </row>
    <row r="401" spans="1:72" x14ac:dyDescent="0.2">
      <c r="A401" t="s">
        <v>1507</v>
      </c>
      <c r="B401" t="s">
        <v>2622</v>
      </c>
      <c r="C401" t="s">
        <v>1500</v>
      </c>
      <c r="D401" t="s">
        <v>1500</v>
      </c>
      <c r="E401" t="s">
        <v>1500</v>
      </c>
      <c r="F401" t="s">
        <v>380</v>
      </c>
      <c r="G401" t="s">
        <v>1500</v>
      </c>
      <c r="H401" t="s">
        <v>1500</v>
      </c>
      <c r="I401" t="s">
        <v>293</v>
      </c>
      <c r="J401" t="s">
        <v>628</v>
      </c>
      <c r="K401" t="s">
        <v>1500</v>
      </c>
      <c r="L401" t="s">
        <v>1500</v>
      </c>
      <c r="M401" t="s">
        <v>1500</v>
      </c>
      <c r="N401" t="s">
        <v>1500</v>
      </c>
      <c r="O401" t="s">
        <v>1500</v>
      </c>
      <c r="P401" t="s">
        <v>1500</v>
      </c>
      <c r="Q401" t="s">
        <v>1500</v>
      </c>
      <c r="R401" t="s">
        <v>1500</v>
      </c>
      <c r="S401" t="s">
        <v>1500</v>
      </c>
      <c r="T401" t="s">
        <v>1500</v>
      </c>
      <c r="U401" t="s">
        <v>1500</v>
      </c>
      <c r="V401" t="s">
        <v>1500</v>
      </c>
      <c r="W401" t="s">
        <v>1500</v>
      </c>
      <c r="X401" t="s">
        <v>1500</v>
      </c>
      <c r="Y401" t="s">
        <v>1500</v>
      </c>
      <c r="Z401" t="s">
        <v>1500</v>
      </c>
      <c r="AA401" t="s">
        <v>2482</v>
      </c>
      <c r="AB401" t="s">
        <v>1500</v>
      </c>
      <c r="AC401" t="s">
        <v>1500</v>
      </c>
      <c r="AD401" t="s">
        <v>1500</v>
      </c>
      <c r="AE401" t="s">
        <v>1500</v>
      </c>
      <c r="AF401" t="s">
        <v>1500</v>
      </c>
      <c r="AG401" t="s">
        <v>1500</v>
      </c>
      <c r="AH401" t="s">
        <v>1500</v>
      </c>
      <c r="AI401" t="s">
        <v>1500</v>
      </c>
      <c r="AJ401" t="s">
        <v>1500</v>
      </c>
      <c r="AK401" t="s">
        <v>1500</v>
      </c>
      <c r="AL401" t="s">
        <v>1500</v>
      </c>
      <c r="AM401" t="s">
        <v>1500</v>
      </c>
      <c r="AN401" t="s">
        <v>1500</v>
      </c>
      <c r="AO401" t="s">
        <v>2750</v>
      </c>
      <c r="AP401" t="s">
        <v>2743</v>
      </c>
      <c r="AQ401" t="s">
        <v>1500</v>
      </c>
      <c r="AR401" t="s">
        <v>1500</v>
      </c>
      <c r="AS401" t="s">
        <v>1500</v>
      </c>
      <c r="AT401" t="s">
        <v>1648</v>
      </c>
      <c r="AU401">
        <v>2022</v>
      </c>
      <c r="AV401">
        <v>278</v>
      </c>
      <c r="AW401" t="s">
        <v>1500</v>
      </c>
      <c r="AX401" t="s">
        <v>1500</v>
      </c>
      <c r="AY401" t="s">
        <v>1500</v>
      </c>
      <c r="AZ401" t="s">
        <v>1500</v>
      </c>
      <c r="BA401" t="s">
        <v>1500</v>
      </c>
      <c r="BB401" t="s">
        <v>1500</v>
      </c>
      <c r="BC401" t="s">
        <v>1500</v>
      </c>
      <c r="BD401">
        <v>108445</v>
      </c>
      <c r="BE401" t="s">
        <v>2459</v>
      </c>
      <c r="BF401" s="6" t="str">
        <f>HYPERLINK("http://dx.doi.org/10.1016/j.fcr.2022.108445","http://dx.doi.org/10.1016/j.fcr.2022.108445")</f>
        <v>http://dx.doi.org/10.1016/j.fcr.2022.108445</v>
      </c>
      <c r="BG401" t="s">
        <v>1500</v>
      </c>
      <c r="BH401" t="s">
        <v>2730</v>
      </c>
      <c r="BI401" t="s">
        <v>1500</v>
      </c>
      <c r="BJ401" t="s">
        <v>1500</v>
      </c>
      <c r="BK401" t="s">
        <v>1500</v>
      </c>
      <c r="BL401" t="s">
        <v>1500</v>
      </c>
      <c r="BM401" t="s">
        <v>1500</v>
      </c>
      <c r="BN401" t="s">
        <v>1500</v>
      </c>
      <c r="BO401" t="s">
        <v>1500</v>
      </c>
      <c r="BP401" t="s">
        <v>1500</v>
      </c>
      <c r="BQ401" t="s">
        <v>1500</v>
      </c>
      <c r="BR401" t="s">
        <v>1500</v>
      </c>
      <c r="BS401" t="s">
        <v>1073</v>
      </c>
      <c r="BT401" s="6" t="str">
        <f>HYPERLINK("https%3A%2F%2Fwww.webofscience.com%2Fwos%2Fwoscc%2Ffull-record%2FWOS:000778861300001","View Full Record in Web of Science")</f>
        <v>View Full Record in Web of Science</v>
      </c>
    </row>
    <row r="402" spans="1:72" x14ac:dyDescent="0.2">
      <c r="A402" s="1" t="s">
        <v>1507</v>
      </c>
      <c r="B402" s="1" t="s">
        <v>2479</v>
      </c>
      <c r="C402" s="1" t="s">
        <v>1500</v>
      </c>
      <c r="D402" s="1" t="s">
        <v>1500</v>
      </c>
      <c r="E402" s="1" t="s">
        <v>1500</v>
      </c>
      <c r="F402" s="1" t="s">
        <v>2479</v>
      </c>
      <c r="G402" s="1" t="s">
        <v>1500</v>
      </c>
      <c r="H402" s="1" t="s">
        <v>1500</v>
      </c>
      <c r="I402" s="1" t="s">
        <v>465</v>
      </c>
      <c r="J402" s="1" t="s">
        <v>2619</v>
      </c>
      <c r="K402" s="1" t="s">
        <v>1500</v>
      </c>
      <c r="L402" s="1" t="s">
        <v>1500</v>
      </c>
      <c r="M402" s="1" t="s">
        <v>1500</v>
      </c>
      <c r="N402" s="1" t="s">
        <v>1500</v>
      </c>
      <c r="O402" s="1" t="s">
        <v>1500</v>
      </c>
      <c r="P402" s="1" t="s">
        <v>1500</v>
      </c>
      <c r="Q402" s="1" t="s">
        <v>1500</v>
      </c>
      <c r="R402" s="1" t="s">
        <v>1500</v>
      </c>
      <c r="S402" s="1" t="s">
        <v>1500</v>
      </c>
      <c r="T402" s="1" t="s">
        <v>1500</v>
      </c>
      <c r="U402" s="1" t="s">
        <v>1500</v>
      </c>
      <c r="V402" s="1" t="s">
        <v>1500</v>
      </c>
      <c r="W402" s="1" t="s">
        <v>1500</v>
      </c>
      <c r="X402" s="1" t="s">
        <v>1500</v>
      </c>
      <c r="Y402" s="1" t="s">
        <v>1500</v>
      </c>
      <c r="Z402" s="1" t="s">
        <v>1500</v>
      </c>
      <c r="AA402" s="1" t="s">
        <v>1500</v>
      </c>
      <c r="AB402" s="1" t="s">
        <v>1500</v>
      </c>
      <c r="AC402" s="1" t="s">
        <v>1500</v>
      </c>
      <c r="AD402" s="1" t="s">
        <v>1500</v>
      </c>
      <c r="AE402" s="1" t="s">
        <v>1500</v>
      </c>
      <c r="AF402" s="1" t="s">
        <v>1500</v>
      </c>
      <c r="AG402" s="1" t="s">
        <v>1500</v>
      </c>
      <c r="AH402" s="1" t="s">
        <v>1500</v>
      </c>
      <c r="AI402" s="1" t="s">
        <v>1500</v>
      </c>
      <c r="AJ402" s="1" t="s">
        <v>1500</v>
      </c>
      <c r="AK402" s="1" t="s">
        <v>1500</v>
      </c>
      <c r="AL402" s="1" t="s">
        <v>1500</v>
      </c>
      <c r="AM402" s="1" t="s">
        <v>1500</v>
      </c>
      <c r="AN402" s="1" t="s">
        <v>1500</v>
      </c>
      <c r="AO402" s="1" t="s">
        <v>2083</v>
      </c>
      <c r="AP402" s="1" t="s">
        <v>2084</v>
      </c>
      <c r="AQ402" s="1" t="s">
        <v>1500</v>
      </c>
      <c r="AR402" s="1" t="s">
        <v>1500</v>
      </c>
      <c r="AS402" s="1" t="s">
        <v>1500</v>
      </c>
      <c r="AT402" s="1" t="s">
        <v>1496</v>
      </c>
      <c r="AU402" s="1">
        <v>2004</v>
      </c>
      <c r="AV402" s="1">
        <v>12</v>
      </c>
      <c r="AW402" s="1">
        <v>1</v>
      </c>
      <c r="AX402" s="1" t="s">
        <v>1500</v>
      </c>
      <c r="AY402" s="1" t="s">
        <v>1500</v>
      </c>
      <c r="AZ402" s="1" t="s">
        <v>1500</v>
      </c>
      <c r="BA402" s="1" t="s">
        <v>1500</v>
      </c>
      <c r="BB402" s="1">
        <v>18</v>
      </c>
      <c r="BC402" s="1">
        <v>24</v>
      </c>
      <c r="BD402" s="1" t="s">
        <v>1500</v>
      </c>
      <c r="BE402" s="1" t="s">
        <v>1500</v>
      </c>
      <c r="BF402" s="1" t="s">
        <v>1500</v>
      </c>
      <c r="BG402" s="1" t="s">
        <v>1500</v>
      </c>
      <c r="BH402" s="1" t="s">
        <v>1500</v>
      </c>
      <c r="BI402" s="1" t="s">
        <v>1500</v>
      </c>
      <c r="BJ402" s="1" t="s">
        <v>1500</v>
      </c>
      <c r="BK402" s="1" t="s">
        <v>1500</v>
      </c>
      <c r="BL402" s="1" t="s">
        <v>1500</v>
      </c>
      <c r="BM402" s="1" t="s">
        <v>1500</v>
      </c>
      <c r="BN402" s="1" t="s">
        <v>1500</v>
      </c>
      <c r="BO402" s="1" t="s">
        <v>1500</v>
      </c>
      <c r="BP402" s="1" t="s">
        <v>1500</v>
      </c>
      <c r="BQ402" s="1" t="s">
        <v>1500</v>
      </c>
      <c r="BR402" s="1" t="s">
        <v>1500</v>
      </c>
      <c r="BS402" s="1" t="s">
        <v>1102</v>
      </c>
      <c r="BT402" s="1">
        <v>0</v>
      </c>
    </row>
    <row r="403" spans="1:72" x14ac:dyDescent="0.2">
      <c r="A403" s="1" t="s">
        <v>1507</v>
      </c>
      <c r="B403" s="1" t="s">
        <v>1236</v>
      </c>
      <c r="C403" s="1" t="s">
        <v>1500</v>
      </c>
      <c r="D403" s="1" t="s">
        <v>1500</v>
      </c>
      <c r="E403" s="1" t="s">
        <v>1500</v>
      </c>
      <c r="F403" s="1" t="s">
        <v>1745</v>
      </c>
      <c r="G403" s="1" t="s">
        <v>1500</v>
      </c>
      <c r="H403" s="1" t="s">
        <v>1500</v>
      </c>
      <c r="I403" s="1" t="s">
        <v>2524</v>
      </c>
      <c r="J403" s="1" t="s">
        <v>641</v>
      </c>
      <c r="K403" s="1" t="s">
        <v>1500</v>
      </c>
      <c r="L403" s="1" t="s">
        <v>1500</v>
      </c>
      <c r="M403" s="1" t="s">
        <v>1500</v>
      </c>
      <c r="N403" s="1" t="s">
        <v>1500</v>
      </c>
      <c r="O403" s="1" t="s">
        <v>1500</v>
      </c>
      <c r="P403" s="1" t="s">
        <v>1500</v>
      </c>
      <c r="Q403" s="1" t="s">
        <v>1500</v>
      </c>
      <c r="R403" s="1" t="s">
        <v>1500</v>
      </c>
      <c r="S403" s="1" t="s">
        <v>1500</v>
      </c>
      <c r="T403" s="1" t="s">
        <v>1500</v>
      </c>
      <c r="U403" s="1" t="s">
        <v>1500</v>
      </c>
      <c r="V403" s="1" t="s">
        <v>1500</v>
      </c>
      <c r="W403" s="1" t="s">
        <v>1500</v>
      </c>
      <c r="X403" s="1" t="s">
        <v>1500</v>
      </c>
      <c r="Y403" s="1" t="s">
        <v>1500</v>
      </c>
      <c r="Z403" s="1" t="s">
        <v>1500</v>
      </c>
      <c r="AA403" s="1" t="s">
        <v>2326</v>
      </c>
      <c r="AB403" s="1" t="s">
        <v>581</v>
      </c>
      <c r="AC403" s="1" t="s">
        <v>1500</v>
      </c>
      <c r="AD403" s="1" t="s">
        <v>1500</v>
      </c>
      <c r="AE403" s="1" t="s">
        <v>1500</v>
      </c>
      <c r="AF403" s="1" t="s">
        <v>1500</v>
      </c>
      <c r="AG403" s="1" t="s">
        <v>1500</v>
      </c>
      <c r="AH403" s="1" t="s">
        <v>1500</v>
      </c>
      <c r="AI403" s="1" t="s">
        <v>1500</v>
      </c>
      <c r="AJ403" s="1" t="s">
        <v>1500</v>
      </c>
      <c r="AK403" s="1" t="s">
        <v>1500</v>
      </c>
      <c r="AL403" s="1" t="s">
        <v>1500</v>
      </c>
      <c r="AM403" s="1" t="s">
        <v>1500</v>
      </c>
      <c r="AN403" s="1" t="s">
        <v>1500</v>
      </c>
      <c r="AO403" s="1" t="s">
        <v>2710</v>
      </c>
      <c r="AP403" s="1" t="s">
        <v>2711</v>
      </c>
      <c r="AQ403" s="1" t="s">
        <v>1500</v>
      </c>
      <c r="AR403" s="1" t="s">
        <v>1500</v>
      </c>
      <c r="AS403" s="1" t="s">
        <v>1500</v>
      </c>
      <c r="AT403" s="1" t="s">
        <v>1490</v>
      </c>
      <c r="AU403" s="1">
        <v>2016</v>
      </c>
      <c r="AV403" s="1">
        <v>158</v>
      </c>
      <c r="AW403" s="1" t="s">
        <v>1500</v>
      </c>
      <c r="AX403" s="1" t="s">
        <v>1500</v>
      </c>
      <c r="AY403" s="1" t="s">
        <v>1500</v>
      </c>
      <c r="AZ403" s="1" t="s">
        <v>1500</v>
      </c>
      <c r="BA403" s="1" t="s">
        <v>1500</v>
      </c>
      <c r="BB403" s="1">
        <v>39</v>
      </c>
      <c r="BC403" s="1">
        <v>48</v>
      </c>
      <c r="BD403" s="1" t="s">
        <v>1500</v>
      </c>
      <c r="BE403" s="1" t="s">
        <v>2468</v>
      </c>
      <c r="BF403" s="1">
        <v>0</v>
      </c>
      <c r="BG403" s="1" t="s">
        <v>1500</v>
      </c>
      <c r="BH403" s="1" t="s">
        <v>1500</v>
      </c>
      <c r="BI403" s="1" t="s">
        <v>1500</v>
      </c>
      <c r="BJ403" s="1" t="s">
        <v>1500</v>
      </c>
      <c r="BK403" s="1" t="s">
        <v>1500</v>
      </c>
      <c r="BL403" s="1" t="s">
        <v>1500</v>
      </c>
      <c r="BM403" s="1" t="s">
        <v>1500</v>
      </c>
      <c r="BN403" s="1" t="s">
        <v>1500</v>
      </c>
      <c r="BO403" s="1" t="s">
        <v>1500</v>
      </c>
      <c r="BP403" s="1" t="s">
        <v>1500</v>
      </c>
      <c r="BQ403" s="1" t="s">
        <v>1500</v>
      </c>
      <c r="BR403" s="1" t="s">
        <v>1500</v>
      </c>
      <c r="BS403" s="1" t="s">
        <v>1091</v>
      </c>
      <c r="BT403" s="1">
        <v>0</v>
      </c>
    </row>
    <row r="404" spans="1:72" x14ac:dyDescent="0.2">
      <c r="A404" s="1" t="s">
        <v>1507</v>
      </c>
      <c r="B404" s="1" t="s">
        <v>1816</v>
      </c>
      <c r="C404" s="1" t="s">
        <v>1500</v>
      </c>
      <c r="D404" s="1" t="s">
        <v>1500</v>
      </c>
      <c r="E404" s="1" t="s">
        <v>1500</v>
      </c>
      <c r="F404" s="1" t="s">
        <v>1180</v>
      </c>
      <c r="G404" s="1" t="s">
        <v>1500</v>
      </c>
      <c r="H404" s="1" t="s">
        <v>1500</v>
      </c>
      <c r="I404" s="1" t="s">
        <v>1776</v>
      </c>
      <c r="J404" s="1" t="s">
        <v>611</v>
      </c>
      <c r="K404" s="1" t="s">
        <v>1500</v>
      </c>
      <c r="L404" s="1" t="s">
        <v>1500</v>
      </c>
      <c r="M404" s="1" t="s">
        <v>1500</v>
      </c>
      <c r="N404" s="1" t="s">
        <v>1500</v>
      </c>
      <c r="O404" s="1" t="s">
        <v>1500</v>
      </c>
      <c r="P404" s="1" t="s">
        <v>1500</v>
      </c>
      <c r="Q404" s="1" t="s">
        <v>1500</v>
      </c>
      <c r="R404" s="1" t="s">
        <v>1500</v>
      </c>
      <c r="S404" s="1" t="s">
        <v>1500</v>
      </c>
      <c r="T404" s="1" t="s">
        <v>1500</v>
      </c>
      <c r="U404" s="1" t="s">
        <v>1500</v>
      </c>
      <c r="V404" s="1" t="s">
        <v>1500</v>
      </c>
      <c r="W404" s="1" t="s">
        <v>1500</v>
      </c>
      <c r="X404" s="1" t="s">
        <v>1500</v>
      </c>
      <c r="Y404" s="1" t="s">
        <v>1500</v>
      </c>
      <c r="Z404" s="1" t="s">
        <v>1500</v>
      </c>
      <c r="AA404" s="1" t="s">
        <v>2219</v>
      </c>
      <c r="AB404" s="1" t="s">
        <v>1500</v>
      </c>
      <c r="AC404" s="1" t="s">
        <v>1500</v>
      </c>
      <c r="AD404" s="1" t="s">
        <v>1500</v>
      </c>
      <c r="AE404" s="1" t="s">
        <v>1500</v>
      </c>
      <c r="AF404" s="1" t="s">
        <v>1500</v>
      </c>
      <c r="AG404" s="1" t="s">
        <v>1500</v>
      </c>
      <c r="AH404" s="1" t="s">
        <v>1500</v>
      </c>
      <c r="AI404" s="1" t="s">
        <v>1500</v>
      </c>
      <c r="AJ404" s="1" t="s">
        <v>1500</v>
      </c>
      <c r="AK404" s="1" t="s">
        <v>1500</v>
      </c>
      <c r="AL404" s="1" t="s">
        <v>1500</v>
      </c>
      <c r="AM404" s="1" t="s">
        <v>1500</v>
      </c>
      <c r="AN404" s="1" t="s">
        <v>1500</v>
      </c>
      <c r="AO404" s="1" t="s">
        <v>2703</v>
      </c>
      <c r="AP404" s="1" t="s">
        <v>2718</v>
      </c>
      <c r="AQ404" s="1" t="s">
        <v>1500</v>
      </c>
      <c r="AR404" s="1" t="s">
        <v>1500</v>
      </c>
      <c r="AS404" s="1" t="s">
        <v>1500</v>
      </c>
      <c r="AT404" s="1" t="s">
        <v>1530</v>
      </c>
      <c r="AU404" s="1">
        <v>2019</v>
      </c>
      <c r="AV404" s="1">
        <v>225</v>
      </c>
      <c r="AW404" s="1" t="s">
        <v>1500</v>
      </c>
      <c r="AX404" s="1" t="s">
        <v>1500</v>
      </c>
      <c r="AY404" s="1" t="s">
        <v>1500</v>
      </c>
      <c r="AZ404" s="1" t="s">
        <v>1500</v>
      </c>
      <c r="BA404" s="1" t="s">
        <v>1500</v>
      </c>
      <c r="BB404" s="1">
        <v>939</v>
      </c>
      <c r="BC404" s="1">
        <v>948</v>
      </c>
      <c r="BD404" s="1" t="s">
        <v>1500</v>
      </c>
      <c r="BE404" s="1" t="s">
        <v>2625</v>
      </c>
      <c r="BF404" s="1">
        <v>0</v>
      </c>
      <c r="BG404" s="1" t="s">
        <v>1500</v>
      </c>
      <c r="BH404" s="1" t="s">
        <v>1500</v>
      </c>
      <c r="BI404" s="1" t="s">
        <v>1500</v>
      </c>
      <c r="BJ404" s="1" t="s">
        <v>1500</v>
      </c>
      <c r="BK404" s="1" t="s">
        <v>1500</v>
      </c>
      <c r="BL404" s="1" t="s">
        <v>1500</v>
      </c>
      <c r="BM404" s="1" t="s">
        <v>1500</v>
      </c>
      <c r="BN404" s="1" t="s">
        <v>1500</v>
      </c>
      <c r="BO404" s="1" t="s">
        <v>1500</v>
      </c>
      <c r="BP404" s="1" t="s">
        <v>1500</v>
      </c>
      <c r="BQ404" s="1" t="s">
        <v>1500</v>
      </c>
      <c r="BR404" s="1" t="s">
        <v>1500</v>
      </c>
      <c r="BS404" s="1" t="s">
        <v>1074</v>
      </c>
      <c r="BT404" s="1">
        <v>0</v>
      </c>
    </row>
    <row r="405" spans="1:72" x14ac:dyDescent="0.2">
      <c r="A405" s="1" t="s">
        <v>1507</v>
      </c>
      <c r="B405" s="1" t="s">
        <v>539</v>
      </c>
      <c r="C405" s="1" t="s">
        <v>1500</v>
      </c>
      <c r="D405" s="1" t="s">
        <v>1500</v>
      </c>
      <c r="E405" s="1" t="s">
        <v>1500</v>
      </c>
      <c r="F405" s="1" t="s">
        <v>1224</v>
      </c>
      <c r="G405" s="1" t="s">
        <v>1500</v>
      </c>
      <c r="H405" s="1" t="s">
        <v>1500</v>
      </c>
      <c r="I405" s="1" t="s">
        <v>2278</v>
      </c>
      <c r="J405" s="1" t="s">
        <v>1075</v>
      </c>
      <c r="K405" s="1" t="s">
        <v>1500</v>
      </c>
      <c r="L405" s="1" t="s">
        <v>1500</v>
      </c>
      <c r="M405" s="1" t="s">
        <v>1500</v>
      </c>
      <c r="N405" s="1" t="s">
        <v>1500</v>
      </c>
      <c r="O405" s="1" t="s">
        <v>1500</v>
      </c>
      <c r="P405" s="1" t="s">
        <v>1500</v>
      </c>
      <c r="Q405" s="1" t="s">
        <v>1500</v>
      </c>
      <c r="R405" s="1" t="s">
        <v>1500</v>
      </c>
      <c r="S405" s="1" t="s">
        <v>1500</v>
      </c>
      <c r="T405" s="1" t="s">
        <v>1500</v>
      </c>
      <c r="U405" s="1" t="s">
        <v>1500</v>
      </c>
      <c r="V405" s="1" t="s">
        <v>1500</v>
      </c>
      <c r="W405" s="1" t="s">
        <v>1500</v>
      </c>
      <c r="X405" s="1" t="s">
        <v>1500</v>
      </c>
      <c r="Y405" s="1" t="s">
        <v>1500</v>
      </c>
      <c r="Z405" s="1" t="s">
        <v>1500</v>
      </c>
      <c r="AA405" s="1" t="s">
        <v>2457</v>
      </c>
      <c r="AB405" s="1" t="s">
        <v>536</v>
      </c>
      <c r="AC405" s="1" t="s">
        <v>1500</v>
      </c>
      <c r="AD405" s="1" t="s">
        <v>1500</v>
      </c>
      <c r="AE405" s="1" t="s">
        <v>1500</v>
      </c>
      <c r="AF405" s="1" t="s">
        <v>1500</v>
      </c>
      <c r="AG405" s="1" t="s">
        <v>1500</v>
      </c>
      <c r="AH405" s="1" t="s">
        <v>1500</v>
      </c>
      <c r="AI405" s="1" t="s">
        <v>1500</v>
      </c>
      <c r="AJ405" s="1" t="s">
        <v>1500</v>
      </c>
      <c r="AK405" s="1" t="s">
        <v>1500</v>
      </c>
      <c r="AL405" s="1" t="s">
        <v>1500</v>
      </c>
      <c r="AM405" s="1" t="s">
        <v>1500</v>
      </c>
      <c r="AN405" s="1" t="s">
        <v>1500</v>
      </c>
      <c r="AO405" s="1" t="s">
        <v>2087</v>
      </c>
      <c r="AP405" s="1" t="s">
        <v>2088</v>
      </c>
      <c r="AQ405" s="1" t="s">
        <v>1500</v>
      </c>
      <c r="AR405" s="1" t="s">
        <v>1500</v>
      </c>
      <c r="AS405" s="1" t="s">
        <v>1500</v>
      </c>
      <c r="AT405" s="1" t="s">
        <v>1495</v>
      </c>
      <c r="AU405" s="1">
        <v>2011</v>
      </c>
      <c r="AV405" s="1">
        <v>139</v>
      </c>
      <c r="AW405" s="1" t="s">
        <v>1499</v>
      </c>
      <c r="AX405" s="1" t="s">
        <v>1500</v>
      </c>
      <c r="AY405" s="1" t="s">
        <v>1500</v>
      </c>
      <c r="AZ405" s="1" t="s">
        <v>1508</v>
      </c>
      <c r="BA405" s="1" t="s">
        <v>1500</v>
      </c>
      <c r="BB405" s="1">
        <v>80</v>
      </c>
      <c r="BC405" s="1">
        <v>90</v>
      </c>
      <c r="BD405" s="1" t="s">
        <v>1500</v>
      </c>
      <c r="BE405" s="1" t="s">
        <v>2623</v>
      </c>
      <c r="BF405" s="1">
        <v>0</v>
      </c>
      <c r="BG405" s="1" t="s">
        <v>1500</v>
      </c>
      <c r="BH405" s="1" t="s">
        <v>1500</v>
      </c>
      <c r="BI405" s="1" t="s">
        <v>1500</v>
      </c>
      <c r="BJ405" s="1" t="s">
        <v>1500</v>
      </c>
      <c r="BK405" s="1" t="s">
        <v>1500</v>
      </c>
      <c r="BL405" s="1" t="s">
        <v>1500</v>
      </c>
      <c r="BM405" s="1" t="s">
        <v>1500</v>
      </c>
      <c r="BN405" s="1" t="s">
        <v>1500</v>
      </c>
      <c r="BO405" s="1" t="s">
        <v>1500</v>
      </c>
      <c r="BP405" s="1" t="s">
        <v>1500</v>
      </c>
      <c r="BQ405" s="1" t="s">
        <v>1500</v>
      </c>
      <c r="BR405" s="1" t="s">
        <v>1500</v>
      </c>
      <c r="BS405" s="1" t="s">
        <v>1085</v>
      </c>
      <c r="BT405" s="1">
        <v>0</v>
      </c>
    </row>
    <row r="406" spans="1:72" x14ac:dyDescent="0.2">
      <c r="A406" s="1" t="s">
        <v>1507</v>
      </c>
      <c r="B406" s="1" t="s">
        <v>2291</v>
      </c>
      <c r="C406" s="1" t="s">
        <v>1500</v>
      </c>
      <c r="D406" s="1" t="s">
        <v>1500</v>
      </c>
      <c r="E406" s="1" t="s">
        <v>1500</v>
      </c>
      <c r="F406" s="1" t="s">
        <v>2517</v>
      </c>
      <c r="G406" s="1" t="s">
        <v>1500</v>
      </c>
      <c r="H406" s="1" t="s">
        <v>1500</v>
      </c>
      <c r="I406" s="1" t="s">
        <v>1473</v>
      </c>
      <c r="J406" s="1" t="s">
        <v>583</v>
      </c>
      <c r="K406" s="1" t="s">
        <v>1500</v>
      </c>
      <c r="L406" s="1" t="s">
        <v>1500</v>
      </c>
      <c r="M406" s="1" t="s">
        <v>1500</v>
      </c>
      <c r="N406" s="1" t="s">
        <v>1500</v>
      </c>
      <c r="O406" s="1" t="s">
        <v>1500</v>
      </c>
      <c r="P406" s="1" t="s">
        <v>1500</v>
      </c>
      <c r="Q406" s="1" t="s">
        <v>1500</v>
      </c>
      <c r="R406" s="1" t="s">
        <v>1500</v>
      </c>
      <c r="S406" s="1" t="s">
        <v>1500</v>
      </c>
      <c r="T406" s="1" t="s">
        <v>1500</v>
      </c>
      <c r="U406" s="1" t="s">
        <v>1500</v>
      </c>
      <c r="V406" s="1" t="s">
        <v>1500</v>
      </c>
      <c r="W406" s="1" t="s">
        <v>1500</v>
      </c>
      <c r="X406" s="1" t="s">
        <v>1500</v>
      </c>
      <c r="Y406" s="1" t="s">
        <v>1500</v>
      </c>
      <c r="Z406" s="1" t="s">
        <v>1500</v>
      </c>
      <c r="AA406" s="1" t="s">
        <v>1895</v>
      </c>
      <c r="AB406" s="1" t="s">
        <v>533</v>
      </c>
      <c r="AC406" s="1" t="s">
        <v>1500</v>
      </c>
      <c r="AD406" s="1" t="s">
        <v>1500</v>
      </c>
      <c r="AE406" s="1" t="s">
        <v>1500</v>
      </c>
      <c r="AF406" s="1" t="s">
        <v>1500</v>
      </c>
      <c r="AG406" s="1" t="s">
        <v>1500</v>
      </c>
      <c r="AH406" s="1" t="s">
        <v>1500</v>
      </c>
      <c r="AI406" s="1" t="s">
        <v>1500</v>
      </c>
      <c r="AJ406" s="1" t="s">
        <v>1500</v>
      </c>
      <c r="AK406" s="1" t="s">
        <v>1500</v>
      </c>
      <c r="AL406" s="1" t="s">
        <v>1500</v>
      </c>
      <c r="AM406" s="1" t="s">
        <v>1500</v>
      </c>
      <c r="AN406" s="1" t="s">
        <v>1500</v>
      </c>
      <c r="AO406" s="1" t="s">
        <v>1523</v>
      </c>
      <c r="AP406" s="1" t="s">
        <v>1480</v>
      </c>
      <c r="AQ406" s="1" t="s">
        <v>1500</v>
      </c>
      <c r="AR406" s="1" t="s">
        <v>1500</v>
      </c>
      <c r="AS406" s="1" t="s">
        <v>1500</v>
      </c>
      <c r="AT406" s="1" t="s">
        <v>1629</v>
      </c>
      <c r="AU406" s="1">
        <v>2016</v>
      </c>
      <c r="AV406" s="1">
        <v>565</v>
      </c>
      <c r="AW406" s="1" t="s">
        <v>1500</v>
      </c>
      <c r="AX406" s="1" t="s">
        <v>1500</v>
      </c>
      <c r="AY406" s="1" t="s">
        <v>1500</v>
      </c>
      <c r="AZ406" s="1" t="s">
        <v>1500</v>
      </c>
      <c r="BA406" s="1" t="s">
        <v>1500</v>
      </c>
      <c r="BB406" s="1">
        <v>539</v>
      </c>
      <c r="BC406" s="1">
        <v>546</v>
      </c>
      <c r="BD406" s="1" t="s">
        <v>1500</v>
      </c>
      <c r="BE406" s="1" t="s">
        <v>2624</v>
      </c>
      <c r="BF406" s="1">
        <v>0</v>
      </c>
      <c r="BG406" s="1" t="s">
        <v>1500</v>
      </c>
      <c r="BH406" s="1" t="s">
        <v>1500</v>
      </c>
      <c r="BI406" s="1" t="s">
        <v>1500</v>
      </c>
      <c r="BJ406" s="1" t="s">
        <v>1500</v>
      </c>
      <c r="BK406" s="1" t="s">
        <v>1500</v>
      </c>
      <c r="BL406" s="1" t="s">
        <v>1500</v>
      </c>
      <c r="BM406" s="1" t="s">
        <v>1500</v>
      </c>
      <c r="BN406" s="1">
        <v>27196991</v>
      </c>
      <c r="BO406" s="1" t="s">
        <v>1500</v>
      </c>
      <c r="BP406" s="1" t="s">
        <v>1500</v>
      </c>
      <c r="BQ406" s="1" t="s">
        <v>1500</v>
      </c>
      <c r="BR406" s="1" t="s">
        <v>1500</v>
      </c>
      <c r="BS406" s="1" t="s">
        <v>1092</v>
      </c>
      <c r="BT406" s="1">
        <v>0</v>
      </c>
    </row>
    <row r="407" spans="1:72" x14ac:dyDescent="0.2">
      <c r="A407" s="1" t="s">
        <v>1493</v>
      </c>
      <c r="B407" s="1" t="s">
        <v>619</v>
      </c>
      <c r="C407" s="1" t="s">
        <v>1500</v>
      </c>
      <c r="D407" s="1" t="s">
        <v>1296</v>
      </c>
      <c r="E407" s="1" t="s">
        <v>1500</v>
      </c>
      <c r="F407" s="1" t="s">
        <v>2217</v>
      </c>
      <c r="G407" s="1" t="s">
        <v>1500</v>
      </c>
      <c r="H407" s="1" t="s">
        <v>1500</v>
      </c>
      <c r="I407" s="1" t="s">
        <v>381</v>
      </c>
      <c r="J407" s="1" t="s">
        <v>1886</v>
      </c>
      <c r="K407" s="1" t="s">
        <v>158</v>
      </c>
      <c r="L407" s="1" t="s">
        <v>1500</v>
      </c>
      <c r="M407" s="1" t="s">
        <v>1500</v>
      </c>
      <c r="N407" s="1" t="s">
        <v>1500</v>
      </c>
      <c r="O407" s="1" t="s">
        <v>2215</v>
      </c>
      <c r="P407" s="1" t="s">
        <v>1310</v>
      </c>
      <c r="Q407" s="1" t="s">
        <v>1100</v>
      </c>
      <c r="R407" s="1" t="s">
        <v>701</v>
      </c>
      <c r="S407" s="1" t="s">
        <v>1500</v>
      </c>
      <c r="T407" s="1" t="s">
        <v>1500</v>
      </c>
      <c r="U407" s="1" t="s">
        <v>1500</v>
      </c>
      <c r="V407" s="1" t="s">
        <v>1500</v>
      </c>
      <c r="W407" s="1" t="s">
        <v>1500</v>
      </c>
      <c r="X407" s="1" t="s">
        <v>1500</v>
      </c>
      <c r="Y407" s="1" t="s">
        <v>1500</v>
      </c>
      <c r="Z407" s="1" t="s">
        <v>1500</v>
      </c>
      <c r="AA407" s="1" t="s">
        <v>2470</v>
      </c>
      <c r="AB407" s="1" t="s">
        <v>551</v>
      </c>
      <c r="AC407" s="1" t="s">
        <v>1500</v>
      </c>
      <c r="AD407" s="1" t="s">
        <v>1500</v>
      </c>
      <c r="AE407" s="1" t="s">
        <v>1500</v>
      </c>
      <c r="AF407" s="1" t="s">
        <v>1500</v>
      </c>
      <c r="AG407" s="1" t="s">
        <v>1500</v>
      </c>
      <c r="AH407" s="1" t="s">
        <v>1500</v>
      </c>
      <c r="AI407" s="1" t="s">
        <v>1500</v>
      </c>
      <c r="AJ407" s="1" t="s">
        <v>1500</v>
      </c>
      <c r="AK407" s="1" t="s">
        <v>1500</v>
      </c>
      <c r="AL407" s="1" t="s">
        <v>1500</v>
      </c>
      <c r="AM407" s="1" t="s">
        <v>1500</v>
      </c>
      <c r="AN407" s="1" t="s">
        <v>1500</v>
      </c>
      <c r="AO407" s="1" t="s">
        <v>2089</v>
      </c>
      <c r="AP407" s="1" t="s">
        <v>1500</v>
      </c>
      <c r="AQ407" s="1" t="s">
        <v>1093</v>
      </c>
      <c r="AR407" s="1" t="s">
        <v>1500</v>
      </c>
      <c r="AS407" s="1" t="s">
        <v>1500</v>
      </c>
      <c r="AT407" s="1" t="s">
        <v>1500</v>
      </c>
      <c r="AU407" s="1">
        <v>2018</v>
      </c>
      <c r="AV407" s="1">
        <v>171</v>
      </c>
      <c r="AW407" s="1" t="s">
        <v>1500</v>
      </c>
      <c r="AX407" s="1" t="s">
        <v>1500</v>
      </c>
      <c r="AY407" s="1" t="s">
        <v>1500</v>
      </c>
      <c r="AZ407" s="1" t="s">
        <v>1500</v>
      </c>
      <c r="BA407" s="1" t="s">
        <v>1500</v>
      </c>
      <c r="BB407" s="1">
        <v>251</v>
      </c>
      <c r="BC407" s="1">
        <v>300</v>
      </c>
      <c r="BD407" s="1" t="s">
        <v>1500</v>
      </c>
      <c r="BE407" s="1" t="s">
        <v>1500</v>
      </c>
      <c r="BF407" s="1" t="s">
        <v>1500</v>
      </c>
      <c r="BG407" s="1" t="s">
        <v>1500</v>
      </c>
      <c r="BH407" s="1" t="s">
        <v>1500</v>
      </c>
      <c r="BI407" s="1" t="s">
        <v>1500</v>
      </c>
      <c r="BJ407" s="1" t="s">
        <v>1500</v>
      </c>
      <c r="BK407" s="1" t="s">
        <v>1500</v>
      </c>
      <c r="BL407" s="1" t="s">
        <v>1500</v>
      </c>
      <c r="BM407" s="1" t="s">
        <v>1500</v>
      </c>
      <c r="BN407" s="1" t="s">
        <v>1500</v>
      </c>
      <c r="BO407" s="1" t="s">
        <v>1500</v>
      </c>
      <c r="BP407" s="1" t="s">
        <v>1500</v>
      </c>
      <c r="BQ407" s="1" t="s">
        <v>1500</v>
      </c>
      <c r="BR407" s="1" t="s">
        <v>1500</v>
      </c>
      <c r="BS407" s="1" t="s">
        <v>1113</v>
      </c>
      <c r="BT407" s="1">
        <v>0</v>
      </c>
    </row>
  </sheetData>
  <phoneticPr fontId="6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R407"/>
  <sheetViews>
    <sheetView tabSelected="1" zoomScale="55" zoomScaleNormal="55" zoomScaleSheetLayoutView="100" workbookViewId="0">
      <pane ySplit="1" topLeftCell="A364" activePane="bottomLeft" state="frozen"/>
      <selection pane="bottomLeft" activeCell="K16" sqref="K16"/>
    </sheetView>
  </sheetViews>
  <sheetFormatPr defaultColWidth="9.140625" defaultRowHeight="12.75" x14ac:dyDescent="0.2"/>
  <cols>
    <col min="2" max="2" width="16.85546875" customWidth="1"/>
    <col min="4" max="4" width="15.42578125" customWidth="1"/>
    <col min="6" max="6" width="17.7109375" customWidth="1"/>
    <col min="9" max="9" width="50.7109375" customWidth="1"/>
    <col min="10" max="10" width="42.7109375" style="5" customWidth="1"/>
    <col min="11" max="11" width="193" style="9" bestFit="1" customWidth="1"/>
    <col min="12" max="12" width="34.5703125" customWidth="1"/>
    <col min="26" max="27" width="9.28515625" bestFit="1" customWidth="1"/>
    <col min="33" max="33" width="9.28515625" bestFit="1" customWidth="1"/>
    <col min="40" max="40" width="9.7109375" bestFit="1" customWidth="1"/>
  </cols>
  <sheetData>
    <row r="1" spans="1:44" x14ac:dyDescent="0.2">
      <c r="A1" t="s">
        <v>953</v>
      </c>
      <c r="B1" t="s">
        <v>1649</v>
      </c>
      <c r="C1" t="s">
        <v>1329</v>
      </c>
      <c r="D1" t="s">
        <v>1328</v>
      </c>
      <c r="E1" t="s">
        <v>951</v>
      </c>
      <c r="F1" t="s">
        <v>932</v>
      </c>
      <c r="G1" t="s">
        <v>629</v>
      </c>
      <c r="H1" t="s">
        <v>1318</v>
      </c>
      <c r="I1" s="3" t="s">
        <v>954</v>
      </c>
      <c r="J1" s="4" t="s">
        <v>1089</v>
      </c>
      <c r="K1" s="9" t="s">
        <v>1324</v>
      </c>
      <c r="L1" t="s">
        <v>1316</v>
      </c>
      <c r="M1" t="s">
        <v>949</v>
      </c>
      <c r="N1" t="s">
        <v>630</v>
      </c>
      <c r="O1" t="s">
        <v>1314</v>
      </c>
      <c r="P1" t="s">
        <v>1315</v>
      </c>
      <c r="Q1" t="s">
        <v>1589</v>
      </c>
      <c r="R1" t="s">
        <v>1319</v>
      </c>
      <c r="S1" t="s">
        <v>935</v>
      </c>
      <c r="T1" t="s">
        <v>1590</v>
      </c>
      <c r="U1" t="s">
        <v>1584</v>
      </c>
      <c r="V1" t="s">
        <v>1646</v>
      </c>
      <c r="W1" t="s">
        <v>626</v>
      </c>
      <c r="X1" t="s">
        <v>312</v>
      </c>
      <c r="Y1" t="s">
        <v>946</v>
      </c>
      <c r="Z1" t="s">
        <v>930</v>
      </c>
      <c r="AA1" t="s">
        <v>1581</v>
      </c>
      <c r="AB1" t="s">
        <v>1587</v>
      </c>
      <c r="AC1" t="s">
        <v>1911</v>
      </c>
      <c r="AD1" t="s">
        <v>944</v>
      </c>
      <c r="AE1" t="s">
        <v>1907</v>
      </c>
      <c r="AF1" t="s">
        <v>1516</v>
      </c>
      <c r="AG1" t="s">
        <v>1322</v>
      </c>
      <c r="AH1" t="s">
        <v>1485</v>
      </c>
      <c r="AI1" t="s">
        <v>1906</v>
      </c>
      <c r="AJ1" t="s">
        <v>1908</v>
      </c>
      <c r="AK1" t="s">
        <v>936</v>
      </c>
      <c r="AL1" t="s">
        <v>1285</v>
      </c>
      <c r="AM1" t="s">
        <v>1905</v>
      </c>
      <c r="AN1" t="s">
        <v>1917</v>
      </c>
      <c r="AO1" t="s">
        <v>2303</v>
      </c>
      <c r="AP1" t="s">
        <v>1302</v>
      </c>
      <c r="AQ1" t="s">
        <v>931</v>
      </c>
      <c r="AR1" t="s">
        <v>632</v>
      </c>
    </row>
    <row r="2" spans="1:44" s="8" customFormat="1" x14ac:dyDescent="0.2">
      <c r="A2" s="9" t="s">
        <v>1507</v>
      </c>
      <c r="B2" s="9" t="s">
        <v>1371</v>
      </c>
      <c r="C2" s="9" t="s">
        <v>1500</v>
      </c>
      <c r="D2" s="9" t="s">
        <v>1500</v>
      </c>
      <c r="E2" s="9" t="s">
        <v>1500</v>
      </c>
      <c r="F2" s="9" t="s">
        <v>620</v>
      </c>
      <c r="G2" s="9" t="s">
        <v>1500</v>
      </c>
      <c r="H2" s="9" t="s">
        <v>1500</v>
      </c>
      <c r="I2" s="9"/>
      <c r="J2" s="9" t="s">
        <v>2792</v>
      </c>
      <c r="K2" s="9" t="s">
        <v>1439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9" customFormat="1" x14ac:dyDescent="0.2">
      <c r="A3" s="9" t="s">
        <v>1507</v>
      </c>
      <c r="B3" s="9" t="s">
        <v>272</v>
      </c>
      <c r="C3" s="9" t="s">
        <v>1500</v>
      </c>
      <c r="D3" s="9" t="s">
        <v>1500</v>
      </c>
      <c r="E3" s="9" t="s">
        <v>1500</v>
      </c>
      <c r="F3" s="9" t="s">
        <v>1373</v>
      </c>
      <c r="G3" s="9" t="s">
        <v>1500</v>
      </c>
      <c r="H3" s="9" t="s">
        <v>1500</v>
      </c>
      <c r="J3" s="9" t="s">
        <v>2786</v>
      </c>
      <c r="K3" s="9" t="s">
        <v>1654</v>
      </c>
      <c r="L3" s="9" t="s">
        <v>582</v>
      </c>
      <c r="M3" s="9" t="s">
        <v>1500</v>
      </c>
      <c r="N3" s="9" t="s">
        <v>1500</v>
      </c>
      <c r="O3" s="9" t="s">
        <v>1500</v>
      </c>
      <c r="P3" s="9" t="s">
        <v>1770</v>
      </c>
      <c r="Q3" s="9" t="s">
        <v>562</v>
      </c>
      <c r="R3" s="9" t="s">
        <v>1500</v>
      </c>
      <c r="S3" s="9" t="s">
        <v>1500</v>
      </c>
      <c r="T3" s="9" t="s">
        <v>2650</v>
      </c>
      <c r="U3" s="9" t="s">
        <v>2647</v>
      </c>
      <c r="V3" s="9" t="s">
        <v>1500</v>
      </c>
      <c r="W3" s="9" t="s">
        <v>1500</v>
      </c>
      <c r="X3" s="9" t="s">
        <v>1500</v>
      </c>
      <c r="Y3" s="9" t="s">
        <v>1582</v>
      </c>
      <c r="Z3" s="9">
        <v>2023</v>
      </c>
      <c r="AA3" s="9">
        <v>344</v>
      </c>
      <c r="AB3" s="9" t="s">
        <v>1500</v>
      </c>
      <c r="AC3" s="9" t="s">
        <v>1500</v>
      </c>
      <c r="AD3" s="9" t="s">
        <v>1500</v>
      </c>
      <c r="AE3" s="9" t="s">
        <v>1500</v>
      </c>
      <c r="AF3" s="9" t="s">
        <v>1500</v>
      </c>
      <c r="AG3" s="9">
        <v>118372</v>
      </c>
      <c r="AH3" s="9" t="s">
        <v>474</v>
      </c>
      <c r="AI3" s="10" t="str">
        <f>HYPERLINK("http://dx.doi.org/10.1016/j.jenvman.2023.118372","http://dx.doi.org/10.1016/j.jenvman.2023.118372")</f>
        <v>http://dx.doi.org/10.1016/j.jenvman.2023.118372</v>
      </c>
      <c r="AJ3" s="9" t="s">
        <v>1500</v>
      </c>
      <c r="AK3" s="9" t="s">
        <v>2702</v>
      </c>
      <c r="AL3" s="9" t="s">
        <v>1500</v>
      </c>
      <c r="AM3" s="9" t="s">
        <v>1500</v>
      </c>
      <c r="AN3" s="9">
        <v>37343474</v>
      </c>
      <c r="AO3" s="9" t="s">
        <v>1500</v>
      </c>
      <c r="AP3" s="9" t="s">
        <v>1500</v>
      </c>
      <c r="AQ3" s="9" t="s">
        <v>806</v>
      </c>
      <c r="AR3" s="10" t="str">
        <f>HYPERLINK("https%3A%2F%2Fwww.webofscience.com%2Fwos%2Fwoscc%2Ffull-record%2FWOS:001022885200001","View Full Record in Web of Science")</f>
        <v>View Full Record in Web of Science</v>
      </c>
    </row>
    <row r="4" spans="1:44" s="9" customFormat="1" x14ac:dyDescent="0.2">
      <c r="A4" s="9" t="s">
        <v>1507</v>
      </c>
      <c r="B4" s="9" t="s">
        <v>1849</v>
      </c>
      <c r="C4" s="9" t="s">
        <v>1500</v>
      </c>
      <c r="D4" s="9" t="s">
        <v>1500</v>
      </c>
      <c r="E4" s="9" t="s">
        <v>1500</v>
      </c>
      <c r="F4" s="9" t="s">
        <v>1213</v>
      </c>
      <c r="G4" s="9" t="s">
        <v>1500</v>
      </c>
      <c r="H4" s="9" t="s">
        <v>1500</v>
      </c>
      <c r="I4" s="9" t="s">
        <v>1231</v>
      </c>
      <c r="J4" s="11"/>
      <c r="K4" s="9" t="s">
        <v>409</v>
      </c>
      <c r="L4" s="9" t="s">
        <v>1526</v>
      </c>
      <c r="M4" s="9" t="s">
        <v>1500</v>
      </c>
      <c r="N4" s="9" t="s">
        <v>1500</v>
      </c>
      <c r="O4" s="9" t="s">
        <v>1500</v>
      </c>
      <c r="P4" s="9" t="s">
        <v>1500</v>
      </c>
      <c r="Q4" s="9" t="s">
        <v>1500</v>
      </c>
      <c r="R4" s="9" t="s">
        <v>1500</v>
      </c>
      <c r="S4" s="9" t="s">
        <v>1500</v>
      </c>
      <c r="T4" s="9" t="s">
        <v>2661</v>
      </c>
      <c r="U4" s="9" t="s">
        <v>2658</v>
      </c>
      <c r="V4" s="9" t="s">
        <v>1500</v>
      </c>
      <c r="W4" s="9" t="s">
        <v>1500</v>
      </c>
      <c r="X4" s="9" t="s">
        <v>1500</v>
      </c>
      <c r="Y4" s="9" t="s">
        <v>1498</v>
      </c>
      <c r="Z4" s="9">
        <v>2018</v>
      </c>
      <c r="AA4" s="9">
        <v>170</v>
      </c>
      <c r="AB4" s="9" t="s">
        <v>1500</v>
      </c>
      <c r="AC4" s="9" t="s">
        <v>1500</v>
      </c>
      <c r="AD4" s="9" t="s">
        <v>1500</v>
      </c>
      <c r="AE4" s="9">
        <v>365</v>
      </c>
      <c r="AF4" s="9">
        <v>373</v>
      </c>
      <c r="AG4" s="9" t="s">
        <v>1500</v>
      </c>
      <c r="AH4" s="9" t="s">
        <v>479</v>
      </c>
      <c r="AI4" s="10" t="str">
        <f>HYPERLINK("http://dx.doi.org/10.1016/j.catena.2018.06.035","http://dx.doi.org/10.1016/j.catena.2018.06.035")</f>
        <v>http://dx.doi.org/10.1016/j.catena.2018.06.035</v>
      </c>
      <c r="AJ4" s="9" t="s">
        <v>1500</v>
      </c>
      <c r="AK4" s="9" t="s">
        <v>1500</v>
      </c>
      <c r="AL4" s="9" t="s">
        <v>1500</v>
      </c>
      <c r="AM4" s="9" t="s">
        <v>1500</v>
      </c>
      <c r="AN4" s="9" t="s">
        <v>1500</v>
      </c>
      <c r="AO4" s="9" t="s">
        <v>1500</v>
      </c>
      <c r="AP4" s="9" t="s">
        <v>1500</v>
      </c>
      <c r="AQ4" s="9" t="s">
        <v>982</v>
      </c>
      <c r="AR4" s="10" t="str">
        <f>HYPERLINK("https%3A%2F%2Fwww.webofscience.com%2Fwos%2Fwoscc%2Ffull-record%2FWOS:000441681500031","View Full Record in Web of Science")</f>
        <v>View Full Record in Web of Science</v>
      </c>
    </row>
    <row r="5" spans="1:44" s="9" customFormat="1" x14ac:dyDescent="0.2">
      <c r="A5" s="9" t="s">
        <v>1507</v>
      </c>
      <c r="B5" s="9" t="s">
        <v>2019</v>
      </c>
      <c r="C5" s="9" t="s">
        <v>1500</v>
      </c>
      <c r="D5" s="9" t="s">
        <v>1500</v>
      </c>
      <c r="E5" s="9" t="s">
        <v>1500</v>
      </c>
      <c r="F5" s="9" t="s">
        <v>1955</v>
      </c>
      <c r="G5" s="9" t="s">
        <v>1500</v>
      </c>
      <c r="H5" s="9" t="s">
        <v>1500</v>
      </c>
      <c r="J5" s="9" t="s">
        <v>2792</v>
      </c>
      <c r="K5" s="9" t="s">
        <v>2128</v>
      </c>
      <c r="L5" s="9" t="s">
        <v>595</v>
      </c>
      <c r="M5" s="9" t="s">
        <v>1500</v>
      </c>
      <c r="N5" s="9" t="s">
        <v>1500</v>
      </c>
      <c r="O5" s="9" t="s">
        <v>1500</v>
      </c>
      <c r="P5" s="9" t="s">
        <v>445</v>
      </c>
      <c r="Q5" s="9" t="s">
        <v>1563</v>
      </c>
      <c r="R5" s="9" t="s">
        <v>1500</v>
      </c>
      <c r="S5" s="9" t="s">
        <v>1500</v>
      </c>
      <c r="T5" s="9" t="s">
        <v>1500</v>
      </c>
      <c r="U5" s="9" t="s">
        <v>1481</v>
      </c>
      <c r="V5" s="9" t="s">
        <v>1500</v>
      </c>
      <c r="W5" s="9" t="s">
        <v>1500</v>
      </c>
      <c r="X5" s="9" t="s">
        <v>1500</v>
      </c>
      <c r="Y5" s="9" t="s">
        <v>1641</v>
      </c>
      <c r="Z5" s="9">
        <v>2024</v>
      </c>
      <c r="AA5" s="9">
        <v>12</v>
      </c>
      <c r="AB5" s="9" t="s">
        <v>1500</v>
      </c>
      <c r="AC5" s="9" t="s">
        <v>1500</v>
      </c>
      <c r="AD5" s="9" t="s">
        <v>1500</v>
      </c>
      <c r="AE5" s="9" t="s">
        <v>1500</v>
      </c>
      <c r="AF5" s="9" t="s">
        <v>1500</v>
      </c>
      <c r="AG5" s="9">
        <v>1290969</v>
      </c>
      <c r="AH5" s="9" t="s">
        <v>2405</v>
      </c>
      <c r="AI5" s="10" t="str">
        <f>HYPERLINK("http://dx.doi.org/10.3389/fenvs.2024.1290969","http://dx.doi.org/10.3389/fenvs.2024.1290969")</f>
        <v>http://dx.doi.org/10.3389/fenvs.2024.1290969</v>
      </c>
      <c r="AJ5" s="9" t="s">
        <v>1500</v>
      </c>
      <c r="AK5" s="9" t="s">
        <v>1500</v>
      </c>
      <c r="AL5" s="9" t="s">
        <v>1500</v>
      </c>
      <c r="AM5" s="9" t="s">
        <v>1500</v>
      </c>
      <c r="AN5" s="9" t="s">
        <v>1500</v>
      </c>
      <c r="AO5" s="9" t="s">
        <v>1500</v>
      </c>
      <c r="AP5" s="9" t="s">
        <v>1500</v>
      </c>
      <c r="AQ5" s="9" t="s">
        <v>810</v>
      </c>
      <c r="AR5" s="10" t="str">
        <f>HYPERLINK("https%3A%2F%2Fwww.webofscience.com%2Fwos%2Fwoscc%2Ffull-record%2FWOS:001186819600001","View Full Record in Web of Science")</f>
        <v>View Full Record in Web of Science</v>
      </c>
    </row>
    <row r="6" spans="1:44" s="9" customFormat="1" x14ac:dyDescent="0.2">
      <c r="A6" s="9" t="s">
        <v>1507</v>
      </c>
      <c r="B6" s="9" t="s">
        <v>585</v>
      </c>
      <c r="C6" s="9" t="s">
        <v>1500</v>
      </c>
      <c r="D6" s="9" t="s">
        <v>1500</v>
      </c>
      <c r="E6" s="9" t="s">
        <v>1500</v>
      </c>
      <c r="F6" s="9" t="s">
        <v>1851</v>
      </c>
      <c r="G6" s="9" t="s">
        <v>1500</v>
      </c>
      <c r="H6" s="9" t="s">
        <v>1500</v>
      </c>
      <c r="I6" s="9" t="s">
        <v>1231</v>
      </c>
      <c r="K6" s="9" t="s">
        <v>285</v>
      </c>
      <c r="L6" s="9" t="s">
        <v>672</v>
      </c>
      <c r="M6" s="9" t="s">
        <v>1500</v>
      </c>
      <c r="N6" s="9" t="s">
        <v>1500</v>
      </c>
      <c r="O6" s="9" t="s">
        <v>1500</v>
      </c>
      <c r="P6" s="9" t="s">
        <v>487</v>
      </c>
      <c r="Q6" s="9" t="s">
        <v>1555</v>
      </c>
      <c r="R6" s="9" t="s">
        <v>1500</v>
      </c>
      <c r="S6" s="9" t="s">
        <v>1500</v>
      </c>
      <c r="T6" s="9" t="s">
        <v>1935</v>
      </c>
      <c r="U6" s="9" t="s">
        <v>1500</v>
      </c>
      <c r="V6" s="9" t="s">
        <v>1500</v>
      </c>
      <c r="W6" s="9" t="s">
        <v>1500</v>
      </c>
      <c r="X6" s="9" t="s">
        <v>1500</v>
      </c>
      <c r="Y6" s="9" t="s">
        <v>1630</v>
      </c>
      <c r="Z6" s="9">
        <v>2007</v>
      </c>
      <c r="AA6" s="9">
        <v>205</v>
      </c>
      <c r="AB6" s="9" t="s">
        <v>1492</v>
      </c>
      <c r="AC6" s="9" t="s">
        <v>1500</v>
      </c>
      <c r="AD6" s="9" t="s">
        <v>1500</v>
      </c>
      <c r="AE6" s="9">
        <v>475</v>
      </c>
      <c r="AF6" s="9">
        <v>491</v>
      </c>
      <c r="AG6" s="9" t="s">
        <v>1500</v>
      </c>
      <c r="AH6" s="9" t="s">
        <v>485</v>
      </c>
      <c r="AI6" s="10" t="str">
        <f>HYPERLINK("http://dx.doi.org/10.1016/j.ecolmodel.2007.03.014","http://dx.doi.org/10.1016/j.ecolmodel.2007.03.014")</f>
        <v>http://dx.doi.org/10.1016/j.ecolmodel.2007.03.014</v>
      </c>
      <c r="AJ6" s="9" t="s">
        <v>1500</v>
      </c>
      <c r="AK6" s="9" t="s">
        <v>1500</v>
      </c>
      <c r="AL6" s="9" t="s">
        <v>1500</v>
      </c>
      <c r="AM6" s="9" t="s">
        <v>1500</v>
      </c>
      <c r="AN6" s="9" t="s">
        <v>1500</v>
      </c>
      <c r="AO6" s="9" t="s">
        <v>1500</v>
      </c>
      <c r="AP6" s="9" t="s">
        <v>1500</v>
      </c>
      <c r="AQ6" s="9" t="s">
        <v>748</v>
      </c>
      <c r="AR6" s="10" t="str">
        <f>HYPERLINK("https%3A%2F%2Fwww.webofscience.com%2Fwos%2Fwoscc%2Ffull-record%2FWOS:000247378200017","View Full Record in Web of Science")</f>
        <v>View Full Record in Web of Science</v>
      </c>
    </row>
    <row r="7" spans="1:44" s="9" customFormat="1" x14ac:dyDescent="0.2">
      <c r="A7" s="9" t="s">
        <v>1507</v>
      </c>
      <c r="B7" s="9" t="s">
        <v>1392</v>
      </c>
      <c r="C7" s="9" t="s">
        <v>1500</v>
      </c>
      <c r="D7" s="9" t="s">
        <v>1500</v>
      </c>
      <c r="E7" s="9" t="s">
        <v>1500</v>
      </c>
      <c r="F7" s="9" t="s">
        <v>747</v>
      </c>
      <c r="G7" s="9" t="s">
        <v>1500</v>
      </c>
      <c r="H7" s="9" t="s">
        <v>1500</v>
      </c>
      <c r="J7" s="9" t="s">
        <v>2787</v>
      </c>
      <c r="K7" s="9" t="s">
        <v>1378</v>
      </c>
      <c r="L7" s="9" t="s">
        <v>1317</v>
      </c>
      <c r="M7" s="9" t="s">
        <v>1500</v>
      </c>
      <c r="N7" s="9" t="s">
        <v>1500</v>
      </c>
      <c r="O7" s="9" t="s">
        <v>1500</v>
      </c>
      <c r="P7" s="9" t="s">
        <v>1723</v>
      </c>
      <c r="Q7" s="9" t="s">
        <v>1468</v>
      </c>
      <c r="R7" s="9" t="s">
        <v>1500</v>
      </c>
      <c r="S7" s="9" t="s">
        <v>1500</v>
      </c>
      <c r="T7" s="9" t="s">
        <v>1500</v>
      </c>
      <c r="U7" s="9" t="s">
        <v>1513</v>
      </c>
      <c r="V7" s="9" t="s">
        <v>1500</v>
      </c>
      <c r="W7" s="9" t="s">
        <v>1500</v>
      </c>
      <c r="X7" s="9" t="s">
        <v>1500</v>
      </c>
      <c r="Y7" s="9" t="s">
        <v>1509</v>
      </c>
      <c r="Z7" s="9">
        <v>2024</v>
      </c>
      <c r="AA7" s="9">
        <v>14</v>
      </c>
      <c r="AB7" s="9">
        <v>3</v>
      </c>
      <c r="AC7" s="9" t="s">
        <v>1500</v>
      </c>
      <c r="AD7" s="9" t="s">
        <v>1500</v>
      </c>
      <c r="AE7" s="9" t="s">
        <v>1500</v>
      </c>
      <c r="AF7" s="9" t="s">
        <v>1500</v>
      </c>
      <c r="AG7" s="9">
        <v>490</v>
      </c>
      <c r="AH7" s="9" t="s">
        <v>2418</v>
      </c>
      <c r="AI7" s="10" t="str">
        <f>HYPERLINK("http://dx.doi.org/10.3390/agronomy14030490","http://dx.doi.org/10.3390/agronomy14030490")</f>
        <v>http://dx.doi.org/10.3390/agronomy14030490</v>
      </c>
      <c r="AJ7" s="9" t="s">
        <v>1500</v>
      </c>
      <c r="AK7" s="9" t="s">
        <v>1500</v>
      </c>
      <c r="AL7" s="9" t="s">
        <v>1500</v>
      </c>
      <c r="AM7" s="9" t="s">
        <v>1500</v>
      </c>
      <c r="AN7" s="9" t="s">
        <v>1500</v>
      </c>
      <c r="AO7" s="9" t="s">
        <v>1500</v>
      </c>
      <c r="AP7" s="9" t="s">
        <v>1500</v>
      </c>
      <c r="AQ7" s="9" t="s">
        <v>1068</v>
      </c>
      <c r="AR7" s="10" t="str">
        <f>HYPERLINK("https%3A%2F%2Fwww.webofscience.com%2Fwos%2Fwoscc%2Ffull-record%2FWOS:001191987000001","View Full Record in Web of Science")</f>
        <v>View Full Record in Web of Science</v>
      </c>
    </row>
    <row r="8" spans="1:44" s="8" customFormat="1" x14ac:dyDescent="0.2">
      <c r="A8" s="9" t="s">
        <v>1507</v>
      </c>
      <c r="B8" s="9" t="s">
        <v>247</v>
      </c>
      <c r="C8" s="9" t="s">
        <v>1500</v>
      </c>
      <c r="D8" s="9" t="s">
        <v>1500</v>
      </c>
      <c r="E8" s="9" t="s">
        <v>1500</v>
      </c>
      <c r="F8" s="9" t="s">
        <v>2252</v>
      </c>
      <c r="G8" s="9" t="s">
        <v>1500</v>
      </c>
      <c r="H8" s="9" t="s">
        <v>1500</v>
      </c>
      <c r="I8" s="9"/>
      <c r="J8" s="9"/>
      <c r="K8" s="9" t="s">
        <v>307</v>
      </c>
      <c r="L8" s="9" t="s">
        <v>611</v>
      </c>
      <c r="M8" s="9" t="s">
        <v>1500</v>
      </c>
      <c r="N8" s="9" t="s">
        <v>1500</v>
      </c>
      <c r="O8" s="9" t="s">
        <v>1500</v>
      </c>
      <c r="P8" s="9" t="s">
        <v>2533</v>
      </c>
      <c r="Q8" s="9" t="s">
        <v>2537</v>
      </c>
      <c r="R8" s="9" t="s">
        <v>1500</v>
      </c>
      <c r="S8" s="9" t="s">
        <v>1500</v>
      </c>
      <c r="T8" s="9" t="s">
        <v>2703</v>
      </c>
      <c r="U8" s="9" t="s">
        <v>2718</v>
      </c>
      <c r="V8" s="9" t="s">
        <v>1500</v>
      </c>
      <c r="W8" s="9" t="s">
        <v>1500</v>
      </c>
      <c r="X8" s="9" t="s">
        <v>1500</v>
      </c>
      <c r="Y8" s="9" t="s">
        <v>1633</v>
      </c>
      <c r="Z8" s="9">
        <v>2022</v>
      </c>
      <c r="AA8" s="9">
        <v>346</v>
      </c>
      <c r="AB8" s="9" t="s">
        <v>1500</v>
      </c>
      <c r="AC8" s="9" t="s">
        <v>1500</v>
      </c>
      <c r="AD8" s="9" t="s">
        <v>1500</v>
      </c>
      <c r="AE8" s="9" t="s">
        <v>1500</v>
      </c>
      <c r="AF8" s="9" t="s">
        <v>1500</v>
      </c>
      <c r="AG8" s="9">
        <v>131197</v>
      </c>
      <c r="AH8" s="9" t="s">
        <v>341</v>
      </c>
      <c r="AI8" s="10" t="str">
        <f>HYPERLINK("http://dx.doi.org/10.1016/j.jclepro.2022.131197","http://dx.doi.org/10.1016/j.jclepro.2022.131197")</f>
        <v>http://dx.doi.org/10.1016/j.jclepro.2022.131197</v>
      </c>
      <c r="AJ8" s="9" t="s">
        <v>1500</v>
      </c>
      <c r="AK8" s="9" t="s">
        <v>2686</v>
      </c>
      <c r="AL8" s="9" t="s">
        <v>1500</v>
      </c>
      <c r="AM8" s="9" t="s">
        <v>1500</v>
      </c>
      <c r="AN8" s="9" t="s">
        <v>1500</v>
      </c>
      <c r="AO8" s="9" t="s">
        <v>1500</v>
      </c>
      <c r="AP8" s="9" t="s">
        <v>1500</v>
      </c>
      <c r="AQ8" s="9" t="s">
        <v>888</v>
      </c>
      <c r="AR8" s="10" t="str">
        <f>HYPERLINK("https%3A%2F%2Fwww.webofscience.com%2Fwos%2Fwoscc%2Ffull-record%2FWOS:000789635200004","View Full Record in Web of Science")</f>
        <v>View Full Record in Web of Science</v>
      </c>
    </row>
    <row r="9" spans="1:44" s="9" customFormat="1" x14ac:dyDescent="0.2">
      <c r="A9" s="9" t="s">
        <v>1507</v>
      </c>
      <c r="B9" s="9" t="s">
        <v>1220</v>
      </c>
      <c r="C9" s="9" t="s">
        <v>1500</v>
      </c>
      <c r="D9" s="9" t="s">
        <v>1500</v>
      </c>
      <c r="E9" s="9" t="s">
        <v>1500</v>
      </c>
      <c r="F9" s="9" t="s">
        <v>2197</v>
      </c>
      <c r="G9" s="9" t="s">
        <v>1500</v>
      </c>
      <c r="H9" s="9" t="s">
        <v>1500</v>
      </c>
      <c r="I9" s="9" t="s">
        <v>2621</v>
      </c>
      <c r="K9" s="9" t="s">
        <v>8</v>
      </c>
      <c r="L9" s="9" t="s">
        <v>604</v>
      </c>
      <c r="M9" s="9" t="s">
        <v>1500</v>
      </c>
      <c r="N9" s="9" t="s">
        <v>1500</v>
      </c>
      <c r="O9" s="9" t="s">
        <v>1500</v>
      </c>
      <c r="P9" s="9" t="s">
        <v>1198</v>
      </c>
      <c r="Q9" s="9" t="s">
        <v>1812</v>
      </c>
      <c r="R9" s="9" t="s">
        <v>1500</v>
      </c>
      <c r="S9" s="9" t="s">
        <v>1500</v>
      </c>
      <c r="T9" s="9" t="s">
        <v>1479</v>
      </c>
      <c r="U9" s="9" t="s">
        <v>1522</v>
      </c>
      <c r="V9" s="9" t="s">
        <v>1500</v>
      </c>
      <c r="W9" s="9" t="s">
        <v>1500</v>
      </c>
      <c r="X9" s="9" t="s">
        <v>1500</v>
      </c>
      <c r="Y9" s="9" t="s">
        <v>1494</v>
      </c>
      <c r="Z9" s="9">
        <v>2008</v>
      </c>
      <c r="AA9" s="9">
        <v>8</v>
      </c>
      <c r="AB9" s="9">
        <v>6</v>
      </c>
      <c r="AC9" s="9" t="s">
        <v>1500</v>
      </c>
      <c r="AD9" s="9" t="s">
        <v>1500</v>
      </c>
      <c r="AE9" s="9">
        <v>406</v>
      </c>
      <c r="AF9" s="9">
        <v>414</v>
      </c>
      <c r="AG9" s="9" t="s">
        <v>1500</v>
      </c>
      <c r="AH9" s="9" t="s">
        <v>2444</v>
      </c>
      <c r="AI9" s="10" t="str">
        <f>HYPERLINK("http://dx.doi.org/10.1007/s11368-008-0047-8","http://dx.doi.org/10.1007/s11368-008-0047-8")</f>
        <v>http://dx.doi.org/10.1007/s11368-008-0047-8</v>
      </c>
      <c r="AJ9" s="9" t="s">
        <v>1500</v>
      </c>
      <c r="AK9" s="9" t="s">
        <v>1500</v>
      </c>
      <c r="AL9" s="9" t="s">
        <v>1500</v>
      </c>
      <c r="AM9" s="9" t="s">
        <v>1500</v>
      </c>
      <c r="AN9" s="9" t="s">
        <v>1500</v>
      </c>
      <c r="AO9" s="9" t="s">
        <v>1500</v>
      </c>
      <c r="AP9" s="9" t="s">
        <v>1500</v>
      </c>
      <c r="AQ9" s="9" t="s">
        <v>857</v>
      </c>
      <c r="AR9" s="10" t="str">
        <f>HYPERLINK("https%3A%2F%2Fwww.webofscience.com%2Fwos%2Fwoscc%2Ffull-record%2FWOS:000262651600006","View Full Record in Web of Science")</f>
        <v>View Full Record in Web of Science</v>
      </c>
    </row>
    <row r="10" spans="1:44" s="9" customFormat="1" x14ac:dyDescent="0.2">
      <c r="A10" s="9" t="s">
        <v>1507</v>
      </c>
      <c r="B10" s="9" t="s">
        <v>2490</v>
      </c>
      <c r="C10" s="9" t="s">
        <v>1500</v>
      </c>
      <c r="D10" s="9" t="s">
        <v>1500</v>
      </c>
      <c r="E10" s="9" t="s">
        <v>1500</v>
      </c>
      <c r="F10" s="9" t="s">
        <v>717</v>
      </c>
      <c r="G10" s="9" t="s">
        <v>1500</v>
      </c>
      <c r="H10" s="9" t="s">
        <v>1500</v>
      </c>
      <c r="I10" s="9" t="s">
        <v>2784</v>
      </c>
      <c r="K10" s="9" t="s">
        <v>2280</v>
      </c>
      <c r="L10" s="9" t="s">
        <v>1291</v>
      </c>
      <c r="M10" s="9" t="s">
        <v>1500</v>
      </c>
      <c r="N10" s="9" t="s">
        <v>1500</v>
      </c>
      <c r="O10" s="9" t="s">
        <v>1500</v>
      </c>
      <c r="P10" s="9" t="s">
        <v>1372</v>
      </c>
      <c r="Q10" s="9" t="s">
        <v>2270</v>
      </c>
      <c r="R10" s="9" t="s">
        <v>1500</v>
      </c>
      <c r="S10" s="9" t="s">
        <v>1500</v>
      </c>
      <c r="T10" s="9" t="s">
        <v>2093</v>
      </c>
      <c r="U10" s="9" t="s">
        <v>2094</v>
      </c>
      <c r="V10" s="9" t="s">
        <v>1500</v>
      </c>
      <c r="W10" s="9" t="s">
        <v>1500</v>
      </c>
      <c r="X10" s="9" t="s">
        <v>1500</v>
      </c>
      <c r="Y10" s="9" t="s">
        <v>1488</v>
      </c>
      <c r="Z10" s="9">
        <v>2022</v>
      </c>
      <c r="AA10" s="9">
        <v>10</v>
      </c>
      <c r="AB10" s="9">
        <v>1</v>
      </c>
      <c r="AC10" s="9" t="s">
        <v>1500</v>
      </c>
      <c r="AD10" s="9" t="s">
        <v>1500</v>
      </c>
      <c r="AE10" s="9">
        <v>140</v>
      </c>
      <c r="AF10" s="9">
        <v>146</v>
      </c>
      <c r="AG10" s="9" t="s">
        <v>1500</v>
      </c>
      <c r="AH10" s="9" t="s">
        <v>2397</v>
      </c>
      <c r="AI10" s="10" t="str">
        <f>HYPERLINK("http://dx.doi.org/10.1016/j.cj.2021.03.017","http://dx.doi.org/10.1016/j.cj.2021.03.017")</f>
        <v>http://dx.doi.org/10.1016/j.cj.2021.03.017</v>
      </c>
      <c r="AJ10" s="9" t="s">
        <v>1500</v>
      </c>
      <c r="AK10" s="9" t="s">
        <v>1500</v>
      </c>
      <c r="AL10" s="9" t="s">
        <v>1500</v>
      </c>
      <c r="AM10" s="9" t="s">
        <v>1500</v>
      </c>
      <c r="AN10" s="9" t="s">
        <v>1500</v>
      </c>
      <c r="AO10" s="9" t="s">
        <v>1500</v>
      </c>
      <c r="AP10" s="9" t="s">
        <v>1500</v>
      </c>
      <c r="AQ10" s="9" t="s">
        <v>1039</v>
      </c>
      <c r="AR10" s="10" t="str">
        <f>HYPERLINK("https%3A%2F%2Fwww.webofscience.com%2Fwos%2Fwoscc%2Ffull-record%2FWOS:000753978200014","View Full Record in Web of Science")</f>
        <v>View Full Record in Web of Science</v>
      </c>
    </row>
    <row r="11" spans="1:44" s="9" customFormat="1" x14ac:dyDescent="0.2">
      <c r="A11" s="9" t="s">
        <v>1507</v>
      </c>
      <c r="B11" s="9" t="s">
        <v>185</v>
      </c>
      <c r="C11" s="9" t="s">
        <v>1500</v>
      </c>
      <c r="D11" s="9" t="s">
        <v>1500</v>
      </c>
      <c r="E11" s="9" t="s">
        <v>1500</v>
      </c>
      <c r="F11" s="9" t="s">
        <v>29</v>
      </c>
      <c r="G11" s="9" t="s">
        <v>1500</v>
      </c>
      <c r="H11" s="9" t="s">
        <v>1500</v>
      </c>
      <c r="I11" s="11" t="s">
        <v>2785</v>
      </c>
      <c r="K11" s="9" t="s">
        <v>1368</v>
      </c>
      <c r="L11" s="9" t="s">
        <v>611</v>
      </c>
      <c r="M11" s="9" t="s">
        <v>1500</v>
      </c>
      <c r="N11" s="9" t="s">
        <v>1500</v>
      </c>
      <c r="O11" s="9" t="s">
        <v>1500</v>
      </c>
      <c r="P11" s="9" t="s">
        <v>1500</v>
      </c>
      <c r="Q11" s="9" t="s">
        <v>514</v>
      </c>
      <c r="R11" s="9" t="s">
        <v>1500</v>
      </c>
      <c r="S11" s="9" t="s">
        <v>1500</v>
      </c>
      <c r="T11" s="9" t="s">
        <v>2703</v>
      </c>
      <c r="U11" s="9" t="s">
        <v>2718</v>
      </c>
      <c r="V11" s="9" t="s">
        <v>1500</v>
      </c>
      <c r="W11" s="9" t="s">
        <v>1500</v>
      </c>
      <c r="X11" s="9" t="s">
        <v>1500</v>
      </c>
      <c r="Y11" s="9" t="s">
        <v>1532</v>
      </c>
      <c r="Z11" s="9">
        <v>2020</v>
      </c>
      <c r="AA11" s="9">
        <v>263</v>
      </c>
      <c r="AB11" s="9" t="s">
        <v>1500</v>
      </c>
      <c r="AC11" s="9" t="s">
        <v>1500</v>
      </c>
      <c r="AD11" s="9" t="s">
        <v>1500</v>
      </c>
      <c r="AE11" s="9" t="s">
        <v>1500</v>
      </c>
      <c r="AF11" s="9" t="s">
        <v>1500</v>
      </c>
      <c r="AG11" s="9">
        <v>121322</v>
      </c>
      <c r="AH11" s="9" t="s">
        <v>2577</v>
      </c>
      <c r="AI11" s="10" t="str">
        <f>HYPERLINK("http://dx.doi.org/10.1016/j.jclepro.2020.121322","http://dx.doi.org/10.1016/j.jclepro.2020.121322")</f>
        <v>http://dx.doi.org/10.1016/j.jclepro.2020.121322</v>
      </c>
      <c r="AJ11" s="9" t="s">
        <v>1500</v>
      </c>
      <c r="AK11" s="9" t="s">
        <v>1500</v>
      </c>
      <c r="AL11" s="9" t="s">
        <v>1500</v>
      </c>
      <c r="AM11" s="9" t="s">
        <v>1500</v>
      </c>
      <c r="AN11" s="9" t="s">
        <v>1500</v>
      </c>
      <c r="AO11" s="9" t="s">
        <v>1500</v>
      </c>
      <c r="AP11" s="9" t="s">
        <v>1500</v>
      </c>
      <c r="AQ11" s="9" t="s">
        <v>1017</v>
      </c>
      <c r="AR11" s="10" t="str">
        <f>HYPERLINK("https%3A%2F%2Fwww.webofscience.com%2Fwos%2Fwoscc%2Ffull-record%2FWOS:000543468400011","View Full Record in Web of Science")</f>
        <v>View Full Record in Web of Science</v>
      </c>
    </row>
    <row r="12" spans="1:44" s="9" customFormat="1" x14ac:dyDescent="0.2">
      <c r="A12" s="9" t="s">
        <v>1507</v>
      </c>
      <c r="B12" s="9" t="s">
        <v>1360</v>
      </c>
      <c r="C12" s="9" t="s">
        <v>1500</v>
      </c>
      <c r="D12" s="9" t="s">
        <v>1500</v>
      </c>
      <c r="E12" s="9" t="s">
        <v>1500</v>
      </c>
      <c r="F12" s="9" t="s">
        <v>396</v>
      </c>
      <c r="G12" s="9" t="s">
        <v>1500</v>
      </c>
      <c r="H12" s="9" t="s">
        <v>1500</v>
      </c>
      <c r="J12" s="9" t="s">
        <v>2788</v>
      </c>
      <c r="K12" s="9" t="s">
        <v>32</v>
      </c>
      <c r="L12" s="9" t="s">
        <v>219</v>
      </c>
      <c r="M12" s="9" t="s">
        <v>1500</v>
      </c>
      <c r="N12" s="9" t="s">
        <v>1500</v>
      </c>
      <c r="O12" s="9" t="s">
        <v>1500</v>
      </c>
      <c r="P12" s="9" t="s">
        <v>2515</v>
      </c>
      <c r="Q12" s="9" t="s">
        <v>460</v>
      </c>
      <c r="R12" s="9" t="s">
        <v>1500</v>
      </c>
      <c r="S12" s="9" t="s">
        <v>1500</v>
      </c>
      <c r="T12" s="9" t="s">
        <v>1914</v>
      </c>
      <c r="U12" s="9" t="s">
        <v>1909</v>
      </c>
      <c r="V12" s="9" t="s">
        <v>1500</v>
      </c>
      <c r="W12" s="9" t="s">
        <v>1500</v>
      </c>
      <c r="X12" s="9" t="s">
        <v>1500</v>
      </c>
      <c r="Y12" s="9" t="s">
        <v>1534</v>
      </c>
      <c r="Z12" s="9">
        <v>2016</v>
      </c>
      <c r="AA12" s="9">
        <v>222</v>
      </c>
      <c r="AB12" s="9" t="s">
        <v>1500</v>
      </c>
      <c r="AC12" s="9" t="s">
        <v>1500</v>
      </c>
      <c r="AD12" s="9" t="s">
        <v>1500</v>
      </c>
      <c r="AE12" s="9">
        <v>235</v>
      </c>
      <c r="AF12" s="9">
        <v>248</v>
      </c>
      <c r="AG12" s="9" t="s">
        <v>1500</v>
      </c>
      <c r="AH12" s="9" t="s">
        <v>2425</v>
      </c>
      <c r="AI12" s="10" t="str">
        <f>HYPERLINK("http://dx.doi.org/10.1016/j.agee.2016.02.010","http://dx.doi.org/10.1016/j.agee.2016.02.010")</f>
        <v>http://dx.doi.org/10.1016/j.agee.2016.02.010</v>
      </c>
      <c r="AJ12" s="9" t="s">
        <v>1500</v>
      </c>
      <c r="AK12" s="9" t="s">
        <v>1500</v>
      </c>
      <c r="AL12" s="9" t="s">
        <v>1500</v>
      </c>
      <c r="AM12" s="9" t="s">
        <v>1500</v>
      </c>
      <c r="AN12" s="9" t="s">
        <v>1500</v>
      </c>
      <c r="AO12" s="9" t="s">
        <v>1500</v>
      </c>
      <c r="AP12" s="9" t="s">
        <v>1500</v>
      </c>
      <c r="AQ12" s="9" t="s">
        <v>839</v>
      </c>
      <c r="AR12" s="10" t="str">
        <f>HYPERLINK("https%3A%2F%2Fwww.webofscience.com%2Fwos%2Fwoscc%2Ffull-record%2FWOS:000384383600024","View Full Record in Web of Science")</f>
        <v>View Full Record in Web of Science</v>
      </c>
    </row>
    <row r="13" spans="1:44" s="9" customFormat="1" x14ac:dyDescent="0.2">
      <c r="A13" s="9" t="s">
        <v>1507</v>
      </c>
      <c r="B13" s="9" t="s">
        <v>255</v>
      </c>
      <c r="C13" s="9" t="s">
        <v>1500</v>
      </c>
      <c r="D13" s="9" t="s">
        <v>1500</v>
      </c>
      <c r="E13" s="9" t="s">
        <v>1500</v>
      </c>
      <c r="F13" s="9" t="s">
        <v>1160</v>
      </c>
      <c r="G13" s="9" t="s">
        <v>1500</v>
      </c>
      <c r="H13" s="9" t="s">
        <v>1500</v>
      </c>
      <c r="J13" s="9" t="s">
        <v>2792</v>
      </c>
      <c r="K13" s="9" t="s">
        <v>1450</v>
      </c>
      <c r="L13" s="9" t="s">
        <v>651</v>
      </c>
      <c r="M13" s="9" t="s">
        <v>1500</v>
      </c>
      <c r="N13" s="9" t="s">
        <v>1500</v>
      </c>
      <c r="O13" s="9" t="s">
        <v>1500</v>
      </c>
      <c r="P13" s="9" t="s">
        <v>1500</v>
      </c>
      <c r="Q13" s="9" t="s">
        <v>2205</v>
      </c>
      <c r="R13" s="9" t="s">
        <v>1500</v>
      </c>
      <c r="S13" s="9" t="s">
        <v>1500</v>
      </c>
      <c r="T13" s="9" t="s">
        <v>2675</v>
      </c>
      <c r="U13" s="9" t="s">
        <v>2672</v>
      </c>
      <c r="V13" s="9" t="s">
        <v>1500</v>
      </c>
      <c r="W13" s="9" t="s">
        <v>1500</v>
      </c>
      <c r="X13" s="9" t="s">
        <v>1500</v>
      </c>
      <c r="Y13" s="9" t="s">
        <v>1578</v>
      </c>
      <c r="Z13" s="9">
        <v>2024</v>
      </c>
      <c r="AA13" s="9">
        <v>350</v>
      </c>
      <c r="AB13" s="9" t="s">
        <v>1500</v>
      </c>
      <c r="AC13" s="9" t="s">
        <v>1500</v>
      </c>
      <c r="AD13" s="9" t="s">
        <v>1500</v>
      </c>
      <c r="AE13" s="9" t="s">
        <v>1500</v>
      </c>
      <c r="AF13" s="9" t="s">
        <v>1500</v>
      </c>
      <c r="AG13" s="9">
        <v>123973</v>
      </c>
      <c r="AH13" s="9" t="s">
        <v>241</v>
      </c>
      <c r="AI13" s="10" t="str">
        <f>HYPERLINK("http://dx.doi.org/10.1016/j.envpol.2024.123973","http://dx.doi.org/10.1016/j.envpol.2024.123973")</f>
        <v>http://dx.doi.org/10.1016/j.envpol.2024.123973</v>
      </c>
      <c r="AJ13" s="9" t="s">
        <v>1500</v>
      </c>
      <c r="AK13" s="9" t="s">
        <v>2662</v>
      </c>
      <c r="AL13" s="9" t="s">
        <v>1500</v>
      </c>
      <c r="AM13" s="9" t="s">
        <v>1500</v>
      </c>
      <c r="AN13" s="9">
        <v>38636841</v>
      </c>
      <c r="AO13" s="9" t="s">
        <v>1500</v>
      </c>
      <c r="AP13" s="9" t="s">
        <v>1500</v>
      </c>
      <c r="AQ13" s="9" t="s">
        <v>803</v>
      </c>
      <c r="AR13" s="10" t="str">
        <f>HYPERLINK("https%3A%2F%2Fwww.webofscience.com%2Fwos%2Fwoscc%2Ffull-record%2FWOS:001237116600001","View Full Record in Web of Science")</f>
        <v>View Full Record in Web of Science</v>
      </c>
    </row>
    <row r="14" spans="1:44" s="9" customFormat="1" x14ac:dyDescent="0.2">
      <c r="A14" s="9" t="s">
        <v>1507</v>
      </c>
      <c r="B14" s="9" t="s">
        <v>148</v>
      </c>
      <c r="C14" s="9" t="s">
        <v>1500</v>
      </c>
      <c r="D14" s="9" t="s">
        <v>1500</v>
      </c>
      <c r="E14" s="9" t="s">
        <v>1500</v>
      </c>
      <c r="F14" s="9" t="s">
        <v>1747</v>
      </c>
      <c r="G14" s="9" t="s">
        <v>1500</v>
      </c>
      <c r="H14" s="9" t="s">
        <v>1500</v>
      </c>
      <c r="J14" s="9" t="s">
        <v>2792</v>
      </c>
      <c r="K14" s="9" t="s">
        <v>1652</v>
      </c>
      <c r="L14" s="9" t="s">
        <v>219</v>
      </c>
      <c r="M14" s="9" t="s">
        <v>1500</v>
      </c>
      <c r="N14" s="9" t="s">
        <v>1500</v>
      </c>
      <c r="O14" s="9" t="s">
        <v>1500</v>
      </c>
      <c r="P14" s="9" t="s">
        <v>2257</v>
      </c>
      <c r="Q14" s="9" t="s">
        <v>1155</v>
      </c>
      <c r="R14" s="9" t="s">
        <v>1500</v>
      </c>
      <c r="S14" s="9" t="s">
        <v>1500</v>
      </c>
      <c r="T14" s="9" t="s">
        <v>1914</v>
      </c>
      <c r="U14" s="9" t="s">
        <v>1909</v>
      </c>
      <c r="V14" s="9" t="s">
        <v>1500</v>
      </c>
      <c r="W14" s="9" t="s">
        <v>1500</v>
      </c>
      <c r="X14" s="9" t="s">
        <v>1500</v>
      </c>
      <c r="Y14" s="9" t="s">
        <v>1643</v>
      </c>
      <c r="Z14" s="9">
        <v>2016</v>
      </c>
      <c r="AA14" s="9">
        <v>231</v>
      </c>
      <c r="AB14" s="9" t="s">
        <v>1500</v>
      </c>
      <c r="AC14" s="9" t="s">
        <v>1500</v>
      </c>
      <c r="AD14" s="9" t="s">
        <v>1500</v>
      </c>
      <c r="AE14" s="9">
        <v>296</v>
      </c>
      <c r="AF14" s="9">
        <v>303</v>
      </c>
      <c r="AG14" s="9" t="s">
        <v>1500</v>
      </c>
      <c r="AH14" s="9" t="s">
        <v>2429</v>
      </c>
      <c r="AI14" s="10" t="str">
        <f>HYPERLINK("http://dx.doi.org/10.1016/j.agee.2016.07.012","http://dx.doi.org/10.1016/j.agee.2016.07.012")</f>
        <v>http://dx.doi.org/10.1016/j.agee.2016.07.012</v>
      </c>
      <c r="AJ14" s="9" t="s">
        <v>1500</v>
      </c>
      <c r="AK14" s="9" t="s">
        <v>1500</v>
      </c>
      <c r="AL14" s="9" t="s">
        <v>1500</v>
      </c>
      <c r="AM14" s="9" t="s">
        <v>1500</v>
      </c>
      <c r="AN14" s="9" t="s">
        <v>1500</v>
      </c>
      <c r="AO14" s="9" t="s">
        <v>1500</v>
      </c>
      <c r="AP14" s="9" t="s">
        <v>1500</v>
      </c>
      <c r="AQ14" s="9" t="s">
        <v>864</v>
      </c>
      <c r="AR14" s="10" t="str">
        <f>HYPERLINK("https%3A%2F%2Fwww.webofscience.com%2Fwos%2Fwoscc%2Ffull-record%2FWOS:000382592700031","View Full Record in Web of Science")</f>
        <v>View Full Record in Web of Science</v>
      </c>
    </row>
    <row r="15" spans="1:44" s="9" customFormat="1" x14ac:dyDescent="0.2">
      <c r="A15" s="9" t="s">
        <v>1507</v>
      </c>
      <c r="B15" s="9" t="s">
        <v>2151</v>
      </c>
      <c r="C15" s="9" t="s">
        <v>1500</v>
      </c>
      <c r="D15" s="9" t="s">
        <v>1500</v>
      </c>
      <c r="E15" s="9" t="s">
        <v>1500</v>
      </c>
      <c r="F15" s="9" t="s">
        <v>1750</v>
      </c>
      <c r="G15" s="9" t="s">
        <v>1500</v>
      </c>
      <c r="H15" s="9" t="s">
        <v>1500</v>
      </c>
      <c r="I15" s="9" t="s">
        <v>2784</v>
      </c>
      <c r="K15" s="9" t="s">
        <v>1430</v>
      </c>
      <c r="L15" s="9" t="s">
        <v>1520</v>
      </c>
      <c r="M15" s="9" t="s">
        <v>1500</v>
      </c>
      <c r="N15" s="9" t="s">
        <v>1500</v>
      </c>
      <c r="O15" s="9" t="s">
        <v>1500</v>
      </c>
      <c r="P15" s="9" t="s">
        <v>1500</v>
      </c>
      <c r="Q15" s="9" t="s">
        <v>1715</v>
      </c>
      <c r="R15" s="9" t="s">
        <v>1500</v>
      </c>
      <c r="S15" s="9" t="s">
        <v>1500</v>
      </c>
      <c r="T15" s="9" t="s">
        <v>2633</v>
      </c>
      <c r="U15" s="9" t="s">
        <v>1521</v>
      </c>
      <c r="V15" s="9" t="s">
        <v>1500</v>
      </c>
      <c r="W15" s="9" t="s">
        <v>1500</v>
      </c>
      <c r="X15" s="9" t="s">
        <v>1500</v>
      </c>
      <c r="Y15" s="9" t="s">
        <v>1490</v>
      </c>
      <c r="Z15" s="9">
        <v>2023</v>
      </c>
      <c r="AA15" s="9">
        <v>433</v>
      </c>
      <c r="AB15" s="9" t="s">
        <v>1500</v>
      </c>
      <c r="AC15" s="9" t="s">
        <v>1500</v>
      </c>
      <c r="AD15" s="9" t="s">
        <v>1500</v>
      </c>
      <c r="AE15" s="9" t="s">
        <v>1500</v>
      </c>
      <c r="AF15" s="9" t="s">
        <v>1500</v>
      </c>
      <c r="AG15" s="9">
        <v>116460</v>
      </c>
      <c r="AH15" s="9" t="s">
        <v>138</v>
      </c>
      <c r="AI15" s="10" t="str">
        <f>HYPERLINK("http://dx.doi.org/10.1016/j.geoderma.2023.116460","http://dx.doi.org/10.1016/j.geoderma.2023.116460")</f>
        <v>http://dx.doi.org/10.1016/j.geoderma.2023.116460</v>
      </c>
      <c r="AJ15" s="9" t="s">
        <v>1500</v>
      </c>
      <c r="AK15" s="9" t="s">
        <v>2700</v>
      </c>
      <c r="AL15" s="9" t="s">
        <v>1500</v>
      </c>
      <c r="AM15" s="9" t="s">
        <v>1500</v>
      </c>
      <c r="AN15" s="9" t="s">
        <v>1500</v>
      </c>
      <c r="AO15" s="9" t="s">
        <v>1500</v>
      </c>
      <c r="AP15" s="9" t="s">
        <v>1500</v>
      </c>
      <c r="AQ15" s="9" t="s">
        <v>974</v>
      </c>
      <c r="AR15" s="10" t="str">
        <f>HYPERLINK("https%3A%2F%2Fwww.webofscience.com%2Fwos%2Fwoscc%2Ffull-record%2FWOS:000981347500001","View Full Record in Web of Science")</f>
        <v>View Full Record in Web of Science</v>
      </c>
    </row>
    <row r="16" spans="1:44" s="9" customFormat="1" x14ac:dyDescent="0.2">
      <c r="A16" s="9" t="s">
        <v>1507</v>
      </c>
      <c r="B16" s="9" t="s">
        <v>2223</v>
      </c>
      <c r="C16" s="9" t="s">
        <v>1500</v>
      </c>
      <c r="D16" s="9" t="s">
        <v>1500</v>
      </c>
      <c r="E16" s="9" t="s">
        <v>1500</v>
      </c>
      <c r="F16" s="9" t="s">
        <v>1280</v>
      </c>
      <c r="G16" s="9" t="s">
        <v>1500</v>
      </c>
      <c r="H16" s="9" t="s">
        <v>1500</v>
      </c>
      <c r="J16" s="9" t="s">
        <v>2792</v>
      </c>
      <c r="K16" s="9" t="s">
        <v>2179</v>
      </c>
      <c r="L16" s="9" t="s">
        <v>652</v>
      </c>
      <c r="M16" s="9" t="s">
        <v>1500</v>
      </c>
      <c r="N16" s="9" t="s">
        <v>1500</v>
      </c>
      <c r="O16" s="9" t="s">
        <v>1500</v>
      </c>
      <c r="P16" s="9" t="s">
        <v>541</v>
      </c>
      <c r="Q16" s="9" t="s">
        <v>1348</v>
      </c>
      <c r="R16" s="9" t="s">
        <v>1500</v>
      </c>
      <c r="S16" s="9" t="s">
        <v>1500</v>
      </c>
      <c r="T16" s="9" t="s">
        <v>2722</v>
      </c>
      <c r="U16" s="9" t="s">
        <v>2726</v>
      </c>
      <c r="V16" s="9" t="s">
        <v>1500</v>
      </c>
      <c r="W16" s="9" t="s">
        <v>1500</v>
      </c>
      <c r="X16" s="9" t="s">
        <v>1500</v>
      </c>
      <c r="Y16" s="9" t="s">
        <v>1505</v>
      </c>
      <c r="Z16" s="9">
        <v>2012</v>
      </c>
      <c r="AA16" s="9">
        <v>18</v>
      </c>
      <c r="AB16" s="9">
        <v>1</v>
      </c>
      <c r="AC16" s="9" t="s">
        <v>1500</v>
      </c>
      <c r="AD16" s="9" t="s">
        <v>1500</v>
      </c>
      <c r="AE16" s="9">
        <v>194</v>
      </c>
      <c r="AF16" s="9">
        <v>209</v>
      </c>
      <c r="AG16" s="9" t="s">
        <v>1500</v>
      </c>
      <c r="AH16" s="9" t="s">
        <v>535</v>
      </c>
      <c r="AI16" s="10" t="str">
        <f>HYPERLINK("http://dx.doi.org/10.1111/j.1365-2486.2011.02502.x","http://dx.doi.org/10.1111/j.1365-2486.2011.02502.x")</f>
        <v>http://dx.doi.org/10.1111/j.1365-2486.2011.02502.x</v>
      </c>
      <c r="AJ16" s="9" t="s">
        <v>1500</v>
      </c>
      <c r="AK16" s="9" t="s">
        <v>1500</v>
      </c>
      <c r="AL16" s="9" t="s">
        <v>1500</v>
      </c>
      <c r="AM16" s="9" t="s">
        <v>1500</v>
      </c>
      <c r="AN16" s="9" t="s">
        <v>1500</v>
      </c>
      <c r="AO16" s="9" t="s">
        <v>1500</v>
      </c>
      <c r="AP16" s="9" t="s">
        <v>1500</v>
      </c>
      <c r="AQ16" s="9" t="s">
        <v>844</v>
      </c>
      <c r="AR16" s="10" t="str">
        <f>HYPERLINK("https%3A%2F%2Fwww.webofscience.com%2Fwos%2Fwoscc%2Ffull-record%2FWOS:000298598900017","View Full Record in Web of Science")</f>
        <v>View Full Record in Web of Science</v>
      </c>
    </row>
    <row r="17" spans="1:44" s="9" customFormat="1" x14ac:dyDescent="0.2">
      <c r="A17" s="9" t="s">
        <v>1507</v>
      </c>
      <c r="B17" s="9" t="s">
        <v>65</v>
      </c>
      <c r="C17" s="9" t="s">
        <v>1500</v>
      </c>
      <c r="D17" s="9" t="s">
        <v>1500</v>
      </c>
      <c r="E17" s="9" t="s">
        <v>1500</v>
      </c>
      <c r="F17" s="9" t="s">
        <v>491</v>
      </c>
      <c r="G17" s="9" t="s">
        <v>1500</v>
      </c>
      <c r="H17" s="9" t="s">
        <v>1500</v>
      </c>
      <c r="J17" s="9" t="s">
        <v>2787</v>
      </c>
      <c r="K17" s="9" t="s">
        <v>2226</v>
      </c>
    </row>
    <row r="18" spans="1:44" s="9" customFormat="1" x14ac:dyDescent="0.2">
      <c r="A18" s="9" t="s">
        <v>1507</v>
      </c>
      <c r="B18" s="9" t="s">
        <v>2023</v>
      </c>
      <c r="C18" s="9" t="s">
        <v>1500</v>
      </c>
      <c r="D18" s="9" t="s">
        <v>1500</v>
      </c>
      <c r="E18" s="9" t="s">
        <v>1500</v>
      </c>
      <c r="F18" s="9" t="s">
        <v>1694</v>
      </c>
      <c r="G18" s="9" t="s">
        <v>1500</v>
      </c>
      <c r="H18" s="9" t="s">
        <v>1500</v>
      </c>
      <c r="I18" s="9" t="s">
        <v>2784</v>
      </c>
      <c r="K18" s="9" t="s">
        <v>2133</v>
      </c>
      <c r="L18" s="9" t="s">
        <v>607</v>
      </c>
      <c r="M18" s="9" t="s">
        <v>1500</v>
      </c>
      <c r="N18" s="9" t="s">
        <v>1500</v>
      </c>
      <c r="O18" s="9" t="s">
        <v>1500</v>
      </c>
      <c r="P18" s="9" t="s">
        <v>1500</v>
      </c>
      <c r="Q18" s="9" t="s">
        <v>1500</v>
      </c>
      <c r="R18" s="9" t="s">
        <v>1500</v>
      </c>
      <c r="S18" s="9" t="s">
        <v>1500</v>
      </c>
      <c r="T18" s="9" t="s">
        <v>1915</v>
      </c>
      <c r="U18" s="9" t="s">
        <v>1910</v>
      </c>
      <c r="V18" s="9" t="s">
        <v>1500</v>
      </c>
      <c r="W18" s="9" t="s">
        <v>1500</v>
      </c>
      <c r="X18" s="9" t="s">
        <v>1500</v>
      </c>
      <c r="Y18" s="9" t="s">
        <v>1509</v>
      </c>
      <c r="Z18" s="9">
        <v>2014</v>
      </c>
      <c r="AA18" s="9">
        <v>225</v>
      </c>
      <c r="AB18" s="9">
        <v>3</v>
      </c>
      <c r="AC18" s="9" t="s">
        <v>1500</v>
      </c>
      <c r="AD18" s="9" t="s">
        <v>1500</v>
      </c>
      <c r="AE18" s="9" t="s">
        <v>1500</v>
      </c>
      <c r="AF18" s="9" t="s">
        <v>1500</v>
      </c>
      <c r="AG18" s="9">
        <v>1897</v>
      </c>
      <c r="AH18" s="9" t="s">
        <v>2295</v>
      </c>
      <c r="AI18" s="10" t="str">
        <f>HYPERLINK("http://dx.doi.org/10.1007/s11270-014-1897-x","http://dx.doi.org/10.1007/s11270-014-1897-x")</f>
        <v>http://dx.doi.org/10.1007/s11270-014-1897-x</v>
      </c>
      <c r="AJ18" s="9" t="s">
        <v>1500</v>
      </c>
      <c r="AK18" s="9" t="s">
        <v>1500</v>
      </c>
      <c r="AL18" s="9" t="s">
        <v>1500</v>
      </c>
      <c r="AM18" s="9" t="s">
        <v>1500</v>
      </c>
      <c r="AN18" s="9" t="s">
        <v>1500</v>
      </c>
      <c r="AO18" s="9" t="s">
        <v>1500</v>
      </c>
      <c r="AP18" s="9" t="s">
        <v>1500</v>
      </c>
      <c r="AQ18" s="9" t="s">
        <v>762</v>
      </c>
      <c r="AR18" s="10" t="str">
        <f>HYPERLINK("https%3A%2F%2Fwww.webofscience.com%2Fwos%2Fwoscc%2Ffull-record%2FWOS:000334577800023","View Full Record in Web of Science")</f>
        <v>View Full Record in Web of Science</v>
      </c>
    </row>
    <row r="19" spans="1:44" s="9" customFormat="1" x14ac:dyDescent="0.2">
      <c r="A19" s="9" t="s">
        <v>1507</v>
      </c>
      <c r="B19" s="9" t="s">
        <v>1573</v>
      </c>
      <c r="C19" s="9" t="s">
        <v>1500</v>
      </c>
      <c r="D19" s="9" t="s">
        <v>1500</v>
      </c>
      <c r="E19" s="9" t="s">
        <v>1500</v>
      </c>
      <c r="F19" s="9" t="s">
        <v>1807</v>
      </c>
      <c r="G19" s="9" t="s">
        <v>1500</v>
      </c>
      <c r="H19" s="9" t="s">
        <v>1500</v>
      </c>
      <c r="I19" s="9" t="s">
        <v>2790</v>
      </c>
      <c r="K19" s="9" t="s">
        <v>2484</v>
      </c>
      <c r="L19" s="9" t="s">
        <v>219</v>
      </c>
      <c r="M19" s="9" t="s">
        <v>1500</v>
      </c>
      <c r="N19" s="9" t="s">
        <v>1500</v>
      </c>
      <c r="O19" s="9" t="s">
        <v>1500</v>
      </c>
      <c r="P19" s="9" t="s">
        <v>2155</v>
      </c>
      <c r="Q19" s="9" t="s">
        <v>523</v>
      </c>
      <c r="R19" s="9" t="s">
        <v>1500</v>
      </c>
      <c r="S19" s="9" t="s">
        <v>1500</v>
      </c>
      <c r="T19" s="9" t="s">
        <v>1914</v>
      </c>
      <c r="U19" s="9" t="s">
        <v>1909</v>
      </c>
      <c r="V19" s="9" t="s">
        <v>1500</v>
      </c>
      <c r="W19" s="9" t="s">
        <v>1500</v>
      </c>
      <c r="X19" s="9" t="s">
        <v>1500</v>
      </c>
      <c r="Y19" s="9" t="s">
        <v>1647</v>
      </c>
      <c r="Z19" s="9">
        <v>2023</v>
      </c>
      <c r="AA19" s="9">
        <v>344</v>
      </c>
      <c r="AB19" s="9" t="s">
        <v>1500</v>
      </c>
      <c r="AC19" s="9" t="s">
        <v>1500</v>
      </c>
      <c r="AD19" s="9" t="s">
        <v>1500</v>
      </c>
      <c r="AE19" s="9" t="s">
        <v>1500</v>
      </c>
      <c r="AF19" s="9" t="s">
        <v>1500</v>
      </c>
      <c r="AG19" s="9">
        <v>108312</v>
      </c>
      <c r="AH19" s="9" t="s">
        <v>2395</v>
      </c>
      <c r="AI19" s="10" t="str">
        <f>HYPERLINK("http://dx.doi.org/10.1016/j.agee.2022.108312","http://dx.doi.org/10.1016/j.agee.2022.108312")</f>
        <v>http://dx.doi.org/10.1016/j.agee.2022.108312</v>
      </c>
      <c r="AJ19" s="9" t="s">
        <v>1500</v>
      </c>
      <c r="AK19" s="9" t="s">
        <v>2676</v>
      </c>
      <c r="AL19" s="9" t="s">
        <v>1500</v>
      </c>
      <c r="AM19" s="9" t="s">
        <v>1500</v>
      </c>
      <c r="AN19" s="9" t="s">
        <v>1500</v>
      </c>
      <c r="AO19" s="9" t="s">
        <v>1500</v>
      </c>
      <c r="AP19" s="9" t="s">
        <v>1500</v>
      </c>
      <c r="AQ19" s="9" t="s">
        <v>825</v>
      </c>
      <c r="AR19" s="10" t="str">
        <f>HYPERLINK("https%3A%2F%2Fwww.webofscience.com%2Fwos%2Fwoscc%2Ffull-record%2FWOS:001001134300001","View Full Record in Web of Science")</f>
        <v>View Full Record in Web of Science</v>
      </c>
    </row>
    <row r="20" spans="1:44" s="9" customFormat="1" x14ac:dyDescent="0.2">
      <c r="A20" s="9" t="s">
        <v>1507</v>
      </c>
      <c r="B20" s="9" t="s">
        <v>1576</v>
      </c>
      <c r="C20" s="9" t="s">
        <v>1500</v>
      </c>
      <c r="D20" s="9" t="s">
        <v>1500</v>
      </c>
      <c r="E20" s="9" t="s">
        <v>1500</v>
      </c>
      <c r="F20" s="9" t="s">
        <v>2572</v>
      </c>
      <c r="G20" s="9" t="s">
        <v>1500</v>
      </c>
      <c r="H20" s="9" t="s">
        <v>1500</v>
      </c>
      <c r="J20" s="9" t="s">
        <v>2792</v>
      </c>
      <c r="K20" s="9" t="s">
        <v>1435</v>
      </c>
      <c r="L20" s="9" t="s">
        <v>1300</v>
      </c>
      <c r="M20" s="9" t="s">
        <v>1500</v>
      </c>
      <c r="N20" s="9" t="s">
        <v>1500</v>
      </c>
      <c r="O20" s="9" t="s">
        <v>1500</v>
      </c>
      <c r="P20" s="9" t="s">
        <v>2378</v>
      </c>
      <c r="Q20" s="9" t="s">
        <v>348</v>
      </c>
      <c r="R20" s="9" t="s">
        <v>1500</v>
      </c>
      <c r="S20" s="9" t="s">
        <v>1500</v>
      </c>
      <c r="T20" s="9" t="s">
        <v>2106</v>
      </c>
      <c r="U20" s="9" t="s">
        <v>2104</v>
      </c>
      <c r="V20" s="9" t="s">
        <v>1500</v>
      </c>
      <c r="W20" s="9" t="s">
        <v>1500</v>
      </c>
      <c r="X20" s="9" t="s">
        <v>1500</v>
      </c>
      <c r="Y20" s="9" t="s">
        <v>1650</v>
      </c>
      <c r="Z20" s="9">
        <v>2024</v>
      </c>
      <c r="AA20" s="9">
        <v>34</v>
      </c>
      <c r="AB20" s="9">
        <v>15</v>
      </c>
      <c r="AC20" s="9" t="s">
        <v>1500</v>
      </c>
      <c r="AD20" s="9" t="s">
        <v>1500</v>
      </c>
      <c r="AE20" s="9" t="s">
        <v>1500</v>
      </c>
      <c r="AF20" s="9" t="s">
        <v>1500</v>
      </c>
      <c r="AG20" s="9" t="s">
        <v>1500</v>
      </c>
      <c r="AH20" s="9" t="s">
        <v>2368</v>
      </c>
      <c r="AI20" s="10" t="str">
        <f>HYPERLINK("http://dx.doi.org/10.1016/j.cub.2024.06.063","http://dx.doi.org/10.1016/j.cub.2024.06.063")</f>
        <v>http://dx.doi.org/10.1016/j.cub.2024.06.063</v>
      </c>
      <c r="AJ20" s="9" t="s">
        <v>1500</v>
      </c>
      <c r="AK20" s="9" t="s">
        <v>2059</v>
      </c>
      <c r="AL20" s="9" t="s">
        <v>1500</v>
      </c>
      <c r="AM20" s="9" t="s">
        <v>1500</v>
      </c>
      <c r="AN20" s="9">
        <v>39047736</v>
      </c>
      <c r="AO20" s="9" t="s">
        <v>1500</v>
      </c>
      <c r="AP20" s="9" t="s">
        <v>1500</v>
      </c>
      <c r="AQ20" s="9" t="s">
        <v>1015</v>
      </c>
      <c r="AR20" s="10" t="str">
        <f>HYPERLINK("https%3A%2F%2Fwww.webofscience.com%2Fwos%2Fwoscc%2Ffull-record%2FWOS:001290182500001","View Full Record in Web of Science")</f>
        <v>View Full Record in Web of Science</v>
      </c>
    </row>
    <row r="21" spans="1:44" s="9" customFormat="1" x14ac:dyDescent="0.2">
      <c r="A21" s="9" t="s">
        <v>1507</v>
      </c>
      <c r="B21" s="9" t="s">
        <v>0</v>
      </c>
      <c r="C21" s="9" t="s">
        <v>1500</v>
      </c>
      <c r="D21" s="9" t="s">
        <v>1500</v>
      </c>
      <c r="E21" s="9" t="s">
        <v>1500</v>
      </c>
      <c r="F21" s="9" t="s">
        <v>1680</v>
      </c>
      <c r="G21" s="9" t="s">
        <v>1500</v>
      </c>
      <c r="H21" s="9" t="s">
        <v>1500</v>
      </c>
      <c r="I21" s="9" t="s">
        <v>2784</v>
      </c>
      <c r="K21" s="9" t="s">
        <v>72</v>
      </c>
      <c r="L21" s="9" t="s">
        <v>1538</v>
      </c>
      <c r="M21" s="9" t="s">
        <v>1500</v>
      </c>
      <c r="N21" s="9" t="s">
        <v>1500</v>
      </c>
      <c r="O21" s="9" t="s">
        <v>1500</v>
      </c>
      <c r="P21" s="9" t="s">
        <v>2552</v>
      </c>
      <c r="Q21" s="9" t="s">
        <v>2550</v>
      </c>
      <c r="R21" s="9" t="s">
        <v>1500</v>
      </c>
      <c r="S21" s="9" t="s">
        <v>1500</v>
      </c>
      <c r="T21" s="9" t="s">
        <v>1500</v>
      </c>
      <c r="U21" s="9" t="s">
        <v>2742</v>
      </c>
      <c r="V21" s="9" t="s">
        <v>1500</v>
      </c>
      <c r="W21" s="9" t="s">
        <v>1500</v>
      </c>
      <c r="X21" s="9" t="s">
        <v>1500</v>
      </c>
      <c r="Y21" s="9" t="s">
        <v>1592</v>
      </c>
      <c r="Z21" s="9">
        <v>2024</v>
      </c>
      <c r="AA21" s="9">
        <v>10</v>
      </c>
      <c r="AB21" s="9">
        <v>16</v>
      </c>
      <c r="AC21" s="9" t="s">
        <v>1500</v>
      </c>
      <c r="AD21" s="9" t="s">
        <v>1500</v>
      </c>
      <c r="AE21" s="9" t="s">
        <v>1500</v>
      </c>
      <c r="AF21" s="9" t="s">
        <v>1500</v>
      </c>
      <c r="AG21" s="9" t="s">
        <v>1614</v>
      </c>
      <c r="AH21" s="9" t="s">
        <v>338</v>
      </c>
      <c r="AI21" s="10" t="str">
        <f>HYPERLINK("http://dx.doi.org/10.1016/j.heliyon.2024.e35706","http://dx.doi.org/10.1016/j.heliyon.2024.e35706")</f>
        <v>http://dx.doi.org/10.1016/j.heliyon.2024.e35706</v>
      </c>
      <c r="AJ21" s="9" t="s">
        <v>1500</v>
      </c>
      <c r="AK21" s="9" t="s">
        <v>1500</v>
      </c>
      <c r="AL21" s="9" t="s">
        <v>1500</v>
      </c>
      <c r="AM21" s="9" t="s">
        <v>1500</v>
      </c>
      <c r="AN21" s="9">
        <v>39247294</v>
      </c>
      <c r="AO21" s="9" t="s">
        <v>1500</v>
      </c>
      <c r="AP21" s="9" t="s">
        <v>1500</v>
      </c>
      <c r="AQ21" s="9" t="s">
        <v>1067</v>
      </c>
      <c r="AR21" s="10" t="str">
        <f>HYPERLINK("https%3A%2F%2Fwww.webofscience.com%2Fwos%2Fwoscc%2Ffull-record%2FWOS:001297163300001","View Full Record in Web of Science")</f>
        <v>View Full Record in Web of Science</v>
      </c>
    </row>
    <row r="22" spans="1:44" s="8" customFormat="1" x14ac:dyDescent="0.2">
      <c r="A22" s="11" t="s">
        <v>1507</v>
      </c>
      <c r="B22" s="11" t="s">
        <v>1878</v>
      </c>
      <c r="C22" s="11" t="s">
        <v>1500</v>
      </c>
      <c r="D22" s="11" t="s">
        <v>1500</v>
      </c>
      <c r="E22" s="11" t="s">
        <v>1500</v>
      </c>
      <c r="F22" s="11" t="s">
        <v>182</v>
      </c>
      <c r="G22" s="11" t="s">
        <v>1500</v>
      </c>
      <c r="H22" s="11" t="s">
        <v>1500</v>
      </c>
      <c r="I22" s="11"/>
      <c r="J22" s="11"/>
      <c r="K22" s="11" t="s">
        <v>1175</v>
      </c>
      <c r="L22" s="11" t="s">
        <v>639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 s="9" customFormat="1" x14ac:dyDescent="0.2">
      <c r="A23" s="9" t="s">
        <v>1507</v>
      </c>
      <c r="B23" s="9" t="s">
        <v>1170</v>
      </c>
      <c r="C23" s="9" t="s">
        <v>1500</v>
      </c>
      <c r="D23" s="9" t="s">
        <v>1500</v>
      </c>
      <c r="E23" s="9" t="s">
        <v>1500</v>
      </c>
      <c r="F23" s="9" t="s">
        <v>2567</v>
      </c>
      <c r="G23" s="9" t="s">
        <v>1500</v>
      </c>
      <c r="H23" s="9" t="s">
        <v>1500</v>
      </c>
      <c r="J23" s="9" t="s">
        <v>2786</v>
      </c>
      <c r="K23" s="9" t="s">
        <v>1653</v>
      </c>
      <c r="L23" s="9" t="s">
        <v>583</v>
      </c>
      <c r="M23" s="9" t="s">
        <v>1500</v>
      </c>
      <c r="N23" s="9" t="s">
        <v>1500</v>
      </c>
      <c r="O23" s="9" t="s">
        <v>1500</v>
      </c>
      <c r="P23" s="9" t="s">
        <v>2277</v>
      </c>
      <c r="Q23" s="9" t="s">
        <v>537</v>
      </c>
      <c r="R23" s="9" t="s">
        <v>1500</v>
      </c>
      <c r="S23" s="9" t="s">
        <v>1500</v>
      </c>
      <c r="T23" s="9" t="s">
        <v>1523</v>
      </c>
      <c r="U23" s="9" t="s">
        <v>1480</v>
      </c>
      <c r="V23" s="9" t="s">
        <v>1500</v>
      </c>
      <c r="W23" s="9" t="s">
        <v>1500</v>
      </c>
      <c r="X23" s="9" t="s">
        <v>1500</v>
      </c>
      <c r="Y23" s="9" t="s">
        <v>1586</v>
      </c>
      <c r="Z23" s="9">
        <v>2012</v>
      </c>
      <c r="AA23" s="9">
        <v>430</v>
      </c>
      <c r="AB23" s="9" t="s">
        <v>1500</v>
      </c>
      <c r="AC23" s="9" t="s">
        <v>1500</v>
      </c>
      <c r="AD23" s="9" t="s">
        <v>1500</v>
      </c>
      <c r="AE23" s="9">
        <v>93</v>
      </c>
      <c r="AF23" s="9">
        <v>100</v>
      </c>
      <c r="AG23" s="9" t="s">
        <v>1500</v>
      </c>
      <c r="AH23" s="9" t="s">
        <v>2595</v>
      </c>
      <c r="AI23" s="10" t="str">
        <f>HYPERLINK("http://dx.doi.org/10.1016/j.scitotenv.2012.04.056","http://dx.doi.org/10.1016/j.scitotenv.2012.04.056")</f>
        <v>http://dx.doi.org/10.1016/j.scitotenv.2012.04.056</v>
      </c>
      <c r="AJ23" s="9" t="s">
        <v>1500</v>
      </c>
      <c r="AK23" s="9" t="s">
        <v>1500</v>
      </c>
      <c r="AL23" s="9" t="s">
        <v>1500</v>
      </c>
      <c r="AM23" s="9" t="s">
        <v>1500</v>
      </c>
      <c r="AN23" s="9">
        <v>22634555</v>
      </c>
      <c r="AO23" s="9" t="s">
        <v>1500</v>
      </c>
      <c r="AP23" s="9" t="s">
        <v>1500</v>
      </c>
      <c r="AQ23" s="9" t="s">
        <v>833</v>
      </c>
      <c r="AR23" s="10" t="str">
        <f>HYPERLINK("https%3A%2F%2Fwww.webofscience.com%2Fwos%2Fwoscc%2Ffull-record%2FWOS:000306583700012","View Full Record in Web of Science")</f>
        <v>View Full Record in Web of Science</v>
      </c>
    </row>
    <row r="24" spans="1:44" s="9" customFormat="1" x14ac:dyDescent="0.2">
      <c r="A24" s="9" t="s">
        <v>1507</v>
      </c>
      <c r="B24" s="9" t="s">
        <v>1825</v>
      </c>
      <c r="C24" s="9" t="s">
        <v>1500</v>
      </c>
      <c r="D24" s="9" t="s">
        <v>1500</v>
      </c>
      <c r="E24" s="9" t="s">
        <v>1500</v>
      </c>
      <c r="F24" s="9" t="s">
        <v>1365</v>
      </c>
      <c r="G24" s="9" t="s">
        <v>1500</v>
      </c>
      <c r="H24" s="9" t="s">
        <v>1500</v>
      </c>
      <c r="I24" s="9" t="s">
        <v>2621</v>
      </c>
      <c r="K24" s="9" t="s">
        <v>12</v>
      </c>
      <c r="L24" s="9" t="s">
        <v>520</v>
      </c>
      <c r="M24" s="9" t="s">
        <v>1500</v>
      </c>
      <c r="N24" s="9" t="s">
        <v>1500</v>
      </c>
      <c r="O24" s="9" t="s">
        <v>1500</v>
      </c>
      <c r="P24" s="9" t="s">
        <v>2557</v>
      </c>
      <c r="Q24" s="9" t="s">
        <v>598</v>
      </c>
      <c r="R24" s="9" t="s">
        <v>1500</v>
      </c>
      <c r="S24" s="9" t="s">
        <v>1500</v>
      </c>
      <c r="T24" s="9" t="s">
        <v>1932</v>
      </c>
      <c r="U24" s="9" t="s">
        <v>1934</v>
      </c>
      <c r="V24" s="9" t="s">
        <v>1500</v>
      </c>
      <c r="W24" s="9" t="s">
        <v>1500</v>
      </c>
      <c r="X24" s="9" t="s">
        <v>1500</v>
      </c>
      <c r="Y24" s="9" t="s">
        <v>1620</v>
      </c>
      <c r="Z24" s="9">
        <v>2018</v>
      </c>
      <c r="AA24" s="9">
        <v>201</v>
      </c>
      <c r="AB24" s="9" t="s">
        <v>1500</v>
      </c>
      <c r="AC24" s="9" t="s">
        <v>1500</v>
      </c>
      <c r="AD24" s="9" t="s">
        <v>1500</v>
      </c>
      <c r="AE24" s="9">
        <v>91</v>
      </c>
      <c r="AF24" s="9">
        <v>98</v>
      </c>
      <c r="AG24" s="9" t="s">
        <v>1500</v>
      </c>
      <c r="AH24" s="9" t="s">
        <v>2463</v>
      </c>
      <c r="AI24" s="10" t="str">
        <f>HYPERLINK("http://dx.doi.org/10.1016/j.agwat.2018.01.020","http://dx.doi.org/10.1016/j.agwat.2018.01.020")</f>
        <v>http://dx.doi.org/10.1016/j.agwat.2018.01.020</v>
      </c>
      <c r="AJ24" s="9" t="s">
        <v>1500</v>
      </c>
      <c r="AK24" s="9" t="s">
        <v>1500</v>
      </c>
      <c r="AL24" s="9" t="s">
        <v>1500</v>
      </c>
      <c r="AM24" s="9" t="s">
        <v>1500</v>
      </c>
      <c r="AN24" s="9" t="s">
        <v>1500</v>
      </c>
      <c r="AO24" s="9" t="s">
        <v>1500</v>
      </c>
      <c r="AP24" s="9" t="s">
        <v>1500</v>
      </c>
      <c r="AQ24" s="9" t="s">
        <v>1064</v>
      </c>
      <c r="AR24" s="10" t="str">
        <f>HYPERLINK("https%3A%2F%2Fwww.webofscience.com%2Fwos%2Fwoscc%2Ffull-record%2FWOS:000429630800010","View Full Record in Web of Science")</f>
        <v>View Full Record in Web of Science</v>
      </c>
    </row>
    <row r="25" spans="1:44" s="9" customFormat="1" x14ac:dyDescent="0.2">
      <c r="A25" s="9" t="s">
        <v>1507</v>
      </c>
      <c r="B25" s="9" t="s">
        <v>1172</v>
      </c>
      <c r="C25" s="9" t="s">
        <v>1500</v>
      </c>
      <c r="D25" s="9" t="s">
        <v>1500</v>
      </c>
      <c r="E25" s="9" t="s">
        <v>1500</v>
      </c>
      <c r="F25" s="9" t="s">
        <v>2287</v>
      </c>
      <c r="G25" s="9" t="s">
        <v>1500</v>
      </c>
      <c r="H25" s="9" t="s">
        <v>1500</v>
      </c>
      <c r="J25" s="9" t="s">
        <v>2792</v>
      </c>
      <c r="K25" s="9" t="s">
        <v>1541</v>
      </c>
      <c r="L25" s="9" t="s">
        <v>582</v>
      </c>
      <c r="M25" s="9" t="s">
        <v>1500</v>
      </c>
      <c r="N25" s="9" t="s">
        <v>1500</v>
      </c>
      <c r="O25" s="9" t="s">
        <v>1500</v>
      </c>
      <c r="P25" s="9" t="s">
        <v>1796</v>
      </c>
      <c r="Q25" s="9" t="s">
        <v>1500</v>
      </c>
      <c r="R25" s="9" t="s">
        <v>1500</v>
      </c>
      <c r="S25" s="9" t="s">
        <v>1500</v>
      </c>
      <c r="T25" s="9" t="s">
        <v>2650</v>
      </c>
      <c r="U25" s="9" t="s">
        <v>2647</v>
      </c>
      <c r="V25" s="9" t="s">
        <v>1500</v>
      </c>
      <c r="W25" s="9" t="s">
        <v>1500</v>
      </c>
      <c r="X25" s="9" t="s">
        <v>1500</v>
      </c>
      <c r="Y25" s="9" t="s">
        <v>1643</v>
      </c>
      <c r="Z25" s="9">
        <v>2019</v>
      </c>
      <c r="AA25" s="9">
        <v>245</v>
      </c>
      <c r="AB25" s="9" t="s">
        <v>1500</v>
      </c>
      <c r="AC25" s="9" t="s">
        <v>1500</v>
      </c>
      <c r="AD25" s="9" t="s">
        <v>1500</v>
      </c>
      <c r="AE25" s="9">
        <v>173</v>
      </c>
      <c r="AF25" s="9">
        <v>186</v>
      </c>
      <c r="AG25" s="9" t="s">
        <v>1500</v>
      </c>
      <c r="AH25" s="9" t="s">
        <v>2618</v>
      </c>
      <c r="AI25" s="10" t="str">
        <f>HYPERLINK("http://dx.doi.org/10.1016/j.jenvman.2019.03.051","http://dx.doi.org/10.1016/j.jenvman.2019.03.051")</f>
        <v>http://dx.doi.org/10.1016/j.jenvman.2019.03.051</v>
      </c>
      <c r="AJ25" s="9" t="s">
        <v>1500</v>
      </c>
      <c r="AK25" s="9" t="s">
        <v>1500</v>
      </c>
      <c r="AL25" s="9" t="s">
        <v>1500</v>
      </c>
      <c r="AM25" s="9" t="s">
        <v>1500</v>
      </c>
      <c r="AN25" s="9">
        <v>31152961</v>
      </c>
      <c r="AO25" s="9" t="s">
        <v>1500</v>
      </c>
      <c r="AP25" s="9" t="s">
        <v>1500</v>
      </c>
      <c r="AQ25" s="9" t="s">
        <v>1111</v>
      </c>
      <c r="AR25" s="10" t="str">
        <f>HYPERLINK("https%3A%2F%2Fwww.webofscience.com%2Fwos%2Fwoscc%2Ffull-record%2FWOS:000473380300020","View Full Record in Web of Science")</f>
        <v>View Full Record in Web of Science</v>
      </c>
    </row>
    <row r="26" spans="1:44" s="9" customFormat="1" x14ac:dyDescent="0.2">
      <c r="A26" s="11" t="s">
        <v>1507</v>
      </c>
      <c r="B26" s="11" t="s">
        <v>1262</v>
      </c>
      <c r="C26" s="11" t="s">
        <v>1500</v>
      </c>
      <c r="D26" s="11" t="s">
        <v>1500</v>
      </c>
      <c r="E26" s="11" t="s">
        <v>1500</v>
      </c>
      <c r="F26" s="11" t="s">
        <v>1212</v>
      </c>
      <c r="G26" s="11" t="s">
        <v>1500</v>
      </c>
      <c r="H26" s="11" t="s">
        <v>1500</v>
      </c>
      <c r="J26" s="9" t="s">
        <v>2792</v>
      </c>
      <c r="K26" s="11" t="s">
        <v>44</v>
      </c>
      <c r="L26" s="11" t="s">
        <v>595</v>
      </c>
    </row>
    <row r="27" spans="1:44" s="9" customFormat="1" x14ac:dyDescent="0.2">
      <c r="A27" s="9" t="s">
        <v>1507</v>
      </c>
      <c r="B27" s="9" t="s">
        <v>366</v>
      </c>
      <c r="C27" s="9" t="s">
        <v>1500</v>
      </c>
      <c r="D27" s="9" t="s">
        <v>1500</v>
      </c>
      <c r="E27" s="9" t="s">
        <v>1500</v>
      </c>
      <c r="F27" s="9" t="s">
        <v>366</v>
      </c>
      <c r="G27" s="9" t="s">
        <v>1500</v>
      </c>
      <c r="H27" s="9" t="s">
        <v>1500</v>
      </c>
      <c r="I27" s="9" t="s">
        <v>2784</v>
      </c>
      <c r="K27" s="9" t="s">
        <v>1401</v>
      </c>
      <c r="L27" s="9" t="s">
        <v>591</v>
      </c>
      <c r="M27" s="9" t="s">
        <v>1500</v>
      </c>
      <c r="N27" s="9" t="s">
        <v>1500</v>
      </c>
      <c r="O27" s="9" t="s">
        <v>1500</v>
      </c>
      <c r="P27" s="9" t="s">
        <v>643</v>
      </c>
      <c r="Q27" s="9" t="s">
        <v>508</v>
      </c>
      <c r="R27" s="9" t="s">
        <v>1500</v>
      </c>
      <c r="S27" s="9" t="s">
        <v>1500</v>
      </c>
      <c r="T27" s="9" t="s">
        <v>2687</v>
      </c>
      <c r="U27" s="9" t="s">
        <v>2683</v>
      </c>
      <c r="V27" s="9" t="s">
        <v>1500</v>
      </c>
      <c r="W27" s="9" t="s">
        <v>1500</v>
      </c>
      <c r="X27" s="9" t="s">
        <v>1500</v>
      </c>
      <c r="Y27" s="9" t="s">
        <v>1597</v>
      </c>
      <c r="Z27" s="9">
        <v>2000</v>
      </c>
      <c r="AA27" s="9">
        <v>29</v>
      </c>
      <c r="AB27" s="9">
        <v>6</v>
      </c>
      <c r="AC27" s="9" t="s">
        <v>1500</v>
      </c>
      <c r="AD27" s="9" t="s">
        <v>1500</v>
      </c>
      <c r="AE27" s="9">
        <v>1733</v>
      </c>
      <c r="AF27" s="9">
        <v>1740</v>
      </c>
      <c r="AG27" s="9" t="s">
        <v>1500</v>
      </c>
      <c r="AH27" s="9" t="s">
        <v>191</v>
      </c>
      <c r="AI27" s="10" t="str">
        <f>HYPERLINK("http://dx.doi.org/10.2134/jeq2000.00472425002900060002x","http://dx.doi.org/10.2134/jeq2000.00472425002900060002x")</f>
        <v>http://dx.doi.org/10.2134/jeq2000.00472425002900060002x</v>
      </c>
      <c r="AJ27" s="9" t="s">
        <v>1500</v>
      </c>
      <c r="AK27" s="9" t="s">
        <v>1500</v>
      </c>
      <c r="AL27" s="9" t="s">
        <v>1500</v>
      </c>
      <c r="AM27" s="9" t="s">
        <v>1500</v>
      </c>
      <c r="AN27" s="9" t="s">
        <v>1500</v>
      </c>
      <c r="AO27" s="9" t="s">
        <v>1500</v>
      </c>
      <c r="AP27" s="9" t="s">
        <v>1500</v>
      </c>
      <c r="AQ27" s="9" t="s">
        <v>779</v>
      </c>
      <c r="AR27" s="10" t="str">
        <f>HYPERLINK("https%3A%2F%2Fwww.webofscience.com%2Fwos%2Fwoscc%2Ffull-record%2FWOS:000165364200002","View Full Record in Web of Science")</f>
        <v>View Full Record in Web of Science</v>
      </c>
    </row>
    <row r="28" spans="1:44" s="8" customFormat="1" x14ac:dyDescent="0.2">
      <c r="A28" s="9" t="s">
        <v>1507</v>
      </c>
      <c r="B28" s="9" t="s">
        <v>149</v>
      </c>
      <c r="C28" s="9" t="s">
        <v>1500</v>
      </c>
      <c r="D28" s="9" t="s">
        <v>1500</v>
      </c>
      <c r="E28" s="9" t="s">
        <v>1500</v>
      </c>
      <c r="F28" s="9" t="s">
        <v>1978</v>
      </c>
      <c r="G28" s="9" t="s">
        <v>1500</v>
      </c>
      <c r="H28" s="9" t="s">
        <v>1500</v>
      </c>
      <c r="I28" s="9" t="s">
        <v>1231</v>
      </c>
      <c r="K28" s="9" t="s">
        <v>1409</v>
      </c>
      <c r="L28" s="9" t="s">
        <v>219</v>
      </c>
      <c r="M28" s="9" t="s">
        <v>1500</v>
      </c>
      <c r="N28" s="9" t="s">
        <v>1500</v>
      </c>
      <c r="O28" s="9" t="s">
        <v>1500</v>
      </c>
      <c r="P28" s="9" t="s">
        <v>456</v>
      </c>
      <c r="Q28" s="9" t="s">
        <v>2543</v>
      </c>
      <c r="R28" s="9" t="s">
        <v>1500</v>
      </c>
      <c r="S28" s="9" t="s">
        <v>1500</v>
      </c>
      <c r="T28" s="9" t="s">
        <v>1914</v>
      </c>
      <c r="U28" s="9" t="s">
        <v>1909</v>
      </c>
      <c r="V28" s="9" t="s">
        <v>1500</v>
      </c>
      <c r="W28" s="9" t="s">
        <v>1500</v>
      </c>
      <c r="X28" s="9" t="s">
        <v>1500</v>
      </c>
      <c r="Y28" s="9" t="s">
        <v>1579</v>
      </c>
      <c r="Z28" s="9">
        <v>2018</v>
      </c>
      <c r="AA28" s="9">
        <v>252</v>
      </c>
      <c r="AB28" s="9" t="s">
        <v>1500</v>
      </c>
      <c r="AC28" s="9" t="s">
        <v>1500</v>
      </c>
      <c r="AD28" s="9" t="s">
        <v>1500</v>
      </c>
      <c r="AE28" s="9">
        <v>51</v>
      </c>
      <c r="AF28" s="9">
        <v>60</v>
      </c>
      <c r="AG28" s="9" t="s">
        <v>1500</v>
      </c>
      <c r="AH28" s="9" t="s">
        <v>2408</v>
      </c>
      <c r="AI28" s="10" t="str">
        <f>HYPERLINK("http://dx.doi.org/10.1016/j.agee.2017.09.035","http://dx.doi.org/10.1016/j.agee.2017.09.035")</f>
        <v>http://dx.doi.org/10.1016/j.agee.2017.09.035</v>
      </c>
      <c r="AJ28" s="9" t="s">
        <v>1500</v>
      </c>
      <c r="AK28" s="9" t="s">
        <v>1500</v>
      </c>
      <c r="AL28" s="9" t="s">
        <v>1500</v>
      </c>
      <c r="AM28" s="9" t="s">
        <v>1500</v>
      </c>
      <c r="AN28" s="9" t="s">
        <v>1500</v>
      </c>
      <c r="AO28" s="9" t="s">
        <v>1500</v>
      </c>
      <c r="AP28" s="9" t="s">
        <v>1500</v>
      </c>
      <c r="AQ28" s="9" t="s">
        <v>1055</v>
      </c>
      <c r="AR28" s="10" t="str">
        <f>HYPERLINK("https%3A%2F%2Fwww.webofscience.com%2Fwos%2Fwoscc%2Ffull-record%2FWOS:000416616100006","View Full Record in Web of Science")</f>
        <v>View Full Record in Web of Science</v>
      </c>
    </row>
    <row r="29" spans="1:44" s="9" customFormat="1" x14ac:dyDescent="0.2">
      <c r="A29" s="11" t="s">
        <v>1507</v>
      </c>
      <c r="B29" s="11" t="s">
        <v>1556</v>
      </c>
      <c r="C29" s="11" t="s">
        <v>1500</v>
      </c>
      <c r="D29" s="11" t="s">
        <v>1500</v>
      </c>
      <c r="E29" s="11" t="s">
        <v>1500</v>
      </c>
      <c r="F29" s="11" t="s">
        <v>1755</v>
      </c>
      <c r="G29" s="11" t="s">
        <v>1500</v>
      </c>
      <c r="H29" s="11" t="s">
        <v>1500</v>
      </c>
      <c r="I29" s="9" t="s">
        <v>1231</v>
      </c>
      <c r="K29" s="11" t="s">
        <v>1379</v>
      </c>
      <c r="L29" s="11" t="s">
        <v>1289</v>
      </c>
    </row>
    <row r="30" spans="1:44" s="9" customFormat="1" x14ac:dyDescent="0.2">
      <c r="A30" s="9" t="s">
        <v>1507</v>
      </c>
      <c r="B30" s="9" t="s">
        <v>2497</v>
      </c>
      <c r="C30" s="9" t="s">
        <v>1500</v>
      </c>
      <c r="D30" s="9" t="s">
        <v>1500</v>
      </c>
      <c r="E30" s="9" t="s">
        <v>1500</v>
      </c>
      <c r="F30" s="9" t="s">
        <v>710</v>
      </c>
      <c r="G30" s="9" t="s">
        <v>1500</v>
      </c>
      <c r="H30" s="9" t="s">
        <v>1500</v>
      </c>
      <c r="I30" s="11" t="s">
        <v>2785</v>
      </c>
      <c r="K30" s="9" t="s">
        <v>2265</v>
      </c>
      <c r="L30" s="9" t="s">
        <v>1317</v>
      </c>
      <c r="M30" s="9" t="s">
        <v>1500</v>
      </c>
      <c r="N30" s="9" t="s">
        <v>1500</v>
      </c>
      <c r="O30" s="9" t="s">
        <v>1500</v>
      </c>
      <c r="P30" s="9" t="s">
        <v>2421</v>
      </c>
      <c r="Q30" s="9" t="s">
        <v>1500</v>
      </c>
      <c r="R30" s="9" t="s">
        <v>1500</v>
      </c>
      <c r="S30" s="9" t="s">
        <v>1500</v>
      </c>
      <c r="T30" s="9" t="s">
        <v>1500</v>
      </c>
      <c r="U30" s="9" t="s">
        <v>1513</v>
      </c>
      <c r="V30" s="9" t="s">
        <v>1500</v>
      </c>
      <c r="W30" s="9" t="s">
        <v>1500</v>
      </c>
      <c r="X30" s="9" t="s">
        <v>1500</v>
      </c>
      <c r="Y30" s="9" t="s">
        <v>1506</v>
      </c>
      <c r="Z30" s="9">
        <v>2024</v>
      </c>
      <c r="AA30" s="9">
        <v>14</v>
      </c>
      <c r="AB30" s="9">
        <v>8</v>
      </c>
      <c r="AC30" s="9" t="s">
        <v>1500</v>
      </c>
      <c r="AD30" s="9" t="s">
        <v>1500</v>
      </c>
      <c r="AE30" s="9" t="s">
        <v>1500</v>
      </c>
      <c r="AF30" s="9" t="s">
        <v>1500</v>
      </c>
      <c r="AG30" s="9">
        <v>1843</v>
      </c>
      <c r="AH30" s="9" t="s">
        <v>2443</v>
      </c>
      <c r="AI30" s="10" t="str">
        <f>HYPERLINK("http://dx.doi.org/10.3390/agronomy14081843","http://dx.doi.org/10.3390/agronomy14081843")</f>
        <v>http://dx.doi.org/10.3390/agronomy14081843</v>
      </c>
      <c r="AJ30" s="9" t="s">
        <v>1500</v>
      </c>
      <c r="AK30" s="9" t="s">
        <v>1500</v>
      </c>
      <c r="AL30" s="9" t="s">
        <v>1500</v>
      </c>
      <c r="AM30" s="9" t="s">
        <v>1500</v>
      </c>
      <c r="AN30" s="9" t="s">
        <v>1500</v>
      </c>
      <c r="AO30" s="9" t="s">
        <v>1500</v>
      </c>
      <c r="AP30" s="9" t="s">
        <v>1500</v>
      </c>
      <c r="AQ30" s="9" t="s">
        <v>1038</v>
      </c>
      <c r="AR30" s="10" t="str">
        <f>HYPERLINK("https%3A%2F%2Fwww.webofscience.com%2Fwos%2Fwoscc%2Ffull-record%2FWOS:001306896200001","View Full Record in Web of Science")</f>
        <v>View Full Record in Web of Science</v>
      </c>
    </row>
    <row r="31" spans="1:44" s="9" customFormat="1" x14ac:dyDescent="0.2">
      <c r="A31" s="9" t="s">
        <v>1507</v>
      </c>
      <c r="B31" s="9" t="s">
        <v>1344</v>
      </c>
      <c r="C31" s="9" t="s">
        <v>1500</v>
      </c>
      <c r="D31" s="9" t="s">
        <v>1500</v>
      </c>
      <c r="E31" s="9" t="s">
        <v>1500</v>
      </c>
      <c r="F31" s="9" t="s">
        <v>1469</v>
      </c>
      <c r="G31" s="9" t="s">
        <v>1500</v>
      </c>
      <c r="H31" s="9" t="s">
        <v>1500</v>
      </c>
      <c r="I31" s="9" t="s">
        <v>1231</v>
      </c>
      <c r="K31" s="9" t="s">
        <v>87</v>
      </c>
      <c r="L31" s="9" t="s">
        <v>652</v>
      </c>
      <c r="M31" s="9" t="s">
        <v>1500</v>
      </c>
      <c r="N31" s="9" t="s">
        <v>1500</v>
      </c>
      <c r="O31" s="9" t="s">
        <v>1500</v>
      </c>
      <c r="P31" s="9" t="s">
        <v>2146</v>
      </c>
      <c r="Q31" s="9" t="s">
        <v>1500</v>
      </c>
      <c r="R31" s="9" t="s">
        <v>1500</v>
      </c>
      <c r="S31" s="9" t="s">
        <v>1500</v>
      </c>
      <c r="T31" s="9" t="s">
        <v>2722</v>
      </c>
      <c r="U31" s="9" t="s">
        <v>2726</v>
      </c>
      <c r="V31" s="9" t="s">
        <v>1500</v>
      </c>
      <c r="W31" s="9" t="s">
        <v>1500</v>
      </c>
      <c r="X31" s="9" t="s">
        <v>1500</v>
      </c>
      <c r="Y31" s="9" t="s">
        <v>1488</v>
      </c>
      <c r="Z31" s="9">
        <v>2020</v>
      </c>
      <c r="AA31" s="9">
        <v>26</v>
      </c>
      <c r="AB31" s="9">
        <v>2</v>
      </c>
      <c r="AC31" s="9" t="s">
        <v>1500</v>
      </c>
      <c r="AD31" s="9" t="s">
        <v>1500</v>
      </c>
      <c r="AE31" s="9">
        <v>888</v>
      </c>
      <c r="AF31" s="9">
        <v>900</v>
      </c>
      <c r="AG31" s="9" t="s">
        <v>1500</v>
      </c>
      <c r="AH31" s="9" t="s">
        <v>794</v>
      </c>
      <c r="AI31" s="10" t="str">
        <f>HYPERLINK("http://dx.doi.org/10.1111/gcb.14826","http://dx.doi.org/10.1111/gcb.14826")</f>
        <v>http://dx.doi.org/10.1111/gcb.14826</v>
      </c>
      <c r="AJ31" s="9" t="s">
        <v>1500</v>
      </c>
      <c r="AK31" s="9" t="s">
        <v>2636</v>
      </c>
      <c r="AL31" s="9" t="s">
        <v>1500</v>
      </c>
      <c r="AM31" s="9" t="s">
        <v>1500</v>
      </c>
      <c r="AN31" s="9">
        <v>31495039</v>
      </c>
      <c r="AO31" s="9" t="s">
        <v>1500</v>
      </c>
      <c r="AP31" s="9" t="s">
        <v>1500</v>
      </c>
      <c r="AQ31" s="9" t="s">
        <v>777</v>
      </c>
      <c r="AR31" s="10" t="str">
        <f>HYPERLINK("https%3A%2F%2Fwww.webofscience.com%2Fwos%2Fwoscc%2Ffull-record%2FWOS:000492578200001","View Full Record in Web of Science")</f>
        <v>View Full Record in Web of Science</v>
      </c>
    </row>
    <row r="32" spans="1:44" s="9" customFormat="1" x14ac:dyDescent="0.2">
      <c r="A32" s="9" t="s">
        <v>1507</v>
      </c>
      <c r="B32" s="9" t="s">
        <v>2117</v>
      </c>
      <c r="C32" s="9" t="s">
        <v>1500</v>
      </c>
      <c r="D32" s="9" t="s">
        <v>1500</v>
      </c>
      <c r="E32" s="9" t="s">
        <v>1500</v>
      </c>
      <c r="F32" s="9" t="s">
        <v>297</v>
      </c>
      <c r="G32" s="9" t="s">
        <v>1500</v>
      </c>
      <c r="H32" s="9" t="s">
        <v>1500</v>
      </c>
      <c r="I32" s="9" t="s">
        <v>2621</v>
      </c>
      <c r="K32" s="9" t="s">
        <v>1395</v>
      </c>
      <c r="L32" s="9" t="s">
        <v>641</v>
      </c>
      <c r="M32" s="9" t="s">
        <v>1500</v>
      </c>
      <c r="N32" s="9" t="s">
        <v>1500</v>
      </c>
      <c r="O32" s="9" t="s">
        <v>1500</v>
      </c>
      <c r="P32" s="9" t="s">
        <v>1952</v>
      </c>
      <c r="Q32" s="9" t="s">
        <v>1559</v>
      </c>
      <c r="R32" s="9" t="s">
        <v>1500</v>
      </c>
      <c r="S32" s="9" t="s">
        <v>1500</v>
      </c>
      <c r="T32" s="9" t="s">
        <v>2710</v>
      </c>
      <c r="U32" s="9" t="s">
        <v>2711</v>
      </c>
      <c r="V32" s="9" t="s">
        <v>1500</v>
      </c>
      <c r="W32" s="9" t="s">
        <v>1500</v>
      </c>
      <c r="X32" s="9" t="s">
        <v>1500</v>
      </c>
      <c r="Y32" s="9" t="s">
        <v>1505</v>
      </c>
      <c r="Z32" s="9">
        <v>2024</v>
      </c>
      <c r="AA32" s="9">
        <v>235</v>
      </c>
      <c r="AB32" s="9" t="s">
        <v>1500</v>
      </c>
      <c r="AC32" s="9" t="s">
        <v>1500</v>
      </c>
      <c r="AD32" s="9" t="s">
        <v>1500</v>
      </c>
      <c r="AE32" s="9" t="s">
        <v>1500</v>
      </c>
      <c r="AF32" s="9" t="s">
        <v>1500</v>
      </c>
      <c r="AG32" s="9">
        <v>105917</v>
      </c>
      <c r="AH32" s="9" t="s">
        <v>2399</v>
      </c>
      <c r="AI32" s="10" t="str">
        <f>HYPERLINK("http://dx.doi.org/10.1016/j.still.2023.105917","http://dx.doi.org/10.1016/j.still.2023.105917")</f>
        <v>http://dx.doi.org/10.1016/j.still.2023.105917</v>
      </c>
      <c r="AJ32" s="9" t="s">
        <v>1500</v>
      </c>
      <c r="AK32" s="9" t="s">
        <v>2642</v>
      </c>
      <c r="AL32" s="9" t="s">
        <v>1500</v>
      </c>
      <c r="AM32" s="9" t="s">
        <v>1500</v>
      </c>
      <c r="AN32" s="9" t="s">
        <v>1500</v>
      </c>
      <c r="AO32" s="9" t="s">
        <v>1500</v>
      </c>
      <c r="AP32" s="9" t="s">
        <v>1500</v>
      </c>
      <c r="AQ32" s="9" t="s">
        <v>797</v>
      </c>
      <c r="AR32" s="10" t="str">
        <f>HYPERLINK("https%3A%2F%2Fwww.webofscience.com%2Fwos%2Fwoscc%2Ffull-record%2FWOS:001099321700001","View Full Record in Web of Science")</f>
        <v>View Full Record in Web of Science</v>
      </c>
    </row>
    <row r="33" spans="1:44" s="9" customFormat="1" x14ac:dyDescent="0.2">
      <c r="A33" s="11" t="s">
        <v>1507</v>
      </c>
      <c r="B33" s="11" t="s">
        <v>1127</v>
      </c>
      <c r="C33" s="11" t="s">
        <v>1500</v>
      </c>
      <c r="D33" s="11" t="s">
        <v>1500</v>
      </c>
      <c r="E33" s="11" t="s">
        <v>1500</v>
      </c>
      <c r="F33" s="11" t="s">
        <v>390</v>
      </c>
      <c r="G33" s="11" t="s">
        <v>1500</v>
      </c>
      <c r="H33" s="11" t="s">
        <v>1500</v>
      </c>
      <c r="J33" s="9" t="s">
        <v>2792</v>
      </c>
      <c r="K33" s="11" t="s">
        <v>269</v>
      </c>
      <c r="L33" s="11" t="s">
        <v>219</v>
      </c>
    </row>
    <row r="34" spans="1:44" s="9" customFormat="1" x14ac:dyDescent="0.2">
      <c r="A34" s="9" t="s">
        <v>1507</v>
      </c>
      <c r="B34" s="9" t="s">
        <v>369</v>
      </c>
      <c r="C34" s="9" t="s">
        <v>1500</v>
      </c>
      <c r="D34" s="9" t="s">
        <v>1500</v>
      </c>
      <c r="E34" s="9" t="s">
        <v>1500</v>
      </c>
      <c r="F34" s="9" t="s">
        <v>1562</v>
      </c>
      <c r="G34" s="9" t="s">
        <v>1500</v>
      </c>
      <c r="H34" s="9" t="s">
        <v>1500</v>
      </c>
      <c r="J34" s="9" t="s">
        <v>2792</v>
      </c>
      <c r="K34" s="9" t="s">
        <v>1366</v>
      </c>
      <c r="L34" s="9" t="s">
        <v>583</v>
      </c>
      <c r="M34" s="9" t="s">
        <v>1500</v>
      </c>
      <c r="N34" s="9" t="s">
        <v>1500</v>
      </c>
      <c r="O34" s="9" t="s">
        <v>1500</v>
      </c>
      <c r="P34" s="9" t="s">
        <v>1136</v>
      </c>
      <c r="Q34" s="9" t="s">
        <v>1278</v>
      </c>
      <c r="R34" s="9" t="s">
        <v>1500</v>
      </c>
      <c r="S34" s="9" t="s">
        <v>1500</v>
      </c>
      <c r="T34" s="9" t="s">
        <v>1523</v>
      </c>
      <c r="U34" s="9" t="s">
        <v>1480</v>
      </c>
      <c r="V34" s="9" t="s">
        <v>1500</v>
      </c>
      <c r="W34" s="9" t="s">
        <v>1500</v>
      </c>
      <c r="X34" s="9" t="s">
        <v>1500</v>
      </c>
      <c r="Y34" s="9" t="s">
        <v>1595</v>
      </c>
      <c r="Z34" s="9">
        <v>2014</v>
      </c>
      <c r="AA34" s="9">
        <v>490</v>
      </c>
      <c r="AB34" s="9" t="s">
        <v>1500</v>
      </c>
      <c r="AC34" s="9" t="s">
        <v>1500</v>
      </c>
      <c r="AD34" s="9" t="s">
        <v>1500</v>
      </c>
      <c r="AE34" s="9">
        <v>622</v>
      </c>
      <c r="AF34" s="9">
        <v>628</v>
      </c>
      <c r="AG34" s="9" t="s">
        <v>1500</v>
      </c>
      <c r="AH34" s="9" t="s">
        <v>336</v>
      </c>
      <c r="AI34" s="10" t="str">
        <f>HYPERLINK("http://dx.doi.org/10.1016/j.scitotenv.2014.05.046","http://dx.doi.org/10.1016/j.scitotenv.2014.05.046")</f>
        <v>http://dx.doi.org/10.1016/j.scitotenv.2014.05.046</v>
      </c>
      <c r="AJ34" s="9" t="s">
        <v>1500</v>
      </c>
      <c r="AK34" s="9" t="s">
        <v>1500</v>
      </c>
      <c r="AL34" s="9" t="s">
        <v>1500</v>
      </c>
      <c r="AM34" s="9" t="s">
        <v>1500</v>
      </c>
      <c r="AN34" s="9">
        <v>24880551</v>
      </c>
      <c r="AO34" s="9" t="s">
        <v>1500</v>
      </c>
      <c r="AP34" s="9" t="s">
        <v>1500</v>
      </c>
      <c r="AQ34" s="9" t="s">
        <v>1042</v>
      </c>
      <c r="AR34" s="10" t="str">
        <f>HYPERLINK("https%3A%2F%2Fwww.webofscience.com%2Fwos%2Fwoscc%2Ffull-record%2FWOS:000347293800066","View Full Record in Web of Science")</f>
        <v>View Full Record in Web of Science</v>
      </c>
    </row>
    <row r="35" spans="1:44" s="9" customFormat="1" x14ac:dyDescent="0.2">
      <c r="A35" s="9" t="s">
        <v>1507</v>
      </c>
      <c r="B35" s="9" t="s">
        <v>146</v>
      </c>
      <c r="C35" s="9" t="s">
        <v>1500</v>
      </c>
      <c r="D35" s="9" t="s">
        <v>1500</v>
      </c>
      <c r="E35" s="9" t="s">
        <v>1500</v>
      </c>
      <c r="F35" s="9" t="s">
        <v>1975</v>
      </c>
      <c r="G35" s="9" t="s">
        <v>1500</v>
      </c>
      <c r="H35" s="9" t="s">
        <v>1500</v>
      </c>
      <c r="I35" s="9" t="s">
        <v>1231</v>
      </c>
      <c r="K35" s="9" t="s">
        <v>2569</v>
      </c>
      <c r="L35" s="9" t="s">
        <v>652</v>
      </c>
      <c r="M35" s="9" t="s">
        <v>1500</v>
      </c>
      <c r="N35" s="9" t="s">
        <v>1500</v>
      </c>
      <c r="O35" s="9" t="s">
        <v>1500</v>
      </c>
      <c r="P35" s="9" t="s">
        <v>25</v>
      </c>
      <c r="Q35" s="9" t="s">
        <v>623</v>
      </c>
      <c r="R35" s="9" t="s">
        <v>1500</v>
      </c>
      <c r="S35" s="9" t="s">
        <v>1500</v>
      </c>
      <c r="T35" s="9" t="s">
        <v>2722</v>
      </c>
      <c r="U35" s="9" t="s">
        <v>2726</v>
      </c>
      <c r="V35" s="9" t="s">
        <v>1500</v>
      </c>
      <c r="W35" s="9" t="s">
        <v>1500</v>
      </c>
      <c r="X35" s="9" t="s">
        <v>1500</v>
      </c>
      <c r="Y35" s="9" t="s">
        <v>1486</v>
      </c>
      <c r="Z35" s="9">
        <v>2021</v>
      </c>
      <c r="AA35" s="9">
        <v>27</v>
      </c>
      <c r="AB35" s="9">
        <v>19</v>
      </c>
      <c r="AC35" s="9" t="s">
        <v>1500</v>
      </c>
      <c r="AD35" s="9" t="s">
        <v>1500</v>
      </c>
      <c r="AE35" s="9">
        <v>4657</v>
      </c>
      <c r="AF35" s="9">
        <v>4670</v>
      </c>
      <c r="AG35" s="9" t="s">
        <v>1500</v>
      </c>
      <c r="AH35" s="9" t="s">
        <v>837</v>
      </c>
      <c r="AI35" s="10" t="str">
        <f>HYPERLINK("http://dx.doi.org/10.1111/gcb.15796","http://dx.doi.org/10.1111/gcb.15796")</f>
        <v>http://dx.doi.org/10.1111/gcb.15796</v>
      </c>
      <c r="AJ35" s="9" t="s">
        <v>1500</v>
      </c>
      <c r="AK35" s="9" t="s">
        <v>2655</v>
      </c>
      <c r="AL35" s="9" t="s">
        <v>1500</v>
      </c>
      <c r="AM35" s="9" t="s">
        <v>1500</v>
      </c>
      <c r="AN35" s="9">
        <v>34241939</v>
      </c>
      <c r="AO35" s="9" t="s">
        <v>1500</v>
      </c>
      <c r="AP35" s="9" t="s">
        <v>1500</v>
      </c>
      <c r="AQ35" s="9" t="s">
        <v>860</v>
      </c>
      <c r="AR35" s="10" t="str">
        <f>HYPERLINK("https%3A%2F%2Fwww.webofscience.com%2Fwos%2Fwoscc%2Ffull-record%2FWOS:000674857700001","View Full Record in Web of Science")</f>
        <v>View Full Record in Web of Science</v>
      </c>
    </row>
    <row r="36" spans="1:44" s="9" customFormat="1" x14ac:dyDescent="0.2">
      <c r="A36" s="9" t="s">
        <v>1507</v>
      </c>
      <c r="B36" s="9" t="s">
        <v>563</v>
      </c>
      <c r="C36" s="9" t="s">
        <v>1500</v>
      </c>
      <c r="D36" s="9" t="s">
        <v>1500</v>
      </c>
      <c r="E36" s="9" t="s">
        <v>1500</v>
      </c>
      <c r="F36" s="9" t="s">
        <v>1900</v>
      </c>
      <c r="G36" s="9" t="s">
        <v>1500</v>
      </c>
      <c r="H36" s="9" t="s">
        <v>1500</v>
      </c>
      <c r="I36" s="9" t="s">
        <v>1231</v>
      </c>
      <c r="K36" s="9" t="s">
        <v>133</v>
      </c>
      <c r="L36" s="9" t="s">
        <v>2061</v>
      </c>
      <c r="M36" s="9" t="s">
        <v>1500</v>
      </c>
      <c r="N36" s="9" t="s">
        <v>1500</v>
      </c>
      <c r="O36" s="9" t="s">
        <v>1500</v>
      </c>
      <c r="P36" s="9" t="s">
        <v>2410</v>
      </c>
      <c r="Q36" s="9" t="s">
        <v>1500</v>
      </c>
      <c r="R36" s="9" t="s">
        <v>1500</v>
      </c>
      <c r="S36" s="9" t="s">
        <v>1500</v>
      </c>
      <c r="T36" s="9" t="s">
        <v>2063</v>
      </c>
      <c r="U36" s="9" t="s">
        <v>1500</v>
      </c>
      <c r="V36" s="9" t="s">
        <v>1500</v>
      </c>
      <c r="W36" s="9" t="s">
        <v>1500</v>
      </c>
      <c r="X36" s="9" t="s">
        <v>1500</v>
      </c>
      <c r="Y36" s="9" t="s">
        <v>1495</v>
      </c>
      <c r="Z36" s="9">
        <v>2024</v>
      </c>
      <c r="AA36" s="9">
        <v>15</v>
      </c>
      <c r="AB36" s="9">
        <v>7</v>
      </c>
      <c r="AC36" s="9" t="s">
        <v>1500</v>
      </c>
      <c r="AD36" s="9" t="s">
        <v>1500</v>
      </c>
      <c r="AE36" s="9" t="s">
        <v>1500</v>
      </c>
      <c r="AF36" s="9" t="s">
        <v>1500</v>
      </c>
      <c r="AG36" s="9" t="s">
        <v>1619</v>
      </c>
      <c r="AH36" s="9" t="s">
        <v>1056</v>
      </c>
      <c r="AI36" s="10" t="str">
        <f>HYPERLINK("http://dx.doi.org/10.1002/ecs2.4926","http://dx.doi.org/10.1002/ecs2.4926")</f>
        <v>http://dx.doi.org/10.1002/ecs2.4926</v>
      </c>
      <c r="AJ36" s="9" t="s">
        <v>1500</v>
      </c>
      <c r="AK36" s="9" t="s">
        <v>1500</v>
      </c>
      <c r="AL36" s="9" t="s">
        <v>1500</v>
      </c>
      <c r="AM36" s="9" t="s">
        <v>1500</v>
      </c>
      <c r="AN36" s="9" t="s">
        <v>1500</v>
      </c>
      <c r="AO36" s="9" t="s">
        <v>1500</v>
      </c>
      <c r="AP36" s="9" t="s">
        <v>1500</v>
      </c>
      <c r="AQ36" s="9" t="s">
        <v>826</v>
      </c>
      <c r="AR36" s="10" t="str">
        <f>HYPERLINK("https%3A%2F%2Fwww.webofscience.com%2Fwos%2Fwoscc%2Ffull-record%2FWOS:001270882500001","View Full Record in Web of Science")</f>
        <v>View Full Record in Web of Science</v>
      </c>
    </row>
    <row r="37" spans="1:44" s="9" customFormat="1" x14ac:dyDescent="0.2">
      <c r="A37" s="9" t="s">
        <v>1507</v>
      </c>
      <c r="B37" s="9" t="s">
        <v>1709</v>
      </c>
      <c r="C37" s="9" t="s">
        <v>1500</v>
      </c>
      <c r="D37" s="9" t="s">
        <v>1500</v>
      </c>
      <c r="E37" s="9" t="s">
        <v>1500</v>
      </c>
      <c r="F37" s="9" t="s">
        <v>1351</v>
      </c>
      <c r="G37" s="9" t="s">
        <v>1500</v>
      </c>
      <c r="H37" s="9" t="s">
        <v>1500</v>
      </c>
      <c r="I37" s="9" t="s">
        <v>1231</v>
      </c>
      <c r="K37" s="9" t="s">
        <v>1984</v>
      </c>
      <c r="L37" s="9" t="s">
        <v>605</v>
      </c>
      <c r="M37" s="9" t="s">
        <v>1500</v>
      </c>
      <c r="N37" s="9" t="s">
        <v>1500</v>
      </c>
      <c r="O37" s="9" t="s">
        <v>1500</v>
      </c>
      <c r="P37" s="9" t="s">
        <v>2173</v>
      </c>
      <c r="Q37" s="9" t="s">
        <v>1362</v>
      </c>
      <c r="R37" s="9" t="s">
        <v>1500</v>
      </c>
      <c r="S37" s="9" t="s">
        <v>1500</v>
      </c>
      <c r="T37" s="9" t="s">
        <v>2664</v>
      </c>
      <c r="U37" s="9" t="s">
        <v>2660</v>
      </c>
      <c r="V37" s="9" t="s">
        <v>1500</v>
      </c>
      <c r="W37" s="9" t="s">
        <v>1500</v>
      </c>
      <c r="X37" s="9" t="s">
        <v>1500</v>
      </c>
      <c r="Y37" s="9" t="s">
        <v>1487</v>
      </c>
      <c r="Z37" s="9">
        <v>2015</v>
      </c>
      <c r="AA37" s="9">
        <v>153</v>
      </c>
      <c r="AB37" s="9">
        <v>3</v>
      </c>
      <c r="AC37" s="9" t="s">
        <v>1500</v>
      </c>
      <c r="AD37" s="9" t="s">
        <v>1500</v>
      </c>
      <c r="AE37" s="9">
        <v>422</v>
      </c>
      <c r="AF37" s="9">
        <v>431</v>
      </c>
      <c r="AG37" s="9" t="s">
        <v>1500</v>
      </c>
      <c r="AH37" s="9" t="s">
        <v>2481</v>
      </c>
      <c r="AI37" s="10" t="str">
        <f>HYPERLINK("http://dx.doi.org/10.1017/S0021859614000665","http://dx.doi.org/10.1017/S0021859614000665")</f>
        <v>http://dx.doi.org/10.1017/S0021859614000665</v>
      </c>
      <c r="AJ37" s="9" t="s">
        <v>1500</v>
      </c>
      <c r="AK37" s="9" t="s">
        <v>1500</v>
      </c>
      <c r="AL37" s="9" t="s">
        <v>1500</v>
      </c>
      <c r="AM37" s="9" t="s">
        <v>1500</v>
      </c>
      <c r="AN37" s="9" t="s">
        <v>1500</v>
      </c>
      <c r="AO37" s="9" t="s">
        <v>1500</v>
      </c>
      <c r="AP37" s="9" t="s">
        <v>1500</v>
      </c>
      <c r="AQ37" s="9" t="s">
        <v>1063</v>
      </c>
      <c r="AR37" s="10" t="str">
        <f>HYPERLINK("https%3A%2F%2Fwww.webofscience.com%2Fwos%2Fwoscc%2Ffull-record%2FWOS:000351414900004","View Full Record in Web of Science")</f>
        <v>View Full Record in Web of Science</v>
      </c>
    </row>
    <row r="38" spans="1:44" s="9" customFormat="1" x14ac:dyDescent="0.2">
      <c r="A38" s="11" t="s">
        <v>1507</v>
      </c>
      <c r="B38" s="11" t="s">
        <v>1816</v>
      </c>
      <c r="C38" s="11" t="s">
        <v>1500</v>
      </c>
      <c r="D38" s="11" t="s">
        <v>1500</v>
      </c>
      <c r="E38" s="11" t="s">
        <v>1500</v>
      </c>
      <c r="F38" s="11" t="s">
        <v>1180</v>
      </c>
      <c r="G38" s="11" t="s">
        <v>1500</v>
      </c>
      <c r="H38" s="11" t="s">
        <v>1500</v>
      </c>
      <c r="I38" s="9" t="s">
        <v>1231</v>
      </c>
      <c r="K38" s="11" t="s">
        <v>1776</v>
      </c>
      <c r="L38" s="11" t="s">
        <v>611</v>
      </c>
      <c r="M38" s="11" t="s">
        <v>1500</v>
      </c>
      <c r="N38" s="11" t="s">
        <v>1500</v>
      </c>
      <c r="O38" s="11" t="s">
        <v>1500</v>
      </c>
      <c r="P38" s="11" t="s">
        <v>2219</v>
      </c>
      <c r="Q38" s="11" t="s">
        <v>1500</v>
      </c>
      <c r="R38" s="11" t="s">
        <v>1500</v>
      </c>
      <c r="S38" s="11" t="s">
        <v>1500</v>
      </c>
      <c r="T38" s="11" t="s">
        <v>2703</v>
      </c>
      <c r="U38" s="11" t="s">
        <v>2718</v>
      </c>
      <c r="V38" s="11" t="s">
        <v>1500</v>
      </c>
      <c r="W38" s="11" t="s">
        <v>1500</v>
      </c>
      <c r="X38" s="11" t="s">
        <v>1500</v>
      </c>
      <c r="Y38" s="11" t="s">
        <v>1530</v>
      </c>
      <c r="Z38" s="11">
        <v>2019</v>
      </c>
      <c r="AA38" s="11">
        <v>225</v>
      </c>
      <c r="AB38" s="11" t="s">
        <v>1500</v>
      </c>
      <c r="AC38" s="11" t="s">
        <v>1500</v>
      </c>
      <c r="AD38" s="11" t="s">
        <v>1500</v>
      </c>
      <c r="AE38" s="11">
        <v>939</v>
      </c>
      <c r="AF38" s="11">
        <v>948</v>
      </c>
      <c r="AG38" s="11" t="s">
        <v>1500</v>
      </c>
      <c r="AH38" s="11" t="s">
        <v>2625</v>
      </c>
      <c r="AI38" s="11">
        <v>0</v>
      </c>
      <c r="AJ38" s="11" t="s">
        <v>1500</v>
      </c>
      <c r="AK38" s="11" t="s">
        <v>1500</v>
      </c>
      <c r="AL38" s="11" t="s">
        <v>1500</v>
      </c>
      <c r="AM38" s="11" t="s">
        <v>1500</v>
      </c>
      <c r="AN38" s="11" t="s">
        <v>1500</v>
      </c>
      <c r="AO38" s="11" t="s">
        <v>1500</v>
      </c>
      <c r="AP38" s="11" t="s">
        <v>1500</v>
      </c>
      <c r="AQ38" s="11" t="s">
        <v>1074</v>
      </c>
      <c r="AR38" s="11">
        <v>0</v>
      </c>
    </row>
    <row r="39" spans="1:44" s="9" customFormat="1" x14ac:dyDescent="0.2">
      <c r="A39" s="9" t="s">
        <v>1507</v>
      </c>
      <c r="B39" s="9" t="s">
        <v>385</v>
      </c>
      <c r="C39" s="9" t="s">
        <v>1500</v>
      </c>
      <c r="D39" s="9" t="s">
        <v>1500</v>
      </c>
      <c r="E39" s="9" t="s">
        <v>1500</v>
      </c>
      <c r="F39" s="9" t="s">
        <v>1740</v>
      </c>
      <c r="G39" s="9" t="s">
        <v>1500</v>
      </c>
      <c r="H39" s="9" t="s">
        <v>1500</v>
      </c>
      <c r="I39" s="9" t="s">
        <v>1231</v>
      </c>
      <c r="K39" s="9" t="s">
        <v>1227</v>
      </c>
      <c r="L39" s="9" t="s">
        <v>943</v>
      </c>
      <c r="M39" s="9" t="s">
        <v>1500</v>
      </c>
      <c r="N39" s="9" t="s">
        <v>1500</v>
      </c>
      <c r="O39" s="9" t="s">
        <v>1500</v>
      </c>
      <c r="P39" s="9" t="s">
        <v>1898</v>
      </c>
      <c r="Q39" s="9" t="s">
        <v>560</v>
      </c>
      <c r="R39" s="9" t="s">
        <v>1500</v>
      </c>
      <c r="S39" s="9" t="s">
        <v>1500</v>
      </c>
      <c r="T39" s="9" t="s">
        <v>2738</v>
      </c>
      <c r="U39" s="9" t="s">
        <v>1500</v>
      </c>
      <c r="V39" s="9" t="s">
        <v>1500</v>
      </c>
      <c r="W39" s="9" t="s">
        <v>1500</v>
      </c>
      <c r="X39" s="9" t="s">
        <v>1500</v>
      </c>
      <c r="Y39" s="9" t="s">
        <v>1527</v>
      </c>
      <c r="Z39" s="9">
        <v>2017</v>
      </c>
      <c r="AA39" s="9">
        <v>7</v>
      </c>
      <c r="AB39" s="9" t="s">
        <v>1500</v>
      </c>
      <c r="AC39" s="9" t="s">
        <v>1500</v>
      </c>
      <c r="AD39" s="9" t="s">
        <v>1500</v>
      </c>
      <c r="AE39" s="9" t="s">
        <v>1500</v>
      </c>
      <c r="AF39" s="9" t="s">
        <v>1500</v>
      </c>
      <c r="AG39" s="9">
        <v>4126</v>
      </c>
      <c r="AH39" s="9" t="s">
        <v>2472</v>
      </c>
      <c r="AI39" s="10" t="str">
        <f>HYPERLINK("http://dx.doi.org/10.1038/s41598-017-04182-x","http://dx.doi.org/10.1038/s41598-017-04182-x")</f>
        <v>http://dx.doi.org/10.1038/s41598-017-04182-x</v>
      </c>
      <c r="AJ39" s="9" t="s">
        <v>1500</v>
      </c>
      <c r="AK39" s="9" t="s">
        <v>1500</v>
      </c>
      <c r="AL39" s="9" t="s">
        <v>1500</v>
      </c>
      <c r="AM39" s="9" t="s">
        <v>1500</v>
      </c>
      <c r="AN39" s="9">
        <v>28663590</v>
      </c>
      <c r="AO39" s="9" t="s">
        <v>1500</v>
      </c>
      <c r="AP39" s="9" t="s">
        <v>1500</v>
      </c>
      <c r="AQ39" s="9" t="s">
        <v>1070</v>
      </c>
      <c r="AR39" s="10" t="str">
        <f>HYPERLINK("https%3A%2F%2Fwww.webofscience.com%2Fwos%2Fwoscc%2Ffull-record%2FWOS:000404331800001","View Full Record in Web of Science")</f>
        <v>View Full Record in Web of Science</v>
      </c>
    </row>
    <row r="40" spans="1:44" s="9" customFormat="1" x14ac:dyDescent="0.2">
      <c r="A40" s="9" t="s">
        <v>1507</v>
      </c>
      <c r="B40" s="9" t="s">
        <v>1730</v>
      </c>
      <c r="C40" s="9" t="s">
        <v>1500</v>
      </c>
      <c r="D40" s="9" t="s">
        <v>1500</v>
      </c>
      <c r="E40" s="9" t="s">
        <v>1500</v>
      </c>
      <c r="F40" s="9" t="s">
        <v>1795</v>
      </c>
      <c r="G40" s="9" t="s">
        <v>1500</v>
      </c>
      <c r="H40" s="9" t="s">
        <v>1500</v>
      </c>
      <c r="I40" s="9" t="s">
        <v>1231</v>
      </c>
      <c r="K40" s="9" t="s">
        <v>1813</v>
      </c>
      <c r="L40" s="9" t="s">
        <v>220</v>
      </c>
      <c r="M40" s="9" t="s">
        <v>1500</v>
      </c>
      <c r="N40" s="9" t="s">
        <v>1500</v>
      </c>
      <c r="O40" s="9" t="s">
        <v>1500</v>
      </c>
      <c r="P40" s="9" t="s">
        <v>2430</v>
      </c>
      <c r="Q40" s="9" t="s">
        <v>731</v>
      </c>
      <c r="R40" s="9" t="s">
        <v>1500</v>
      </c>
      <c r="S40" s="9" t="s">
        <v>1500</v>
      </c>
      <c r="T40" s="9" t="s">
        <v>1500</v>
      </c>
      <c r="U40" s="9" t="s">
        <v>2731</v>
      </c>
      <c r="V40" s="9" t="s">
        <v>1500</v>
      </c>
      <c r="W40" s="9" t="s">
        <v>1500</v>
      </c>
      <c r="X40" s="9" t="s">
        <v>1500</v>
      </c>
      <c r="Y40" s="9" t="s">
        <v>1617</v>
      </c>
      <c r="Z40" s="9">
        <v>2024</v>
      </c>
      <c r="AA40" s="9">
        <v>8</v>
      </c>
      <c r="AB40" s="9" t="s">
        <v>1500</v>
      </c>
      <c r="AC40" s="9" t="s">
        <v>1500</v>
      </c>
      <c r="AD40" s="9" t="s">
        <v>1500</v>
      </c>
      <c r="AE40" s="9" t="s">
        <v>1500</v>
      </c>
      <c r="AF40" s="9" t="s">
        <v>1500</v>
      </c>
      <c r="AG40" s="9">
        <v>1375092</v>
      </c>
      <c r="AH40" s="9" t="s">
        <v>2445</v>
      </c>
      <c r="AI40" s="10" t="str">
        <f>HYPERLINK("http://dx.doi.org/10.3389/fsufs.2024.1375092","http://dx.doi.org/10.3389/fsufs.2024.1375092")</f>
        <v>http://dx.doi.org/10.3389/fsufs.2024.1375092</v>
      </c>
      <c r="AJ40" s="9" t="s">
        <v>1500</v>
      </c>
      <c r="AK40" s="9" t="s">
        <v>1500</v>
      </c>
      <c r="AL40" s="9" t="s">
        <v>1500</v>
      </c>
      <c r="AM40" s="9" t="s">
        <v>1500</v>
      </c>
      <c r="AN40" s="9" t="s">
        <v>1500</v>
      </c>
      <c r="AO40" s="9" t="s">
        <v>1500</v>
      </c>
      <c r="AP40" s="9" t="s">
        <v>1500</v>
      </c>
      <c r="AQ40" s="9" t="s">
        <v>771</v>
      </c>
      <c r="AR40" s="10" t="str">
        <f>HYPERLINK("https%3A%2F%2Fwww.webofscience.com%2Fwos%2Fwoscc%2Ffull-record%2FWOS:001250069400001","View Full Record in Web of Science")</f>
        <v>View Full Record in Web of Science</v>
      </c>
    </row>
    <row r="41" spans="1:44" s="9" customFormat="1" x14ac:dyDescent="0.2">
      <c r="A41" s="9" t="s">
        <v>1507</v>
      </c>
      <c r="B41" s="9" t="s">
        <v>2183</v>
      </c>
      <c r="C41" s="9" t="s">
        <v>1500</v>
      </c>
      <c r="D41" s="9" t="s">
        <v>1500</v>
      </c>
      <c r="E41" s="9" t="s">
        <v>1500</v>
      </c>
      <c r="F41" s="9" t="s">
        <v>2273</v>
      </c>
      <c r="G41" s="9" t="s">
        <v>1500</v>
      </c>
      <c r="H41" s="9" t="s">
        <v>1500</v>
      </c>
      <c r="I41" s="9" t="s">
        <v>1231</v>
      </c>
      <c r="K41" s="9" t="s">
        <v>2576</v>
      </c>
      <c r="L41" s="9" t="s">
        <v>190</v>
      </c>
      <c r="M41" s="9" t="s">
        <v>1500</v>
      </c>
      <c r="N41" s="9" t="s">
        <v>1500</v>
      </c>
      <c r="O41" s="9" t="s">
        <v>1500</v>
      </c>
      <c r="P41" s="9" t="s">
        <v>2178</v>
      </c>
      <c r="Q41" s="9" t="s">
        <v>235</v>
      </c>
      <c r="R41" s="9" t="s">
        <v>1500</v>
      </c>
      <c r="S41" s="9" t="s">
        <v>1500</v>
      </c>
      <c r="T41" s="9" t="s">
        <v>1500</v>
      </c>
      <c r="U41" s="9" t="s">
        <v>2069</v>
      </c>
      <c r="V41" s="9" t="s">
        <v>1500</v>
      </c>
      <c r="W41" s="9" t="s">
        <v>1500</v>
      </c>
      <c r="X41" s="9" t="s">
        <v>1500</v>
      </c>
      <c r="Y41" s="9" t="s">
        <v>1500</v>
      </c>
      <c r="Z41" s="9">
        <v>2020</v>
      </c>
      <c r="AA41" s="9">
        <v>4</v>
      </c>
      <c r="AB41" s="9" t="s">
        <v>1500</v>
      </c>
      <c r="AC41" s="9" t="s">
        <v>1500</v>
      </c>
      <c r="AD41" s="9" t="s">
        <v>1500</v>
      </c>
      <c r="AE41" s="9">
        <v>140</v>
      </c>
      <c r="AF41" s="9">
        <v>149</v>
      </c>
      <c r="AG41" s="9" t="s">
        <v>1500</v>
      </c>
      <c r="AH41" s="9" t="s">
        <v>2427</v>
      </c>
      <c r="AI41" s="10" t="str">
        <f>HYPERLINK("http://dx.doi.org/10.1016/j.aiia.2020.07.002","http://dx.doi.org/10.1016/j.aiia.2020.07.002")</f>
        <v>http://dx.doi.org/10.1016/j.aiia.2020.07.002</v>
      </c>
      <c r="AJ41" s="9" t="s">
        <v>1500</v>
      </c>
      <c r="AK41" s="9" t="s">
        <v>1500</v>
      </c>
      <c r="AL41" s="9" t="s">
        <v>1500</v>
      </c>
      <c r="AM41" s="9" t="s">
        <v>1500</v>
      </c>
      <c r="AN41" s="9" t="s">
        <v>1500</v>
      </c>
      <c r="AO41" s="9" t="s">
        <v>1500</v>
      </c>
      <c r="AP41" s="9" t="s">
        <v>1500</v>
      </c>
      <c r="AQ41" s="9" t="s">
        <v>813</v>
      </c>
      <c r="AR41" s="10" t="str">
        <f>HYPERLINK("https%3A%2F%2Fwww.webofscience.com%2Fwos%2Fwoscc%2Ffull-record%2FWOS:001050012200001","View Full Record in Web of Science")</f>
        <v>View Full Record in Web of Science</v>
      </c>
    </row>
    <row r="42" spans="1:44" s="9" customFormat="1" x14ac:dyDescent="0.2">
      <c r="A42" s="9" t="s">
        <v>1507</v>
      </c>
      <c r="B42" s="9" t="s">
        <v>2012</v>
      </c>
      <c r="C42" s="9" t="s">
        <v>1500</v>
      </c>
      <c r="D42" s="9" t="s">
        <v>1500</v>
      </c>
      <c r="E42" s="9" t="s">
        <v>1500</v>
      </c>
      <c r="F42" s="9" t="s">
        <v>282</v>
      </c>
      <c r="G42" s="9" t="s">
        <v>1500</v>
      </c>
      <c r="H42" s="9" t="s">
        <v>1500</v>
      </c>
      <c r="J42" s="9" t="s">
        <v>2792</v>
      </c>
      <c r="K42" s="9" t="s">
        <v>1448</v>
      </c>
    </row>
    <row r="43" spans="1:44" s="9" customFormat="1" x14ac:dyDescent="0.2">
      <c r="A43" s="9" t="s">
        <v>1507</v>
      </c>
      <c r="B43" s="9" t="s">
        <v>1867</v>
      </c>
      <c r="C43" s="9" t="s">
        <v>1500</v>
      </c>
      <c r="D43" s="9" t="s">
        <v>1500</v>
      </c>
      <c r="E43" s="9" t="s">
        <v>1500</v>
      </c>
      <c r="F43" s="9" t="s">
        <v>2772</v>
      </c>
      <c r="G43" s="9" t="s">
        <v>1500</v>
      </c>
      <c r="H43" s="9" t="s">
        <v>1500</v>
      </c>
      <c r="J43" s="9" t="s">
        <v>2786</v>
      </c>
      <c r="K43" s="9" t="s">
        <v>1677</v>
      </c>
      <c r="L43" s="9" t="s">
        <v>219</v>
      </c>
      <c r="M43" s="9" t="s">
        <v>1500</v>
      </c>
      <c r="N43" s="9" t="s">
        <v>1500</v>
      </c>
      <c r="O43" s="9" t="s">
        <v>1500</v>
      </c>
      <c r="P43" s="9" t="s">
        <v>1713</v>
      </c>
      <c r="Q43" s="9" t="s">
        <v>82</v>
      </c>
      <c r="R43" s="9" t="s">
        <v>1500</v>
      </c>
      <c r="S43" s="9" t="s">
        <v>1500</v>
      </c>
      <c r="T43" s="9" t="s">
        <v>1914</v>
      </c>
      <c r="U43" s="9" t="s">
        <v>1909</v>
      </c>
      <c r="V43" s="9" t="s">
        <v>1500</v>
      </c>
      <c r="W43" s="9" t="s">
        <v>1500</v>
      </c>
      <c r="X43" s="9" t="s">
        <v>1500</v>
      </c>
      <c r="Y43" s="9" t="s">
        <v>1531</v>
      </c>
      <c r="Z43" s="9">
        <v>2021</v>
      </c>
      <c r="AA43" s="9">
        <v>319</v>
      </c>
      <c r="AB43" s="9" t="s">
        <v>1500</v>
      </c>
      <c r="AC43" s="9" t="s">
        <v>1500</v>
      </c>
      <c r="AD43" s="9" t="s">
        <v>1500</v>
      </c>
      <c r="AE43" s="9" t="s">
        <v>1500</v>
      </c>
      <c r="AF43" s="9" t="s">
        <v>1500</v>
      </c>
      <c r="AG43" s="9">
        <v>107568</v>
      </c>
      <c r="AH43" s="9" t="s">
        <v>2350</v>
      </c>
      <c r="AI43" s="10" t="str">
        <f>HYPERLINK("http://dx.doi.org/10.1016/j.agee.2021.107568","http://dx.doi.org/10.1016/j.agee.2021.107568")</f>
        <v>http://dx.doi.org/10.1016/j.agee.2021.107568</v>
      </c>
      <c r="AJ43" s="9" t="s">
        <v>1500</v>
      </c>
      <c r="AK43" s="9" t="s">
        <v>2655</v>
      </c>
      <c r="AL43" s="9" t="s">
        <v>1500</v>
      </c>
      <c r="AM43" s="9" t="s">
        <v>1500</v>
      </c>
      <c r="AN43" s="9" t="s">
        <v>1500</v>
      </c>
      <c r="AO43" s="9" t="s">
        <v>1500</v>
      </c>
      <c r="AP43" s="9" t="s">
        <v>1500</v>
      </c>
      <c r="AQ43" s="9" t="s">
        <v>823</v>
      </c>
      <c r="AR43" s="10" t="str">
        <f>HYPERLINK("https%3A%2F%2Fwww.webofscience.com%2Fwos%2Fwoscc%2Ffull-record%2FWOS:000683018300007","View Full Record in Web of Science")</f>
        <v>View Full Record in Web of Science</v>
      </c>
    </row>
    <row r="44" spans="1:44" s="9" customFormat="1" x14ac:dyDescent="0.2">
      <c r="A44" s="9" t="s">
        <v>1507</v>
      </c>
      <c r="B44" s="9" t="s">
        <v>1863</v>
      </c>
      <c r="C44" s="9" t="s">
        <v>1500</v>
      </c>
      <c r="D44" s="9" t="s">
        <v>1500</v>
      </c>
      <c r="E44" s="9" t="s">
        <v>1500</v>
      </c>
      <c r="F44" s="9" t="s">
        <v>440</v>
      </c>
      <c r="G44" s="9" t="s">
        <v>1500</v>
      </c>
      <c r="H44" s="9" t="s">
        <v>1500</v>
      </c>
      <c r="J44" s="9" t="s">
        <v>2786</v>
      </c>
      <c r="K44" s="9" t="s">
        <v>1415</v>
      </c>
      <c r="L44" s="9" t="s">
        <v>639</v>
      </c>
      <c r="M44" s="9" t="s">
        <v>1500</v>
      </c>
      <c r="N44" s="9" t="s">
        <v>1500</v>
      </c>
      <c r="O44" s="9" t="s">
        <v>1500</v>
      </c>
      <c r="P44" s="9" t="s">
        <v>2159</v>
      </c>
      <c r="Q44" s="9" t="s">
        <v>2269</v>
      </c>
      <c r="R44" s="9" t="s">
        <v>1500</v>
      </c>
      <c r="S44" s="9" t="s">
        <v>1500</v>
      </c>
      <c r="T44" s="9" t="s">
        <v>2627</v>
      </c>
      <c r="U44" s="9" t="s">
        <v>2634</v>
      </c>
      <c r="V44" s="9" t="s">
        <v>1500</v>
      </c>
      <c r="W44" s="9" t="s">
        <v>1500</v>
      </c>
      <c r="X44" s="9" t="s">
        <v>1500</v>
      </c>
      <c r="Y44" s="9" t="s">
        <v>1509</v>
      </c>
      <c r="Z44" s="9">
        <v>2018</v>
      </c>
      <c r="AA44" s="9">
        <v>124</v>
      </c>
      <c r="AB44" s="9" t="s">
        <v>1500</v>
      </c>
      <c r="AC44" s="9" t="s">
        <v>1500</v>
      </c>
      <c r="AD44" s="9" t="s">
        <v>1500</v>
      </c>
      <c r="AE44" s="9">
        <v>344</v>
      </c>
      <c r="AF44" s="9">
        <v>350</v>
      </c>
      <c r="AG44" s="9" t="s">
        <v>1500</v>
      </c>
      <c r="AH44" s="9" t="s">
        <v>353</v>
      </c>
      <c r="AI44" s="10" t="str">
        <f>HYPERLINK("http://dx.doi.org/10.1016/j.apsoil.2017.12.002","http://dx.doi.org/10.1016/j.apsoil.2017.12.002")</f>
        <v>http://dx.doi.org/10.1016/j.apsoil.2017.12.002</v>
      </c>
      <c r="AJ44" s="9" t="s">
        <v>1500</v>
      </c>
      <c r="AK44" s="9" t="s">
        <v>1500</v>
      </c>
      <c r="AL44" s="9" t="s">
        <v>1500</v>
      </c>
      <c r="AM44" s="9" t="s">
        <v>1500</v>
      </c>
      <c r="AN44" s="9" t="s">
        <v>1500</v>
      </c>
      <c r="AO44" s="9" t="s">
        <v>1500</v>
      </c>
      <c r="AP44" s="9" t="s">
        <v>1500</v>
      </c>
      <c r="AQ44" s="9" t="s">
        <v>1010</v>
      </c>
      <c r="AR44" s="10" t="str">
        <f>HYPERLINK("https%3A%2F%2Fwww.webofscience.com%2Fwos%2Fwoscc%2Ffull-record%2FWOS:000428331000042","View Full Record in Web of Science")</f>
        <v>View Full Record in Web of Science</v>
      </c>
    </row>
    <row r="45" spans="1:44" s="9" customFormat="1" x14ac:dyDescent="0.2">
      <c r="A45" s="9" t="s">
        <v>1507</v>
      </c>
      <c r="B45" s="9" t="s">
        <v>186</v>
      </c>
      <c r="C45" s="9" t="s">
        <v>1500</v>
      </c>
      <c r="D45" s="9" t="s">
        <v>1500</v>
      </c>
      <c r="E45" s="9" t="s">
        <v>1500</v>
      </c>
      <c r="F45" s="9" t="s">
        <v>1453</v>
      </c>
      <c r="G45" s="9" t="s">
        <v>1500</v>
      </c>
      <c r="H45" s="9" t="s">
        <v>1500</v>
      </c>
      <c r="I45" s="9" t="s">
        <v>2621</v>
      </c>
      <c r="K45" s="9" t="s">
        <v>2527</v>
      </c>
      <c r="L45" s="9" t="s">
        <v>744</v>
      </c>
      <c r="M45" s="9" t="s">
        <v>1500</v>
      </c>
      <c r="N45" s="9" t="s">
        <v>1500</v>
      </c>
      <c r="O45" s="9" t="s">
        <v>1500</v>
      </c>
      <c r="P45" s="9" t="s">
        <v>1995</v>
      </c>
      <c r="Q45" s="9" t="s">
        <v>1729</v>
      </c>
      <c r="R45" s="9" t="s">
        <v>1500</v>
      </c>
      <c r="S45" s="9" t="s">
        <v>1500</v>
      </c>
      <c r="T45" s="9" t="s">
        <v>1925</v>
      </c>
      <c r="U45" s="9" t="s">
        <v>1927</v>
      </c>
      <c r="V45" s="9" t="s">
        <v>1500</v>
      </c>
      <c r="W45" s="9" t="s">
        <v>1500</v>
      </c>
      <c r="X45" s="9" t="s">
        <v>1500</v>
      </c>
      <c r="Y45" s="9" t="s">
        <v>1498</v>
      </c>
      <c r="Z45" s="9">
        <v>2023</v>
      </c>
      <c r="AA45" s="9">
        <v>37</v>
      </c>
      <c r="AB45" s="9">
        <v>11</v>
      </c>
      <c r="AC45" s="9" t="s">
        <v>1500</v>
      </c>
      <c r="AD45" s="9" t="s">
        <v>1500</v>
      </c>
      <c r="AE45" s="9" t="s">
        <v>1500</v>
      </c>
      <c r="AF45" s="9" t="s">
        <v>1500</v>
      </c>
      <c r="AG45" s="9" t="s">
        <v>1311</v>
      </c>
      <c r="AH45" s="9" t="s">
        <v>682</v>
      </c>
      <c r="AI45" s="10" t="str">
        <f>HYPERLINK("http://dx.doi.org/10.1029/2023GB007744","http://dx.doi.org/10.1029/2023GB007744")</f>
        <v>http://dx.doi.org/10.1029/2023GB007744</v>
      </c>
      <c r="AJ45" s="9" t="s">
        <v>1500</v>
      </c>
      <c r="AK45" s="9" t="s">
        <v>1500</v>
      </c>
      <c r="AL45" s="9" t="s">
        <v>1500</v>
      </c>
      <c r="AM45" s="9" t="s">
        <v>1500</v>
      </c>
      <c r="AN45" s="9" t="s">
        <v>1500</v>
      </c>
      <c r="AO45" s="9" t="s">
        <v>1500</v>
      </c>
      <c r="AP45" s="9" t="s">
        <v>1500</v>
      </c>
      <c r="AQ45" s="9" t="s">
        <v>812</v>
      </c>
      <c r="AR45" s="10" t="str">
        <f>HYPERLINK("https%3A%2F%2Fwww.webofscience.com%2Fwos%2Fwoscc%2Ffull-record%2FWOS:001092419900001","View Full Record in Web of Science")</f>
        <v>View Full Record in Web of Science</v>
      </c>
    </row>
    <row r="46" spans="1:44" s="9" customFormat="1" x14ac:dyDescent="0.2">
      <c r="A46" s="11" t="s">
        <v>1507</v>
      </c>
      <c r="B46" s="11" t="s">
        <v>1554</v>
      </c>
      <c r="C46" s="11" t="s">
        <v>1500</v>
      </c>
      <c r="D46" s="11" t="s">
        <v>1500</v>
      </c>
      <c r="E46" s="11" t="s">
        <v>1500</v>
      </c>
      <c r="F46" s="11" t="s">
        <v>1764</v>
      </c>
      <c r="G46" s="11" t="s">
        <v>1500</v>
      </c>
      <c r="H46" s="11" t="s">
        <v>1500</v>
      </c>
      <c r="I46" s="9" t="s">
        <v>1231</v>
      </c>
      <c r="K46" s="11" t="s">
        <v>2485</v>
      </c>
      <c r="L46" s="11" t="s">
        <v>652</v>
      </c>
    </row>
    <row r="47" spans="1:44" s="9" customFormat="1" x14ac:dyDescent="0.2">
      <c r="A47" s="9" t="s">
        <v>1507</v>
      </c>
      <c r="B47" s="9" t="s">
        <v>506</v>
      </c>
      <c r="C47" s="9" t="s">
        <v>1500</v>
      </c>
      <c r="D47" s="9" t="s">
        <v>1500</v>
      </c>
      <c r="E47" s="9" t="s">
        <v>1500</v>
      </c>
      <c r="F47" s="9" t="s">
        <v>506</v>
      </c>
      <c r="G47" s="9" t="s">
        <v>1500</v>
      </c>
      <c r="H47" s="9" t="s">
        <v>1500</v>
      </c>
      <c r="J47" s="9" t="s">
        <v>2792</v>
      </c>
      <c r="K47" s="9" t="s">
        <v>2260</v>
      </c>
      <c r="L47" s="9" t="s">
        <v>2649</v>
      </c>
      <c r="M47" s="9" t="s">
        <v>1500</v>
      </c>
      <c r="N47" s="9" t="s">
        <v>1500</v>
      </c>
      <c r="O47" s="9" t="s">
        <v>1500</v>
      </c>
      <c r="P47" s="9" t="s">
        <v>1500</v>
      </c>
      <c r="Q47" s="9" t="s">
        <v>1500</v>
      </c>
      <c r="R47" s="9" t="s">
        <v>1500</v>
      </c>
      <c r="S47" s="9" t="s">
        <v>1500</v>
      </c>
      <c r="T47" s="9" t="s">
        <v>2643</v>
      </c>
      <c r="U47" s="9" t="s">
        <v>2666</v>
      </c>
      <c r="V47" s="9" t="s">
        <v>1500</v>
      </c>
      <c r="W47" s="9" t="s">
        <v>1500</v>
      </c>
      <c r="X47" s="9" t="s">
        <v>1500</v>
      </c>
      <c r="Y47" s="9" t="s">
        <v>1505</v>
      </c>
      <c r="Z47" s="9">
        <v>2003</v>
      </c>
      <c r="AA47" s="9">
        <v>50</v>
      </c>
      <c r="AB47" s="9">
        <v>2</v>
      </c>
      <c r="AC47" s="9" t="s">
        <v>1500</v>
      </c>
      <c r="AD47" s="9" t="s">
        <v>1500</v>
      </c>
      <c r="AE47" s="9">
        <v>237</v>
      </c>
      <c r="AF47" s="9">
        <v>246</v>
      </c>
      <c r="AG47" s="9" t="s">
        <v>2310</v>
      </c>
      <c r="AH47" s="9" t="s">
        <v>505</v>
      </c>
      <c r="AI47" s="10" t="str">
        <f>HYPERLINK("http://dx.doi.org/10.1016/S0045-6535(02)00158-3","http://dx.doi.org/10.1016/S0045-6535(02)00158-3")</f>
        <v>http://dx.doi.org/10.1016/S0045-6535(02)00158-3</v>
      </c>
      <c r="AJ47" s="9" t="s">
        <v>1500</v>
      </c>
      <c r="AK47" s="9" t="s">
        <v>1500</v>
      </c>
      <c r="AL47" s="9" t="s">
        <v>1500</v>
      </c>
      <c r="AM47" s="9" t="s">
        <v>1500</v>
      </c>
      <c r="AN47" s="9">
        <v>12653295</v>
      </c>
      <c r="AO47" s="9" t="s">
        <v>1500</v>
      </c>
      <c r="AP47" s="9" t="s">
        <v>1500</v>
      </c>
      <c r="AQ47" s="9" t="s">
        <v>751</v>
      </c>
      <c r="AR47" s="10" t="str">
        <f>HYPERLINK("https%3A%2F%2Fwww.webofscience.com%2Fwos%2Fwoscc%2Ffull-record%2FWOS:000180077900006","View Full Record in Web of Science")</f>
        <v>View Full Record in Web of Science</v>
      </c>
    </row>
    <row r="48" spans="1:44" s="9" customFormat="1" x14ac:dyDescent="0.2">
      <c r="A48" s="9" t="s">
        <v>1507</v>
      </c>
      <c r="B48" s="9" t="s">
        <v>1228</v>
      </c>
      <c r="C48" s="9" t="s">
        <v>1500</v>
      </c>
      <c r="D48" s="9" t="s">
        <v>1500</v>
      </c>
      <c r="E48" s="9" t="s">
        <v>1500</v>
      </c>
      <c r="F48" s="9" t="s">
        <v>2177</v>
      </c>
      <c r="G48" s="9" t="s">
        <v>1500</v>
      </c>
      <c r="H48" s="9" t="s">
        <v>1500</v>
      </c>
      <c r="J48" s="9" t="s">
        <v>2792</v>
      </c>
      <c r="K48" s="9" t="s">
        <v>621</v>
      </c>
      <c r="L48" s="9" t="s">
        <v>2464</v>
      </c>
      <c r="M48" s="9" t="s">
        <v>1500</v>
      </c>
      <c r="N48" s="9" t="s">
        <v>1500</v>
      </c>
      <c r="O48" s="9" t="s">
        <v>1500</v>
      </c>
      <c r="P48" s="9" t="s">
        <v>549</v>
      </c>
      <c r="Q48" s="9" t="s">
        <v>197</v>
      </c>
      <c r="R48" s="9" t="s">
        <v>1500</v>
      </c>
      <c r="S48" s="9" t="s">
        <v>1500</v>
      </c>
      <c r="T48" s="9" t="s">
        <v>2090</v>
      </c>
      <c r="U48" s="9" t="s">
        <v>2086</v>
      </c>
      <c r="V48" s="9" t="s">
        <v>1500</v>
      </c>
      <c r="W48" s="9" t="s">
        <v>1500</v>
      </c>
      <c r="X48" s="9" t="s">
        <v>1500</v>
      </c>
      <c r="Y48" s="9" t="s">
        <v>1487</v>
      </c>
      <c r="Z48" s="9">
        <v>2017</v>
      </c>
      <c r="AA48" s="9">
        <v>168</v>
      </c>
      <c r="AB48" s="9">
        <v>3</v>
      </c>
      <c r="AC48" s="9" t="s">
        <v>1500</v>
      </c>
      <c r="AD48" s="9" t="s">
        <v>1500</v>
      </c>
      <c r="AE48" s="9">
        <v>266</v>
      </c>
      <c r="AF48" s="9">
        <v>275</v>
      </c>
      <c r="AG48" s="9" t="s">
        <v>1500</v>
      </c>
      <c r="AH48" s="9" t="s">
        <v>2610</v>
      </c>
      <c r="AI48" s="10" t="str">
        <f>HYPERLINK("http://dx.doi.org/10.1016/j.resmic.2016.12.001","http://dx.doi.org/10.1016/j.resmic.2016.12.001")</f>
        <v>http://dx.doi.org/10.1016/j.resmic.2016.12.001</v>
      </c>
      <c r="AJ48" s="9" t="s">
        <v>1500</v>
      </c>
      <c r="AK48" s="9" t="s">
        <v>1500</v>
      </c>
      <c r="AL48" s="9" t="s">
        <v>1500</v>
      </c>
      <c r="AM48" s="9" t="s">
        <v>1500</v>
      </c>
      <c r="AN48" s="9">
        <v>28040468</v>
      </c>
      <c r="AO48" s="9" t="s">
        <v>1500</v>
      </c>
      <c r="AP48" s="9" t="s">
        <v>1500</v>
      </c>
      <c r="AQ48" s="9" t="s">
        <v>1096</v>
      </c>
      <c r="AR48" s="10" t="str">
        <f>HYPERLINK("https%3A%2F%2Fwww.webofscience.com%2Fwos%2Fwoscc%2Ffull-record%2FWOS:000400202000009","View Full Record in Web of Science")</f>
        <v>View Full Record in Web of Science</v>
      </c>
    </row>
    <row r="49" spans="1:44" s="9" customFormat="1" x14ac:dyDescent="0.2">
      <c r="A49" s="11" t="s">
        <v>1507</v>
      </c>
      <c r="B49" s="11" t="s">
        <v>221</v>
      </c>
      <c r="C49" s="11" t="s">
        <v>1500</v>
      </c>
      <c r="D49" s="11" t="s">
        <v>1500</v>
      </c>
      <c r="E49" s="11" t="s">
        <v>1500</v>
      </c>
      <c r="F49" s="11" t="s">
        <v>1942</v>
      </c>
      <c r="G49" s="11" t="s">
        <v>1500</v>
      </c>
      <c r="H49" s="11" t="s">
        <v>1500</v>
      </c>
      <c r="I49" s="11"/>
      <c r="J49" s="11" t="s">
        <v>2789</v>
      </c>
      <c r="K49" s="11" t="s">
        <v>434</v>
      </c>
      <c r="L49" s="11" t="s">
        <v>359</v>
      </c>
    </row>
    <row r="50" spans="1:44" s="9" customFormat="1" x14ac:dyDescent="0.2">
      <c r="A50" s="9" t="s">
        <v>1507</v>
      </c>
      <c r="B50" s="9" t="s">
        <v>1290</v>
      </c>
      <c r="C50" s="9" t="s">
        <v>1500</v>
      </c>
      <c r="D50" s="9" t="s">
        <v>1500</v>
      </c>
      <c r="E50" s="9" t="s">
        <v>1500</v>
      </c>
      <c r="F50" s="9" t="s">
        <v>1072</v>
      </c>
      <c r="G50" s="9" t="s">
        <v>1500</v>
      </c>
      <c r="H50" s="9" t="s">
        <v>1500</v>
      </c>
      <c r="I50" s="9" t="s">
        <v>1231</v>
      </c>
      <c r="K50" s="9" t="s">
        <v>2612</v>
      </c>
      <c r="L50" s="9" t="s">
        <v>1304</v>
      </c>
      <c r="M50" s="9" t="s">
        <v>1500</v>
      </c>
      <c r="N50" s="9" t="s">
        <v>1500</v>
      </c>
      <c r="O50" s="9" t="s">
        <v>1500</v>
      </c>
      <c r="P50" s="9" t="s">
        <v>1500</v>
      </c>
      <c r="Q50" s="9" t="s">
        <v>1500</v>
      </c>
      <c r="R50" s="9" t="s">
        <v>1500</v>
      </c>
      <c r="S50" s="9" t="s">
        <v>1500</v>
      </c>
      <c r="T50" s="9" t="s">
        <v>1500</v>
      </c>
      <c r="U50" s="9" t="s">
        <v>2102</v>
      </c>
      <c r="V50" s="9" t="s">
        <v>1500</v>
      </c>
      <c r="W50" s="9" t="s">
        <v>1500</v>
      </c>
      <c r="X50" s="9" t="s">
        <v>1500</v>
      </c>
      <c r="Y50" s="9" t="s">
        <v>1540</v>
      </c>
      <c r="Z50" s="9">
        <v>2023</v>
      </c>
      <c r="AA50" s="9">
        <v>10</v>
      </c>
      <c r="AB50" s="9">
        <v>5</v>
      </c>
      <c r="AC50" s="9" t="s">
        <v>1500</v>
      </c>
      <c r="AD50" s="9" t="s">
        <v>1500</v>
      </c>
      <c r="AE50" s="9" t="s">
        <v>1500</v>
      </c>
      <c r="AF50" s="9" t="s">
        <v>1500</v>
      </c>
      <c r="AG50" s="9">
        <v>72</v>
      </c>
      <c r="AH50" s="9" t="s">
        <v>2614</v>
      </c>
      <c r="AI50" s="10" t="str">
        <f>HYPERLINK("http://dx.doi.org/10.3390/environments10050072","http://dx.doi.org/10.3390/environments10050072")</f>
        <v>http://dx.doi.org/10.3390/environments10050072</v>
      </c>
      <c r="AJ50" s="9" t="s">
        <v>1500</v>
      </c>
      <c r="AK50" s="9" t="s">
        <v>1500</v>
      </c>
      <c r="AL50" s="9" t="s">
        <v>1500</v>
      </c>
      <c r="AM50" s="9" t="s">
        <v>1500</v>
      </c>
      <c r="AN50" s="9" t="s">
        <v>1500</v>
      </c>
      <c r="AO50" s="9" t="s">
        <v>1500</v>
      </c>
      <c r="AP50" s="9" t="s">
        <v>1500</v>
      </c>
      <c r="AQ50" s="9" t="s">
        <v>1088</v>
      </c>
      <c r="AR50" s="10" t="str">
        <f>HYPERLINK("https%3A%2F%2Fwww.webofscience.com%2Fwos%2Fwoscc%2Ffull-record%2FWOS:000996668400001","View Full Record in Web of Science")</f>
        <v>View Full Record in Web of Science</v>
      </c>
    </row>
    <row r="51" spans="1:44" s="9" customFormat="1" x14ac:dyDescent="0.2">
      <c r="A51" s="9" t="s">
        <v>1507</v>
      </c>
      <c r="B51" s="9" t="s">
        <v>364</v>
      </c>
      <c r="C51" s="9" t="s">
        <v>1500</v>
      </c>
      <c r="D51" s="9" t="s">
        <v>1500</v>
      </c>
      <c r="E51" s="9" t="s">
        <v>1500</v>
      </c>
      <c r="F51" s="9" t="s">
        <v>461</v>
      </c>
      <c r="G51" s="9" t="s">
        <v>1500</v>
      </c>
      <c r="H51" s="9" t="s">
        <v>1500</v>
      </c>
      <c r="J51" s="9" t="s">
        <v>2786</v>
      </c>
      <c r="K51" s="9" t="s">
        <v>1274</v>
      </c>
      <c r="L51" s="9" t="s">
        <v>2707</v>
      </c>
      <c r="M51" s="9" t="s">
        <v>1500</v>
      </c>
      <c r="N51" s="9" t="s">
        <v>1500</v>
      </c>
      <c r="O51" s="9" t="s">
        <v>1500</v>
      </c>
      <c r="P51" s="9" t="s">
        <v>624</v>
      </c>
      <c r="Q51" s="9" t="s">
        <v>2272</v>
      </c>
      <c r="R51" s="9" t="s">
        <v>1500</v>
      </c>
      <c r="S51" s="9" t="s">
        <v>1500</v>
      </c>
      <c r="T51" s="9" t="s">
        <v>1500</v>
      </c>
      <c r="U51" s="9" t="s">
        <v>2705</v>
      </c>
      <c r="V51" s="9" t="s">
        <v>1500</v>
      </c>
      <c r="W51" s="9" t="s">
        <v>1500</v>
      </c>
      <c r="X51" s="9" t="s">
        <v>1500</v>
      </c>
      <c r="Y51" s="9" t="s">
        <v>1509</v>
      </c>
      <c r="Z51" s="9">
        <v>2024</v>
      </c>
      <c r="AA51" s="9">
        <v>5</v>
      </c>
      <c r="AB51" s="9">
        <v>3</v>
      </c>
      <c r="AC51" s="9" t="s">
        <v>1500</v>
      </c>
      <c r="AD51" s="9" t="s">
        <v>1500</v>
      </c>
      <c r="AE51" s="9" t="s">
        <v>1500</v>
      </c>
      <c r="AF51" s="9" t="s">
        <v>1500</v>
      </c>
      <c r="AG51" s="9" t="s">
        <v>1500</v>
      </c>
      <c r="AH51" s="9" t="s">
        <v>2466</v>
      </c>
      <c r="AI51" s="10" t="str">
        <f>HYPERLINK("http://dx.doi.org/10.1038/s43016-024-00940-z","http://dx.doi.org/10.1038/s43016-024-00940-z")</f>
        <v>http://dx.doi.org/10.1038/s43016-024-00940-z</v>
      </c>
      <c r="AJ51" s="9" t="s">
        <v>1500</v>
      </c>
      <c r="AK51" s="9" t="s">
        <v>2680</v>
      </c>
      <c r="AL51" s="9" t="s">
        <v>1500</v>
      </c>
      <c r="AM51" s="9" t="s">
        <v>1500</v>
      </c>
      <c r="AN51" s="9">
        <v>38486125</v>
      </c>
      <c r="AO51" s="9" t="s">
        <v>1500</v>
      </c>
      <c r="AP51" s="9" t="s">
        <v>1500</v>
      </c>
      <c r="AQ51" s="9" t="s">
        <v>884</v>
      </c>
      <c r="AR51" s="10" t="str">
        <f>HYPERLINK("https%3A%2F%2Fwww.webofscience.com%2Fwos%2Fwoscc%2Ffull-record%2FWOS:001185074200002","View Full Record in Web of Science")</f>
        <v>View Full Record in Web of Science</v>
      </c>
    </row>
    <row r="52" spans="1:44" s="9" customFormat="1" x14ac:dyDescent="0.2">
      <c r="A52" s="9" t="s">
        <v>1507</v>
      </c>
      <c r="B52" s="9" t="s">
        <v>1844</v>
      </c>
      <c r="C52" s="9" t="s">
        <v>1500</v>
      </c>
      <c r="D52" s="9" t="s">
        <v>1500</v>
      </c>
      <c r="E52" s="9" t="s">
        <v>1500</v>
      </c>
      <c r="F52" s="9" t="s">
        <v>1937</v>
      </c>
      <c r="G52" s="9" t="s">
        <v>1500</v>
      </c>
      <c r="H52" s="9" t="s">
        <v>1500</v>
      </c>
      <c r="J52" s="9" t="s">
        <v>2792</v>
      </c>
      <c r="K52" s="9" t="s">
        <v>360</v>
      </c>
      <c r="L52" s="9" t="s">
        <v>596</v>
      </c>
      <c r="M52" s="9" t="s">
        <v>1500</v>
      </c>
      <c r="N52" s="9" t="s">
        <v>1500</v>
      </c>
      <c r="O52" s="9" t="s">
        <v>1500</v>
      </c>
      <c r="P52" s="9" t="s">
        <v>1845</v>
      </c>
      <c r="Q52" s="9" t="s">
        <v>1700</v>
      </c>
      <c r="R52" s="9" t="s">
        <v>1500</v>
      </c>
      <c r="S52" s="9" t="s">
        <v>1500</v>
      </c>
      <c r="T52" s="9" t="s">
        <v>2740</v>
      </c>
      <c r="U52" s="9" t="s">
        <v>2727</v>
      </c>
      <c r="V52" s="9" t="s">
        <v>1500</v>
      </c>
      <c r="W52" s="9" t="s">
        <v>1500</v>
      </c>
      <c r="X52" s="9" t="s">
        <v>1500</v>
      </c>
      <c r="Y52" s="9" t="s">
        <v>1501</v>
      </c>
      <c r="Z52" s="9">
        <v>2020</v>
      </c>
      <c r="AA52" s="9">
        <v>71</v>
      </c>
      <c r="AB52" s="9">
        <v>5</v>
      </c>
      <c r="AC52" s="9" t="s">
        <v>1500</v>
      </c>
      <c r="AD52" s="9" t="s">
        <v>1500</v>
      </c>
      <c r="AE52" s="9">
        <v>924</v>
      </c>
      <c r="AF52" s="9">
        <v>939</v>
      </c>
      <c r="AG52" s="9" t="s">
        <v>1500</v>
      </c>
      <c r="AH52" s="9" t="s">
        <v>897</v>
      </c>
      <c r="AI52" s="10" t="str">
        <f>HYPERLINK("http://dx.doi.org/10.1111/ejss.12930","http://dx.doi.org/10.1111/ejss.12930")</f>
        <v>http://dx.doi.org/10.1111/ejss.12930</v>
      </c>
      <c r="AJ52" s="9" t="s">
        <v>1500</v>
      </c>
      <c r="AK52" s="9" t="s">
        <v>2733</v>
      </c>
      <c r="AL52" s="9" t="s">
        <v>1500</v>
      </c>
      <c r="AM52" s="9" t="s">
        <v>1500</v>
      </c>
      <c r="AN52" s="9" t="s">
        <v>1500</v>
      </c>
      <c r="AO52" s="9" t="s">
        <v>1500</v>
      </c>
      <c r="AP52" s="9" t="s">
        <v>1500</v>
      </c>
      <c r="AQ52" s="9" t="s">
        <v>933</v>
      </c>
      <c r="AR52" s="10" t="str">
        <f>HYPERLINK("https%3A%2F%2Fwww.webofscience.com%2Fwos%2Fwoscc%2Ffull-record%2FWOS:000506849400001","View Full Record in Web of Science")</f>
        <v>View Full Record in Web of Science</v>
      </c>
    </row>
    <row r="53" spans="1:44" s="9" customFormat="1" x14ac:dyDescent="0.2">
      <c r="A53" s="9" t="s">
        <v>1507</v>
      </c>
      <c r="B53" s="9" t="s">
        <v>2145</v>
      </c>
      <c r="C53" s="9" t="s">
        <v>1500</v>
      </c>
      <c r="D53" s="9" t="s">
        <v>1500</v>
      </c>
      <c r="E53" s="9" t="s">
        <v>1500</v>
      </c>
      <c r="F53" s="9" t="s">
        <v>1441</v>
      </c>
      <c r="G53" s="9" t="s">
        <v>1500</v>
      </c>
      <c r="H53" s="9" t="s">
        <v>1500</v>
      </c>
      <c r="I53" s="9" t="s">
        <v>2784</v>
      </c>
      <c r="K53" s="9" t="s">
        <v>1177</v>
      </c>
      <c r="L53" s="9" t="s">
        <v>2652</v>
      </c>
      <c r="M53" s="9" t="s">
        <v>1500</v>
      </c>
      <c r="N53" s="9" t="s">
        <v>1500</v>
      </c>
      <c r="O53" s="9" t="s">
        <v>1500</v>
      </c>
      <c r="P53" s="9" t="s">
        <v>1845</v>
      </c>
      <c r="Q53" s="9" t="s">
        <v>590</v>
      </c>
      <c r="R53" s="9" t="s">
        <v>1500</v>
      </c>
      <c r="S53" s="9" t="s">
        <v>1500</v>
      </c>
      <c r="T53" s="9" t="s">
        <v>2651</v>
      </c>
      <c r="U53" s="9" t="s">
        <v>2646</v>
      </c>
      <c r="V53" s="9" t="s">
        <v>1500</v>
      </c>
      <c r="W53" s="9" t="s">
        <v>1500</v>
      </c>
      <c r="X53" s="9" t="s">
        <v>1500</v>
      </c>
      <c r="Y53" s="9" t="s">
        <v>1486</v>
      </c>
      <c r="Z53" s="9">
        <v>2020</v>
      </c>
      <c r="AA53" s="9">
        <v>30</v>
      </c>
      <c r="AB53" s="9">
        <v>5</v>
      </c>
      <c r="AC53" s="9" t="s">
        <v>1500</v>
      </c>
      <c r="AD53" s="9" t="s">
        <v>1500</v>
      </c>
      <c r="AE53" s="9">
        <v>661</v>
      </c>
      <c r="AF53" s="9">
        <v>670</v>
      </c>
      <c r="AG53" s="9" t="s">
        <v>1500</v>
      </c>
      <c r="AH53" s="9" t="s">
        <v>2601</v>
      </c>
      <c r="AI53" s="10" t="str">
        <f>HYPERLINK("http://dx.doi.org/10.1016/S1002-0160(19)60845-3","http://dx.doi.org/10.1016/S1002-0160(19)60845-3")</f>
        <v>http://dx.doi.org/10.1016/S1002-0160(19)60845-3</v>
      </c>
      <c r="AJ53" s="9" t="s">
        <v>1500</v>
      </c>
      <c r="AK53" s="9" t="s">
        <v>1500</v>
      </c>
      <c r="AL53" s="9" t="s">
        <v>1500</v>
      </c>
      <c r="AM53" s="9" t="s">
        <v>1500</v>
      </c>
      <c r="AN53" s="9" t="s">
        <v>1500</v>
      </c>
      <c r="AO53" s="9" t="s">
        <v>1500</v>
      </c>
      <c r="AP53" s="9" t="s">
        <v>1500</v>
      </c>
      <c r="AQ53" s="9" t="s">
        <v>882</v>
      </c>
      <c r="AR53" s="10" t="str">
        <f>HYPERLINK("https%3A%2F%2Fwww.webofscience.com%2Fwos%2Fwoscc%2Ffull-record%2FWOS:000558775300009","View Full Record in Web of Science")</f>
        <v>View Full Record in Web of Science</v>
      </c>
    </row>
    <row r="54" spans="1:44" s="9" customFormat="1" x14ac:dyDescent="0.2">
      <c r="A54" s="11" t="s">
        <v>1507</v>
      </c>
      <c r="B54" s="11" t="s">
        <v>2276</v>
      </c>
      <c r="C54" s="11" t="s">
        <v>1500</v>
      </c>
      <c r="D54" s="11" t="s">
        <v>1500</v>
      </c>
      <c r="E54" s="11" t="s">
        <v>1500</v>
      </c>
      <c r="F54" s="11" t="s">
        <v>1426</v>
      </c>
      <c r="G54" s="11" t="s">
        <v>1500</v>
      </c>
      <c r="H54" s="11" t="s">
        <v>1500</v>
      </c>
      <c r="I54" s="11"/>
      <c r="J54" s="9" t="s">
        <v>2792</v>
      </c>
      <c r="K54" s="11" t="s">
        <v>2514</v>
      </c>
      <c r="L54" s="11" t="s">
        <v>1520</v>
      </c>
    </row>
    <row r="55" spans="1:44" s="9" customFormat="1" x14ac:dyDescent="0.2">
      <c r="A55" s="9" t="s">
        <v>1507</v>
      </c>
      <c r="B55" s="9" t="s">
        <v>1958</v>
      </c>
      <c r="C55" s="9" t="s">
        <v>1500</v>
      </c>
      <c r="D55" s="9" t="s">
        <v>1500</v>
      </c>
      <c r="E55" s="9" t="s">
        <v>1500</v>
      </c>
      <c r="F55" s="9" t="s">
        <v>70</v>
      </c>
      <c r="G55" s="9" t="s">
        <v>1500</v>
      </c>
      <c r="H55" s="9" t="s">
        <v>1500</v>
      </c>
      <c r="I55" s="9" t="s">
        <v>2784</v>
      </c>
      <c r="K55" s="9" t="s">
        <v>1674</v>
      </c>
    </row>
    <row r="56" spans="1:44" s="9" customFormat="1" x14ac:dyDescent="0.2">
      <c r="A56" s="9" t="s">
        <v>1507</v>
      </c>
      <c r="B56" s="9" t="s">
        <v>260</v>
      </c>
      <c r="C56" s="9" t="s">
        <v>1500</v>
      </c>
      <c r="D56" s="9" t="s">
        <v>1500</v>
      </c>
      <c r="E56" s="9" t="s">
        <v>1500</v>
      </c>
      <c r="F56" s="9" t="s">
        <v>1156</v>
      </c>
      <c r="G56" s="9" t="s">
        <v>1500</v>
      </c>
      <c r="H56" s="9" t="s">
        <v>1500</v>
      </c>
      <c r="I56" s="9" t="s">
        <v>2790</v>
      </c>
      <c r="K56" s="9" t="s">
        <v>295</v>
      </c>
      <c r="L56" s="9" t="s">
        <v>1259</v>
      </c>
      <c r="M56" s="9" t="s">
        <v>1500</v>
      </c>
      <c r="N56" s="9" t="s">
        <v>1500</v>
      </c>
      <c r="O56" s="9" t="s">
        <v>1500</v>
      </c>
      <c r="P56" s="9" t="s">
        <v>2424</v>
      </c>
      <c r="Q56" s="9" t="s">
        <v>550</v>
      </c>
      <c r="R56" s="9" t="s">
        <v>1500</v>
      </c>
      <c r="S56" s="9" t="s">
        <v>1500</v>
      </c>
      <c r="T56" s="9" t="s">
        <v>2659</v>
      </c>
      <c r="U56" s="9" t="s">
        <v>2673</v>
      </c>
      <c r="V56" s="9" t="s">
        <v>1500</v>
      </c>
      <c r="W56" s="9" t="s">
        <v>1500</v>
      </c>
      <c r="X56" s="9" t="s">
        <v>1500</v>
      </c>
      <c r="Y56" s="9" t="s">
        <v>1490</v>
      </c>
      <c r="Z56" s="9">
        <v>2020</v>
      </c>
      <c r="AA56" s="9">
        <v>27</v>
      </c>
      <c r="AB56" s="9">
        <v>14</v>
      </c>
      <c r="AC56" s="9" t="s">
        <v>1500</v>
      </c>
      <c r="AD56" s="9" t="s">
        <v>1500</v>
      </c>
      <c r="AE56" s="9">
        <v>17013</v>
      </c>
      <c r="AF56" s="9">
        <v>17022</v>
      </c>
      <c r="AG56" s="9" t="s">
        <v>1500</v>
      </c>
      <c r="AH56" s="9" t="s">
        <v>2431</v>
      </c>
      <c r="AI56" s="10" t="str">
        <f>HYPERLINK("http://dx.doi.org/10.1007/s11356-020-08204-6","http://dx.doi.org/10.1007/s11356-020-08204-6")</f>
        <v>http://dx.doi.org/10.1007/s11356-020-08204-6</v>
      </c>
      <c r="AJ56" s="9" t="s">
        <v>1500</v>
      </c>
      <c r="AK56" s="9" t="s">
        <v>1500</v>
      </c>
      <c r="AL56" s="9" t="s">
        <v>1500</v>
      </c>
      <c r="AM56" s="9" t="s">
        <v>1500</v>
      </c>
      <c r="AN56" s="9">
        <v>32146660</v>
      </c>
      <c r="AO56" s="9" t="s">
        <v>1500</v>
      </c>
      <c r="AP56" s="9" t="s">
        <v>1500</v>
      </c>
      <c r="AQ56" s="9" t="s">
        <v>788</v>
      </c>
      <c r="AR56" s="10" t="str">
        <f>HYPERLINK("https%3A%2F%2Fwww.webofscience.com%2Fwos%2Fwoscc%2Ffull-record%2FWOS:000534219700089","View Full Record in Web of Science")</f>
        <v>View Full Record in Web of Science</v>
      </c>
    </row>
    <row r="57" spans="1:44" s="9" customFormat="1" x14ac:dyDescent="0.2">
      <c r="A57" s="9" t="s">
        <v>1507</v>
      </c>
      <c r="B57" s="9" t="s">
        <v>2391</v>
      </c>
      <c r="C57" s="9" t="s">
        <v>1500</v>
      </c>
      <c r="D57" s="9" t="s">
        <v>1500</v>
      </c>
      <c r="E57" s="9" t="s">
        <v>1500</v>
      </c>
      <c r="F57" s="9" t="s">
        <v>210</v>
      </c>
      <c r="G57" s="9" t="s">
        <v>1500</v>
      </c>
      <c r="H57" s="9" t="s">
        <v>1500</v>
      </c>
      <c r="J57" s="9" t="s">
        <v>2786</v>
      </c>
      <c r="K57" s="9" t="s">
        <v>2542</v>
      </c>
      <c r="L57" s="9" t="s">
        <v>1298</v>
      </c>
      <c r="M57" s="9" t="s">
        <v>1500</v>
      </c>
      <c r="N57" s="9" t="s">
        <v>1500</v>
      </c>
      <c r="O57" s="9" t="s">
        <v>1500</v>
      </c>
      <c r="P57" s="9" t="s">
        <v>2337</v>
      </c>
      <c r="Q57" s="9" t="s">
        <v>573</v>
      </c>
      <c r="R57" s="9" t="s">
        <v>1500</v>
      </c>
      <c r="S57" s="9" t="s">
        <v>1500</v>
      </c>
      <c r="T57" s="9" t="s">
        <v>1500</v>
      </c>
      <c r="U57" s="9" t="s">
        <v>1918</v>
      </c>
      <c r="V57" s="9" t="s">
        <v>1500</v>
      </c>
      <c r="W57" s="9" t="s">
        <v>1500</v>
      </c>
      <c r="X57" s="9" t="s">
        <v>1500</v>
      </c>
      <c r="Y57" s="9" t="s">
        <v>1509</v>
      </c>
      <c r="Z57" s="9">
        <v>2024</v>
      </c>
      <c r="AA57" s="9">
        <v>8</v>
      </c>
      <c r="AB57" s="9">
        <v>1</v>
      </c>
      <c r="AC57" s="9" t="s">
        <v>1500</v>
      </c>
      <c r="AD57" s="9" t="s">
        <v>1500</v>
      </c>
      <c r="AE57" s="9" t="s">
        <v>1500</v>
      </c>
      <c r="AF57" s="9" t="s">
        <v>1500</v>
      </c>
      <c r="AG57" s="9">
        <v>32</v>
      </c>
      <c r="AH57" s="9" t="s">
        <v>2402</v>
      </c>
      <c r="AI57" s="10" t="str">
        <f>HYPERLINK("http://dx.doi.org/10.3390/soilsystems8010032","http://dx.doi.org/10.3390/soilsystems8010032")</f>
        <v>http://dx.doi.org/10.3390/soilsystems8010032</v>
      </c>
      <c r="AJ57" s="9" t="s">
        <v>1500</v>
      </c>
      <c r="AK57" s="9" t="s">
        <v>1500</v>
      </c>
      <c r="AL57" s="9" t="s">
        <v>1500</v>
      </c>
      <c r="AM57" s="9" t="s">
        <v>1500</v>
      </c>
      <c r="AN57" s="9" t="s">
        <v>1500</v>
      </c>
      <c r="AO57" s="9" t="s">
        <v>1500</v>
      </c>
      <c r="AP57" s="9" t="s">
        <v>1500</v>
      </c>
      <c r="AQ57" s="9" t="s">
        <v>1066</v>
      </c>
      <c r="AR57" s="10" t="str">
        <f>HYPERLINK("https%3A%2F%2Fwww.webofscience.com%2Fwos%2Fwoscc%2Ffull-record%2FWOS:001192461800001","View Full Record in Web of Science")</f>
        <v>View Full Record in Web of Science</v>
      </c>
    </row>
    <row r="58" spans="1:44" s="9" customFormat="1" x14ac:dyDescent="0.2">
      <c r="A58" s="11" t="s">
        <v>1507</v>
      </c>
      <c r="B58" s="11" t="s">
        <v>199</v>
      </c>
      <c r="C58" s="11" t="s">
        <v>1500</v>
      </c>
      <c r="D58" s="11" t="s">
        <v>1500</v>
      </c>
      <c r="E58" s="11" t="s">
        <v>1500</v>
      </c>
      <c r="F58" s="11" t="s">
        <v>1129</v>
      </c>
      <c r="G58" s="11" t="s">
        <v>1500</v>
      </c>
      <c r="H58" s="11" t="s">
        <v>1500</v>
      </c>
      <c r="I58" s="9" t="s">
        <v>2621</v>
      </c>
      <c r="K58" s="11" t="s">
        <v>88</v>
      </c>
      <c r="L58" s="11" t="s">
        <v>607</v>
      </c>
    </row>
    <row r="59" spans="1:44" s="9" customFormat="1" x14ac:dyDescent="0.2">
      <c r="A59" s="9" t="s">
        <v>1507</v>
      </c>
      <c r="B59" s="9" t="s">
        <v>1232</v>
      </c>
      <c r="C59" s="9" t="s">
        <v>1500</v>
      </c>
      <c r="D59" s="9" t="s">
        <v>1500</v>
      </c>
      <c r="E59" s="9" t="s">
        <v>1500</v>
      </c>
      <c r="F59" s="9" t="s">
        <v>1726</v>
      </c>
      <c r="G59" s="9" t="s">
        <v>1500</v>
      </c>
      <c r="H59" s="9" t="s">
        <v>1500</v>
      </c>
      <c r="I59" s="9" t="s">
        <v>2621</v>
      </c>
      <c r="K59" s="9" t="s">
        <v>1398</v>
      </c>
      <c r="L59" s="9" t="s">
        <v>737</v>
      </c>
      <c r="M59" s="9" t="s">
        <v>1500</v>
      </c>
      <c r="N59" s="9" t="s">
        <v>1500</v>
      </c>
      <c r="O59" s="9" t="s">
        <v>1500</v>
      </c>
      <c r="P59" s="9" t="s">
        <v>686</v>
      </c>
      <c r="Q59" s="9" t="s">
        <v>1138</v>
      </c>
      <c r="R59" s="9" t="s">
        <v>1500</v>
      </c>
      <c r="S59" s="9" t="s">
        <v>1500</v>
      </c>
      <c r="T59" s="9" t="s">
        <v>2075</v>
      </c>
      <c r="U59" s="9" t="s">
        <v>1500</v>
      </c>
      <c r="V59" s="9" t="s">
        <v>1500</v>
      </c>
      <c r="W59" s="9" t="s">
        <v>1500</v>
      </c>
      <c r="X59" s="9" t="s">
        <v>1500</v>
      </c>
      <c r="Y59" s="9" t="s">
        <v>1647</v>
      </c>
      <c r="Z59" s="9">
        <v>2021</v>
      </c>
      <c r="AA59" s="9">
        <v>16</v>
      </c>
      <c r="AB59" s="9">
        <v>1</v>
      </c>
      <c r="AC59" s="9" t="s">
        <v>1500</v>
      </c>
      <c r="AD59" s="9" t="s">
        <v>1500</v>
      </c>
      <c r="AE59" s="9" t="s">
        <v>1500</v>
      </c>
      <c r="AF59" s="9" t="s">
        <v>1500</v>
      </c>
      <c r="AG59" s="9">
        <v>7</v>
      </c>
      <c r="AH59" s="9" t="s">
        <v>2428</v>
      </c>
      <c r="AI59" s="10" t="str">
        <f>HYPERLINK("http://dx.doi.org/10.1186/s13021-021-00170-x","http://dx.doi.org/10.1186/s13021-021-00170-x")</f>
        <v>http://dx.doi.org/10.1186/s13021-021-00170-x</v>
      </c>
      <c r="AJ59" s="9" t="s">
        <v>1500</v>
      </c>
      <c r="AK59" s="9" t="s">
        <v>1500</v>
      </c>
      <c r="AL59" s="9" t="s">
        <v>1500</v>
      </c>
      <c r="AM59" s="9" t="s">
        <v>1500</v>
      </c>
      <c r="AN59" s="9">
        <v>33649988</v>
      </c>
      <c r="AO59" s="9" t="s">
        <v>1500</v>
      </c>
      <c r="AP59" s="9" t="s">
        <v>1500</v>
      </c>
      <c r="AQ59" s="9" t="s">
        <v>793</v>
      </c>
      <c r="AR59" s="10" t="str">
        <f>HYPERLINK("https%3A%2F%2Fwww.webofscience.com%2Fwos%2Fwoscc%2Ffull-record%2FWOS:000625383300002","View Full Record in Web of Science")</f>
        <v>View Full Record in Web of Science</v>
      </c>
    </row>
    <row r="60" spans="1:44" s="8" customFormat="1" x14ac:dyDescent="0.2">
      <c r="A60" s="9" t="s">
        <v>1507</v>
      </c>
      <c r="B60" s="9" t="s">
        <v>1269</v>
      </c>
      <c r="C60" s="9" t="s">
        <v>1500</v>
      </c>
      <c r="D60" s="9" t="s">
        <v>1500</v>
      </c>
      <c r="E60" s="9" t="s">
        <v>1500</v>
      </c>
      <c r="F60" s="9" t="s">
        <v>2769</v>
      </c>
      <c r="G60" s="9" t="s">
        <v>1500</v>
      </c>
      <c r="H60" s="9" t="s">
        <v>1500</v>
      </c>
      <c r="I60" s="9" t="s">
        <v>2621</v>
      </c>
      <c r="K60" s="9" t="s">
        <v>1766</v>
      </c>
      <c r="L60" s="9" t="s">
        <v>1293</v>
      </c>
      <c r="M60" s="9" t="s">
        <v>1500</v>
      </c>
      <c r="N60" s="9" t="s">
        <v>1500</v>
      </c>
      <c r="O60" s="9" t="s">
        <v>1500</v>
      </c>
      <c r="P60" s="9" t="s">
        <v>476</v>
      </c>
      <c r="Q60" s="9" t="s">
        <v>2233</v>
      </c>
      <c r="R60" s="9" t="s">
        <v>1500</v>
      </c>
      <c r="S60" s="9" t="s">
        <v>1500</v>
      </c>
      <c r="T60" s="9" t="s">
        <v>1500</v>
      </c>
      <c r="U60" s="9" t="s">
        <v>2654</v>
      </c>
      <c r="V60" s="9" t="s">
        <v>1500</v>
      </c>
      <c r="W60" s="9" t="s">
        <v>1500</v>
      </c>
      <c r="X60" s="9" t="s">
        <v>1500</v>
      </c>
      <c r="Y60" s="9" t="s">
        <v>1488</v>
      </c>
      <c r="Z60" s="9">
        <v>2023</v>
      </c>
      <c r="AA60" s="9">
        <v>15</v>
      </c>
      <c r="AB60" s="9">
        <v>4</v>
      </c>
      <c r="AC60" s="9" t="s">
        <v>1500</v>
      </c>
      <c r="AD60" s="9" t="s">
        <v>1500</v>
      </c>
      <c r="AE60" s="9" t="s">
        <v>1500</v>
      </c>
      <c r="AF60" s="9" t="s">
        <v>1500</v>
      </c>
      <c r="AG60" s="9">
        <v>3336</v>
      </c>
      <c r="AH60" s="9" t="s">
        <v>799</v>
      </c>
      <c r="AI60" s="10" t="str">
        <f>HYPERLINK("http://dx.doi.org/10.3390/su15043336","http://dx.doi.org/10.3390/su15043336")</f>
        <v>http://dx.doi.org/10.3390/su15043336</v>
      </c>
      <c r="AJ60" s="9" t="s">
        <v>1500</v>
      </c>
      <c r="AK60" s="9" t="s">
        <v>1500</v>
      </c>
      <c r="AL60" s="9" t="s">
        <v>1500</v>
      </c>
      <c r="AM60" s="9" t="s">
        <v>1500</v>
      </c>
      <c r="AN60" s="9" t="s">
        <v>1500</v>
      </c>
      <c r="AO60" s="9" t="s">
        <v>1500</v>
      </c>
      <c r="AP60" s="9" t="s">
        <v>1500</v>
      </c>
      <c r="AQ60" s="9" t="s">
        <v>820</v>
      </c>
      <c r="AR60" s="10" t="str">
        <f>HYPERLINK("https%3A%2F%2Fwww.webofscience.com%2Fwos%2Fwoscc%2Ffull-record%2FWOS:000941480500001","View Full Record in Web of Science")</f>
        <v>View Full Record in Web of Science</v>
      </c>
    </row>
    <row r="61" spans="1:44" s="9" customFormat="1" x14ac:dyDescent="0.2">
      <c r="A61" s="9" t="s">
        <v>1507</v>
      </c>
      <c r="B61" s="9" t="s">
        <v>617</v>
      </c>
      <c r="C61" s="9" t="s">
        <v>1500</v>
      </c>
      <c r="D61" s="9" t="s">
        <v>1500</v>
      </c>
      <c r="E61" s="9" t="s">
        <v>1500</v>
      </c>
      <c r="F61" s="9" t="s">
        <v>1722</v>
      </c>
      <c r="G61" s="9" t="s">
        <v>1500</v>
      </c>
      <c r="H61" s="9" t="s">
        <v>1500</v>
      </c>
      <c r="J61" s="9" t="s">
        <v>2786</v>
      </c>
      <c r="K61" s="9" t="s">
        <v>1417</v>
      </c>
      <c r="L61" s="9" t="s">
        <v>601</v>
      </c>
      <c r="M61" s="9" t="s">
        <v>1500</v>
      </c>
      <c r="N61" s="9" t="s">
        <v>1500</v>
      </c>
      <c r="O61" s="9" t="s">
        <v>1500</v>
      </c>
      <c r="P61" s="9" t="s">
        <v>2398</v>
      </c>
      <c r="Q61" s="9" t="s">
        <v>196</v>
      </c>
      <c r="R61" s="9" t="s">
        <v>1500</v>
      </c>
      <c r="S61" s="9" t="s">
        <v>1500</v>
      </c>
      <c r="T61" s="9" t="s">
        <v>1524</v>
      </c>
      <c r="U61" s="9" t="s">
        <v>2641</v>
      </c>
      <c r="V61" s="9" t="s">
        <v>1500</v>
      </c>
      <c r="W61" s="9" t="s">
        <v>1500</v>
      </c>
      <c r="X61" s="9" t="s">
        <v>1500</v>
      </c>
      <c r="Y61" s="9" t="s">
        <v>1627</v>
      </c>
      <c r="Z61" s="9">
        <v>2020</v>
      </c>
      <c r="AA61" s="9">
        <v>66</v>
      </c>
      <c r="AB61" s="9">
        <v>1</v>
      </c>
      <c r="AC61" s="9" t="s">
        <v>1500</v>
      </c>
      <c r="AD61" s="9" t="s">
        <v>1500</v>
      </c>
      <c r="AE61" s="9">
        <v>116</v>
      </c>
      <c r="AF61" s="9">
        <v>124</v>
      </c>
      <c r="AG61" s="9" t="s">
        <v>1500</v>
      </c>
      <c r="AH61" s="9" t="s">
        <v>331</v>
      </c>
      <c r="AI61" s="10" t="str">
        <f>HYPERLINK("http://dx.doi.org/10.1080/00380768.2019.1697856","http://dx.doi.org/10.1080/00380768.2019.1697856")</f>
        <v>http://dx.doi.org/10.1080/00380768.2019.1697856</v>
      </c>
      <c r="AJ61" s="9" t="s">
        <v>1500</v>
      </c>
      <c r="AK61" s="9" t="s">
        <v>2678</v>
      </c>
      <c r="AL61" s="9" t="s">
        <v>1500</v>
      </c>
      <c r="AM61" s="9" t="s">
        <v>1500</v>
      </c>
      <c r="AN61" s="9" t="s">
        <v>1500</v>
      </c>
      <c r="AO61" s="9" t="s">
        <v>1500</v>
      </c>
      <c r="AP61" s="9" t="s">
        <v>1500</v>
      </c>
      <c r="AQ61" s="9" t="s">
        <v>1044</v>
      </c>
      <c r="AR61" s="10" t="str">
        <f>HYPERLINK("https%3A%2F%2Fwww.webofscience.com%2Fwos%2Fwoscc%2Ffull-record%2FWOS:000502414500001","View Full Record in Web of Science")</f>
        <v>View Full Record in Web of Science</v>
      </c>
    </row>
    <row r="62" spans="1:44" s="9" customFormat="1" x14ac:dyDescent="0.2">
      <c r="A62" s="11" t="s">
        <v>1507</v>
      </c>
      <c r="B62" s="11" t="s">
        <v>109</v>
      </c>
      <c r="C62" s="11" t="s">
        <v>1500</v>
      </c>
      <c r="D62" s="11" t="s">
        <v>1500</v>
      </c>
      <c r="E62" s="11" t="s">
        <v>1500</v>
      </c>
      <c r="F62" s="11" t="s">
        <v>718</v>
      </c>
      <c r="G62" s="11" t="s">
        <v>1500</v>
      </c>
      <c r="H62" s="11" t="s">
        <v>1500</v>
      </c>
      <c r="I62" s="11" t="s">
        <v>2785</v>
      </c>
      <c r="J62" s="11"/>
      <c r="K62" s="11" t="s">
        <v>2136</v>
      </c>
      <c r="L62" s="11" t="s">
        <v>628</v>
      </c>
    </row>
    <row r="63" spans="1:44" s="9" customFormat="1" x14ac:dyDescent="0.2">
      <c r="A63" s="9" t="s">
        <v>1507</v>
      </c>
      <c r="B63" s="9" t="s">
        <v>489</v>
      </c>
      <c r="C63" s="9" t="s">
        <v>1500</v>
      </c>
      <c r="D63" s="9" t="s">
        <v>1500</v>
      </c>
      <c r="E63" s="9" t="s">
        <v>1500</v>
      </c>
      <c r="F63" s="9" t="s">
        <v>1254</v>
      </c>
      <c r="G63" s="9" t="s">
        <v>1500</v>
      </c>
      <c r="H63" s="9" t="s">
        <v>1500</v>
      </c>
      <c r="J63" s="9" t="s">
        <v>2786</v>
      </c>
      <c r="K63" s="9" t="s">
        <v>52</v>
      </c>
      <c r="L63" s="9" t="s">
        <v>219</v>
      </c>
      <c r="M63" s="9" t="s">
        <v>1500</v>
      </c>
      <c r="N63" s="9" t="s">
        <v>1500</v>
      </c>
      <c r="O63" s="9" t="s">
        <v>1500</v>
      </c>
      <c r="P63" s="9" t="s">
        <v>490</v>
      </c>
      <c r="Q63" s="9" t="s">
        <v>2194</v>
      </c>
      <c r="R63" s="9" t="s">
        <v>1500</v>
      </c>
      <c r="S63" s="9" t="s">
        <v>1500</v>
      </c>
      <c r="T63" s="9" t="s">
        <v>1914</v>
      </c>
      <c r="U63" s="9" t="s">
        <v>1909</v>
      </c>
      <c r="V63" s="9" t="s">
        <v>1500</v>
      </c>
      <c r="W63" s="9" t="s">
        <v>1500</v>
      </c>
      <c r="X63" s="9" t="s">
        <v>1500</v>
      </c>
      <c r="Y63" s="9" t="s">
        <v>1582</v>
      </c>
      <c r="Z63" s="9">
        <v>2012</v>
      </c>
      <c r="AA63" s="9">
        <v>161</v>
      </c>
      <c r="AB63" s="9" t="s">
        <v>1500</v>
      </c>
      <c r="AC63" s="9" t="s">
        <v>1500</v>
      </c>
      <c r="AD63" s="9" t="s">
        <v>1500</v>
      </c>
      <c r="AE63" s="9">
        <v>130</v>
      </c>
      <c r="AF63" s="9">
        <v>136</v>
      </c>
      <c r="AG63" s="9" t="s">
        <v>1500</v>
      </c>
      <c r="AH63" s="9" t="s">
        <v>2302</v>
      </c>
      <c r="AI63" s="10" t="str">
        <f>HYPERLINK("http://dx.doi.org/10.1016/j.agee.2012.07.026","http://dx.doi.org/10.1016/j.agee.2012.07.026")</f>
        <v>http://dx.doi.org/10.1016/j.agee.2012.07.026</v>
      </c>
      <c r="AJ63" s="9" t="s">
        <v>1500</v>
      </c>
      <c r="AK63" s="9" t="s">
        <v>1500</v>
      </c>
      <c r="AL63" s="9" t="s">
        <v>1500</v>
      </c>
      <c r="AM63" s="9" t="s">
        <v>1500</v>
      </c>
      <c r="AN63" s="9" t="s">
        <v>1500</v>
      </c>
      <c r="AO63" s="9" t="s">
        <v>1500</v>
      </c>
      <c r="AP63" s="9" t="s">
        <v>1500</v>
      </c>
      <c r="AQ63" s="9" t="s">
        <v>963</v>
      </c>
      <c r="AR63" s="10" t="str">
        <f>HYPERLINK("https%3A%2F%2Fwww.webofscience.com%2Fwos%2Fwoscc%2Ffull-record%2FWOS:000310385400015","View Full Record in Web of Science")</f>
        <v>View Full Record in Web of Science</v>
      </c>
    </row>
    <row r="64" spans="1:44" s="9" customFormat="1" x14ac:dyDescent="0.2">
      <c r="A64" s="9" t="s">
        <v>1507</v>
      </c>
      <c r="B64" s="9" t="s">
        <v>378</v>
      </c>
      <c r="C64" s="9" t="s">
        <v>1500</v>
      </c>
      <c r="D64" s="9" t="s">
        <v>1500</v>
      </c>
      <c r="E64" s="9" t="s">
        <v>1500</v>
      </c>
      <c r="F64" s="9" t="s">
        <v>1444</v>
      </c>
      <c r="G64" s="9" t="s">
        <v>1500</v>
      </c>
      <c r="H64" s="9" t="s">
        <v>1500</v>
      </c>
      <c r="J64" s="9" t="s">
        <v>2792</v>
      </c>
      <c r="K64" s="9" t="s">
        <v>291</v>
      </c>
      <c r="L64" s="9" t="s">
        <v>219</v>
      </c>
      <c r="M64" s="9" t="s">
        <v>1500</v>
      </c>
      <c r="N64" s="9" t="s">
        <v>1500</v>
      </c>
      <c r="O64" s="9" t="s">
        <v>1500</v>
      </c>
      <c r="P64" s="9" t="s">
        <v>1853</v>
      </c>
      <c r="Q64" s="9" t="s">
        <v>1500</v>
      </c>
      <c r="R64" s="9" t="s">
        <v>1500</v>
      </c>
      <c r="S64" s="9" t="s">
        <v>1500</v>
      </c>
      <c r="T64" s="9" t="s">
        <v>1914</v>
      </c>
      <c r="U64" s="9" t="s">
        <v>1909</v>
      </c>
      <c r="V64" s="9" t="s">
        <v>1500</v>
      </c>
      <c r="W64" s="9" t="s">
        <v>1500</v>
      </c>
      <c r="X64" s="9" t="s">
        <v>1500</v>
      </c>
      <c r="Y64" s="9" t="s">
        <v>1607</v>
      </c>
      <c r="Z64" s="9">
        <v>2022</v>
      </c>
      <c r="AA64" s="9">
        <v>325</v>
      </c>
      <c r="AB64" s="9" t="s">
        <v>1500</v>
      </c>
      <c r="AC64" s="9" t="s">
        <v>1500</v>
      </c>
      <c r="AD64" s="9" t="s">
        <v>1500</v>
      </c>
      <c r="AE64" s="9" t="s">
        <v>1500</v>
      </c>
      <c r="AF64" s="9" t="s">
        <v>1500</v>
      </c>
      <c r="AG64" s="9">
        <v>107774</v>
      </c>
      <c r="AH64" s="9" t="s">
        <v>2298</v>
      </c>
      <c r="AI64" s="10" t="str">
        <f>HYPERLINK("http://dx.doi.org/10.1016/j.agee.2021.107774","http://dx.doi.org/10.1016/j.agee.2021.107774")</f>
        <v>http://dx.doi.org/10.1016/j.agee.2021.107774</v>
      </c>
      <c r="AJ64" s="9" t="s">
        <v>1500</v>
      </c>
      <c r="AK64" s="9" t="s">
        <v>2714</v>
      </c>
      <c r="AL64" s="9" t="s">
        <v>1500</v>
      </c>
      <c r="AM64" s="9" t="s">
        <v>1500</v>
      </c>
      <c r="AN64" s="9" t="s">
        <v>1500</v>
      </c>
      <c r="AO64" s="9" t="s">
        <v>1500</v>
      </c>
      <c r="AP64" s="9" t="s">
        <v>1500</v>
      </c>
      <c r="AQ64" s="9" t="s">
        <v>924</v>
      </c>
      <c r="AR64" s="10" t="str">
        <f>HYPERLINK("https%3A%2F%2Fwww.webofscience.com%2Fwos%2Fwoscc%2Ffull-record%2FWOS:000724259300005","View Full Record in Web of Science")</f>
        <v>View Full Record in Web of Science</v>
      </c>
    </row>
    <row r="65" spans="1:44" s="9" customFormat="1" x14ac:dyDescent="0.2">
      <c r="A65" s="9" t="s">
        <v>1507</v>
      </c>
      <c r="B65" s="9" t="s">
        <v>1901</v>
      </c>
      <c r="C65" s="9" t="s">
        <v>1500</v>
      </c>
      <c r="D65" s="9" t="s">
        <v>1500</v>
      </c>
      <c r="E65" s="9" t="s">
        <v>1500</v>
      </c>
      <c r="F65" s="9" t="s">
        <v>1957</v>
      </c>
      <c r="G65" s="9" t="s">
        <v>1500</v>
      </c>
      <c r="H65" s="9" t="s">
        <v>1500</v>
      </c>
      <c r="I65" s="9" t="s">
        <v>2621</v>
      </c>
      <c r="K65" s="9" t="s">
        <v>2210</v>
      </c>
      <c r="L65" s="9" t="s">
        <v>1303</v>
      </c>
      <c r="M65" s="9" t="s">
        <v>1500</v>
      </c>
      <c r="N65" s="9" t="s">
        <v>1500</v>
      </c>
      <c r="O65" s="9" t="s">
        <v>1500</v>
      </c>
      <c r="P65" s="9" t="s">
        <v>166</v>
      </c>
      <c r="Q65" s="9" t="s">
        <v>1500</v>
      </c>
      <c r="R65" s="9" t="s">
        <v>1500</v>
      </c>
      <c r="S65" s="9" t="s">
        <v>1500</v>
      </c>
      <c r="T65" s="9" t="s">
        <v>2638</v>
      </c>
      <c r="U65" s="9" t="s">
        <v>2629</v>
      </c>
      <c r="V65" s="9" t="s">
        <v>1500</v>
      </c>
      <c r="W65" s="9" t="s">
        <v>1500</v>
      </c>
      <c r="X65" s="9" t="s">
        <v>1500</v>
      </c>
      <c r="Y65" s="9" t="s">
        <v>2078</v>
      </c>
      <c r="Z65" s="9">
        <v>2024</v>
      </c>
      <c r="AA65" s="9" t="s">
        <v>1500</v>
      </c>
      <c r="AB65" s="9" t="s">
        <v>1500</v>
      </c>
      <c r="AC65" s="9" t="s">
        <v>1500</v>
      </c>
      <c r="AD65" s="9" t="s">
        <v>1500</v>
      </c>
      <c r="AE65" s="9" t="s">
        <v>1500</v>
      </c>
      <c r="AF65" s="9" t="s">
        <v>1500</v>
      </c>
      <c r="AG65" s="9" t="s">
        <v>1500</v>
      </c>
      <c r="AH65" s="9" t="s">
        <v>2438</v>
      </c>
      <c r="AI65" s="10" t="str">
        <f>HYPERLINK("http://dx.doi.org/10.1007/s11104-024-06731-6","http://dx.doi.org/10.1007/s11104-024-06731-6")</f>
        <v>http://dx.doi.org/10.1007/s11104-024-06731-6</v>
      </c>
      <c r="AJ65" s="9" t="s">
        <v>1500</v>
      </c>
      <c r="AK65" s="9" t="s">
        <v>2662</v>
      </c>
      <c r="AL65" s="9" t="s">
        <v>1500</v>
      </c>
      <c r="AM65" s="9" t="s">
        <v>1500</v>
      </c>
      <c r="AN65" s="9" t="s">
        <v>1500</v>
      </c>
      <c r="AO65" s="9" t="s">
        <v>1500</v>
      </c>
      <c r="AP65" s="9" t="s">
        <v>1500</v>
      </c>
      <c r="AQ65" s="9" t="s">
        <v>769</v>
      </c>
      <c r="AR65" s="10" t="str">
        <f>HYPERLINK("https%3A%2F%2Fwww.webofscience.com%2Fwos%2Fwoscc%2Ffull-record%2FWOS:001231074000001","View Full Record in Web of Science")</f>
        <v>View Full Record in Web of Science</v>
      </c>
    </row>
    <row r="66" spans="1:44" s="9" customFormat="1" x14ac:dyDescent="0.2">
      <c r="A66" s="9" t="s">
        <v>1507</v>
      </c>
      <c r="B66" s="9" t="s">
        <v>1472</v>
      </c>
      <c r="C66" s="9" t="s">
        <v>1500</v>
      </c>
      <c r="D66" s="9" t="s">
        <v>1500</v>
      </c>
      <c r="E66" s="9" t="s">
        <v>1500</v>
      </c>
      <c r="F66" s="9" t="s">
        <v>1429</v>
      </c>
      <c r="G66" s="9" t="s">
        <v>1500</v>
      </c>
      <c r="H66" s="9" t="s">
        <v>1500</v>
      </c>
      <c r="J66" s="9" t="s">
        <v>2792</v>
      </c>
      <c r="K66" s="9" t="s">
        <v>80</v>
      </c>
      <c r="L66" s="9" t="s">
        <v>738</v>
      </c>
      <c r="M66" s="9" t="s">
        <v>1500</v>
      </c>
      <c r="N66" s="9" t="s">
        <v>1500</v>
      </c>
      <c r="O66" s="9" t="s">
        <v>1500</v>
      </c>
      <c r="P66" s="9" t="s">
        <v>2013</v>
      </c>
      <c r="Q66" s="9" t="s">
        <v>1741</v>
      </c>
      <c r="R66" s="9" t="s">
        <v>1500</v>
      </c>
      <c r="S66" s="9" t="s">
        <v>1500</v>
      </c>
      <c r="T66" s="9" t="s">
        <v>2081</v>
      </c>
      <c r="U66" s="9" t="s">
        <v>1500</v>
      </c>
      <c r="V66" s="9" t="s">
        <v>1500</v>
      </c>
      <c r="W66" s="9" t="s">
        <v>1500</v>
      </c>
      <c r="X66" s="9" t="s">
        <v>1500</v>
      </c>
      <c r="Y66" s="9" t="s">
        <v>1498</v>
      </c>
      <c r="Z66" s="9">
        <v>2019</v>
      </c>
      <c r="AA66" s="9">
        <v>14</v>
      </c>
      <c r="AB66" s="9">
        <v>11</v>
      </c>
      <c r="AC66" s="9" t="s">
        <v>1500</v>
      </c>
      <c r="AD66" s="9" t="s">
        <v>1500</v>
      </c>
      <c r="AE66" s="9" t="s">
        <v>1500</v>
      </c>
      <c r="AF66" s="9" t="s">
        <v>1500</v>
      </c>
      <c r="AG66" s="9">
        <v>114020</v>
      </c>
      <c r="AH66" s="9" t="s">
        <v>2469</v>
      </c>
      <c r="AI66" s="10" t="str">
        <f>HYPERLINK("http://dx.doi.org/10.1088/1748-9326/ab488d","http://dx.doi.org/10.1088/1748-9326/ab488d")</f>
        <v>http://dx.doi.org/10.1088/1748-9326/ab488d</v>
      </c>
      <c r="AJ66" s="9" t="s">
        <v>1500</v>
      </c>
      <c r="AK66" s="9" t="s">
        <v>1500</v>
      </c>
      <c r="AL66" s="9" t="s">
        <v>1500</v>
      </c>
      <c r="AM66" s="9" t="s">
        <v>1500</v>
      </c>
      <c r="AN66" s="9" t="s">
        <v>1500</v>
      </c>
      <c r="AO66" s="9" t="s">
        <v>1500</v>
      </c>
      <c r="AP66" s="9" t="s">
        <v>1500</v>
      </c>
      <c r="AQ66" s="9" t="s">
        <v>1105</v>
      </c>
      <c r="AR66" s="10" t="str">
        <f>HYPERLINK("https%3A%2F%2Fwww.webofscience.com%2Fwos%2Fwoscc%2Ffull-record%2FWOS:000499979000001","View Full Record in Web of Science")</f>
        <v>View Full Record in Web of Science</v>
      </c>
    </row>
    <row r="67" spans="1:44" s="9" customFormat="1" x14ac:dyDescent="0.2">
      <c r="A67" s="9" t="s">
        <v>1507</v>
      </c>
      <c r="B67" s="9" t="s">
        <v>2622</v>
      </c>
      <c r="C67" s="9" t="s">
        <v>1500</v>
      </c>
      <c r="D67" s="9" t="s">
        <v>1500</v>
      </c>
      <c r="E67" s="9" t="s">
        <v>1500</v>
      </c>
      <c r="F67" s="9" t="s">
        <v>380</v>
      </c>
      <c r="G67" s="9" t="s">
        <v>1500</v>
      </c>
      <c r="H67" s="9" t="s">
        <v>1500</v>
      </c>
      <c r="I67" s="11" t="s">
        <v>2785</v>
      </c>
      <c r="K67" s="9" t="s">
        <v>293</v>
      </c>
      <c r="L67" s="9" t="s">
        <v>628</v>
      </c>
      <c r="M67" s="9" t="s">
        <v>1500</v>
      </c>
      <c r="N67" s="9" t="s">
        <v>1500</v>
      </c>
      <c r="O67" s="9" t="s">
        <v>1500</v>
      </c>
      <c r="P67" s="9" t="s">
        <v>2482</v>
      </c>
      <c r="Q67" s="9" t="s">
        <v>1500</v>
      </c>
      <c r="R67" s="9" t="s">
        <v>1500</v>
      </c>
      <c r="S67" s="9" t="s">
        <v>1500</v>
      </c>
      <c r="T67" s="9" t="s">
        <v>2750</v>
      </c>
      <c r="U67" s="9" t="s">
        <v>2743</v>
      </c>
      <c r="V67" s="9" t="s">
        <v>1500</v>
      </c>
      <c r="W67" s="9" t="s">
        <v>1500</v>
      </c>
      <c r="X67" s="9" t="s">
        <v>1500</v>
      </c>
      <c r="Y67" s="9" t="s">
        <v>1648</v>
      </c>
      <c r="Z67" s="9">
        <v>2022</v>
      </c>
      <c r="AA67" s="9">
        <v>278</v>
      </c>
      <c r="AB67" s="9" t="s">
        <v>1500</v>
      </c>
      <c r="AC67" s="9" t="s">
        <v>1500</v>
      </c>
      <c r="AD67" s="9" t="s">
        <v>1500</v>
      </c>
      <c r="AE67" s="9" t="s">
        <v>1500</v>
      </c>
      <c r="AF67" s="9" t="s">
        <v>1500</v>
      </c>
      <c r="AG67" s="9">
        <v>108445</v>
      </c>
      <c r="AH67" s="9" t="s">
        <v>2459</v>
      </c>
      <c r="AI67" s="10" t="str">
        <f>HYPERLINK("http://dx.doi.org/10.1016/j.fcr.2022.108445","http://dx.doi.org/10.1016/j.fcr.2022.108445")</f>
        <v>http://dx.doi.org/10.1016/j.fcr.2022.108445</v>
      </c>
      <c r="AJ67" s="9" t="s">
        <v>1500</v>
      </c>
      <c r="AK67" s="9" t="s">
        <v>2730</v>
      </c>
      <c r="AL67" s="9" t="s">
        <v>1500</v>
      </c>
      <c r="AM67" s="9" t="s">
        <v>1500</v>
      </c>
      <c r="AN67" s="9" t="s">
        <v>1500</v>
      </c>
      <c r="AO67" s="9" t="s">
        <v>1500</v>
      </c>
      <c r="AP67" s="9" t="s">
        <v>1500</v>
      </c>
      <c r="AQ67" s="9" t="s">
        <v>1073</v>
      </c>
      <c r="AR67" s="10" t="str">
        <f>HYPERLINK("https%3A%2F%2Fwww.webofscience.com%2Fwos%2Fwoscc%2Ffull-record%2FWOS:000778861300001","View Full Record in Web of Science")</f>
        <v>View Full Record in Web of Science</v>
      </c>
    </row>
    <row r="68" spans="1:44" s="9" customFormat="1" x14ac:dyDescent="0.2">
      <c r="A68" s="9" t="s">
        <v>1507</v>
      </c>
      <c r="B68" s="9" t="s">
        <v>1335</v>
      </c>
      <c r="C68" s="9" t="s">
        <v>1500</v>
      </c>
      <c r="D68" s="9" t="s">
        <v>1500</v>
      </c>
      <c r="E68" s="9" t="s">
        <v>1500</v>
      </c>
      <c r="F68" s="9" t="s">
        <v>55</v>
      </c>
      <c r="G68" s="9" t="s">
        <v>1500</v>
      </c>
      <c r="H68" s="9" t="s">
        <v>1500</v>
      </c>
      <c r="I68" s="11" t="s">
        <v>2785</v>
      </c>
      <c r="K68" s="9" t="s">
        <v>2486</v>
      </c>
      <c r="L68" s="9" t="s">
        <v>641</v>
      </c>
      <c r="M68" s="9" t="s">
        <v>1500</v>
      </c>
      <c r="N68" s="9" t="s">
        <v>1500</v>
      </c>
      <c r="O68" s="9" t="s">
        <v>1500</v>
      </c>
      <c r="P68" s="9" t="s">
        <v>164</v>
      </c>
      <c r="Q68" s="9" t="s">
        <v>1753</v>
      </c>
      <c r="R68" s="9" t="s">
        <v>1500</v>
      </c>
      <c r="S68" s="9" t="s">
        <v>1500</v>
      </c>
      <c r="T68" s="9" t="s">
        <v>2710</v>
      </c>
      <c r="U68" s="9" t="s">
        <v>2711</v>
      </c>
      <c r="V68" s="9" t="s">
        <v>1500</v>
      </c>
      <c r="W68" s="9" t="s">
        <v>1500</v>
      </c>
      <c r="X68" s="9" t="s">
        <v>1500</v>
      </c>
      <c r="Y68" s="9" t="s">
        <v>1487</v>
      </c>
      <c r="Z68" s="9">
        <v>2020</v>
      </c>
      <c r="AA68" s="9">
        <v>198</v>
      </c>
      <c r="AB68" s="9" t="s">
        <v>1500</v>
      </c>
      <c r="AC68" s="9" t="s">
        <v>1500</v>
      </c>
      <c r="AD68" s="9" t="s">
        <v>1500</v>
      </c>
      <c r="AE68" s="9" t="s">
        <v>1500</v>
      </c>
      <c r="AF68" s="9" t="s">
        <v>1500</v>
      </c>
      <c r="AG68" s="9">
        <v>104490</v>
      </c>
      <c r="AH68" s="9" t="s">
        <v>2308</v>
      </c>
      <c r="AI68" s="10" t="str">
        <f>HYPERLINK("http://dx.doi.org/10.1016/j.still.2019.104490","http://dx.doi.org/10.1016/j.still.2019.104490")</f>
        <v>http://dx.doi.org/10.1016/j.still.2019.104490</v>
      </c>
      <c r="AJ68" s="9" t="s">
        <v>1500</v>
      </c>
      <c r="AK68" s="9" t="s">
        <v>1500</v>
      </c>
      <c r="AL68" s="9" t="s">
        <v>1500</v>
      </c>
      <c r="AM68" s="9" t="s">
        <v>1500</v>
      </c>
      <c r="AN68" s="9" t="s">
        <v>1500</v>
      </c>
      <c r="AO68" s="9" t="s">
        <v>1500</v>
      </c>
      <c r="AP68" s="9" t="s">
        <v>1500</v>
      </c>
      <c r="AQ68" s="9" t="s">
        <v>1001</v>
      </c>
      <c r="AR68" s="10" t="str">
        <f>HYPERLINK("https%3A%2F%2Fwww.webofscience.com%2Fwos%2Fwoscc%2Ffull-record%2FWOS:000515443600021","View Full Record in Web of Science")</f>
        <v>View Full Record in Web of Science</v>
      </c>
    </row>
    <row r="69" spans="1:44" s="9" customFormat="1" x14ac:dyDescent="0.2">
      <c r="A69" s="9" t="s">
        <v>1507</v>
      </c>
      <c r="B69" s="9" t="s">
        <v>1801</v>
      </c>
      <c r="C69" s="9" t="s">
        <v>1500</v>
      </c>
      <c r="D69" s="9" t="s">
        <v>1500</v>
      </c>
      <c r="E69" s="9" t="s">
        <v>1500</v>
      </c>
      <c r="F69" s="9" t="s">
        <v>1420</v>
      </c>
      <c r="G69" s="9" t="s">
        <v>1500</v>
      </c>
      <c r="H69" s="9" t="s">
        <v>1500</v>
      </c>
      <c r="I69" s="9" t="s">
        <v>2621</v>
      </c>
      <c r="K69" s="9" t="s">
        <v>86</v>
      </c>
      <c r="L69" s="9" t="s">
        <v>1309</v>
      </c>
      <c r="M69" s="9" t="s">
        <v>1500</v>
      </c>
      <c r="N69" s="9" t="s">
        <v>1500</v>
      </c>
      <c r="O69" s="9" t="s">
        <v>1500</v>
      </c>
      <c r="P69" s="9" t="s">
        <v>2142</v>
      </c>
      <c r="Q69" s="9" t="s">
        <v>2187</v>
      </c>
      <c r="R69" s="9" t="s">
        <v>1500</v>
      </c>
      <c r="S69" s="9" t="s">
        <v>1500</v>
      </c>
      <c r="T69" s="9" t="s">
        <v>2696</v>
      </c>
      <c r="U69" s="9" t="s">
        <v>1500</v>
      </c>
      <c r="V69" s="9" t="s">
        <v>1500</v>
      </c>
      <c r="W69" s="9" t="s">
        <v>1500</v>
      </c>
      <c r="X69" s="9" t="s">
        <v>1500</v>
      </c>
      <c r="Y69" s="9" t="s">
        <v>1494</v>
      </c>
      <c r="Z69" s="9">
        <v>2022</v>
      </c>
      <c r="AA69" s="9">
        <v>11</v>
      </c>
      <c r="AB69" s="9">
        <v>23</v>
      </c>
      <c r="AC69" s="9" t="s">
        <v>1500</v>
      </c>
      <c r="AD69" s="9" t="s">
        <v>1500</v>
      </c>
      <c r="AE69" s="9" t="s">
        <v>1500</v>
      </c>
      <c r="AF69" s="9" t="s">
        <v>1500</v>
      </c>
      <c r="AG69" s="9">
        <v>3195</v>
      </c>
      <c r="AH69" s="9" t="s">
        <v>684</v>
      </c>
      <c r="AI69" s="10" t="str">
        <f>HYPERLINK("http://dx.doi.org/10.3390/plants11233195","http://dx.doi.org/10.3390/plants11233195")</f>
        <v>http://dx.doi.org/10.3390/plants11233195</v>
      </c>
      <c r="AJ69" s="9" t="s">
        <v>1500</v>
      </c>
      <c r="AK69" s="9" t="s">
        <v>1500</v>
      </c>
      <c r="AL69" s="9" t="s">
        <v>1500</v>
      </c>
      <c r="AM69" s="9" t="s">
        <v>1500</v>
      </c>
      <c r="AN69" s="9">
        <v>36501235</v>
      </c>
      <c r="AO69" s="9" t="s">
        <v>1500</v>
      </c>
      <c r="AP69" s="9" t="s">
        <v>1500</v>
      </c>
      <c r="AQ69" s="9" t="s">
        <v>795</v>
      </c>
      <c r="AR69" s="10" t="str">
        <f>HYPERLINK("https%3A%2F%2Fwww.webofscience.com%2Fwos%2Fwoscc%2Ffull-record%2FWOS:000896452700001","View Full Record in Web of Science")</f>
        <v>View Full Record in Web of Science</v>
      </c>
    </row>
    <row r="70" spans="1:44" s="9" customFormat="1" x14ac:dyDescent="0.2">
      <c r="A70" s="9" t="s">
        <v>1507</v>
      </c>
      <c r="B70" s="9" t="s">
        <v>1158</v>
      </c>
      <c r="C70" s="9" t="s">
        <v>1500</v>
      </c>
      <c r="D70" s="9" t="s">
        <v>1500</v>
      </c>
      <c r="E70" s="9" t="s">
        <v>1500</v>
      </c>
      <c r="F70" s="9" t="s">
        <v>2559</v>
      </c>
      <c r="G70" s="9" t="s">
        <v>1500</v>
      </c>
      <c r="H70" s="9" t="s">
        <v>1500</v>
      </c>
      <c r="J70" s="9" t="s">
        <v>2792</v>
      </c>
      <c r="K70" s="9" t="s">
        <v>2285</v>
      </c>
      <c r="L70" s="9" t="s">
        <v>1921</v>
      </c>
      <c r="M70" s="9" t="s">
        <v>1500</v>
      </c>
      <c r="N70" s="9" t="s">
        <v>1500</v>
      </c>
      <c r="O70" s="9" t="s">
        <v>1500</v>
      </c>
      <c r="P70" s="9" t="s">
        <v>1234</v>
      </c>
      <c r="Q70" s="9" t="s">
        <v>2609</v>
      </c>
      <c r="R70" s="9" t="s">
        <v>1500</v>
      </c>
      <c r="S70" s="9" t="s">
        <v>1500</v>
      </c>
      <c r="T70" s="9" t="s">
        <v>1500</v>
      </c>
      <c r="U70" s="9" t="s">
        <v>1919</v>
      </c>
      <c r="V70" s="9" t="s">
        <v>1500</v>
      </c>
      <c r="W70" s="9" t="s">
        <v>1500</v>
      </c>
      <c r="X70" s="9" t="s">
        <v>1500</v>
      </c>
      <c r="Y70" s="9" t="s">
        <v>1486</v>
      </c>
      <c r="Z70" s="9">
        <v>2020</v>
      </c>
      <c r="AA70" s="9">
        <v>11</v>
      </c>
      <c r="AB70" s="9">
        <v>10</v>
      </c>
      <c r="AC70" s="9" t="s">
        <v>1500</v>
      </c>
      <c r="AD70" s="9" t="s">
        <v>1500</v>
      </c>
      <c r="AE70" s="9" t="s">
        <v>1500</v>
      </c>
      <c r="AF70" s="9" t="s">
        <v>1500</v>
      </c>
      <c r="AG70" s="9">
        <v>1048</v>
      </c>
      <c r="AH70" s="9" t="s">
        <v>706</v>
      </c>
      <c r="AI70" s="10" t="str">
        <f>HYPERLINK("http://dx.doi.org/10.3390/atmos11101048","http://dx.doi.org/10.3390/atmos11101048")</f>
        <v>http://dx.doi.org/10.3390/atmos11101048</v>
      </c>
      <c r="AJ70" s="9" t="s">
        <v>1500</v>
      </c>
      <c r="AK70" s="9" t="s">
        <v>1500</v>
      </c>
      <c r="AL70" s="9" t="s">
        <v>1500</v>
      </c>
      <c r="AM70" s="9" t="s">
        <v>1500</v>
      </c>
      <c r="AN70" s="9" t="s">
        <v>1500</v>
      </c>
      <c r="AO70" s="9" t="s">
        <v>1500</v>
      </c>
      <c r="AP70" s="9" t="s">
        <v>1500</v>
      </c>
      <c r="AQ70" s="9" t="s">
        <v>859</v>
      </c>
      <c r="AR70" s="10" t="str">
        <f>HYPERLINK("https%3A%2F%2Fwww.webofscience.com%2Fwos%2Fwoscc%2Ffull-record%2FWOS:000584103200001","View Full Record in Web of Science")</f>
        <v>View Full Record in Web of Science</v>
      </c>
    </row>
    <row r="71" spans="1:44" s="9" customFormat="1" x14ac:dyDescent="0.2">
      <c r="A71" s="9" t="s">
        <v>1507</v>
      </c>
      <c r="B71" s="9" t="s">
        <v>438</v>
      </c>
      <c r="C71" s="9" t="s">
        <v>1500</v>
      </c>
      <c r="D71" s="9" t="s">
        <v>1500</v>
      </c>
      <c r="E71" s="9" t="s">
        <v>1500</v>
      </c>
      <c r="F71" s="9" t="s">
        <v>1367</v>
      </c>
      <c r="G71" s="9" t="s">
        <v>1500</v>
      </c>
      <c r="H71" s="9" t="s">
        <v>1500</v>
      </c>
      <c r="K71" s="9" t="s">
        <v>1194</v>
      </c>
      <c r="L71" s="9" t="s">
        <v>583</v>
      </c>
      <c r="M71" s="9" t="s">
        <v>1500</v>
      </c>
      <c r="N71" s="9" t="s">
        <v>1500</v>
      </c>
      <c r="O71" s="9" t="s">
        <v>1500</v>
      </c>
      <c r="P71" s="9" t="s">
        <v>1871</v>
      </c>
      <c r="Q71" s="9" t="s">
        <v>1500</v>
      </c>
      <c r="R71" s="9" t="s">
        <v>1500</v>
      </c>
      <c r="S71" s="9" t="s">
        <v>1500</v>
      </c>
      <c r="T71" s="9" t="s">
        <v>1523</v>
      </c>
      <c r="U71" s="9" t="s">
        <v>1480</v>
      </c>
      <c r="V71" s="9" t="s">
        <v>1500</v>
      </c>
      <c r="W71" s="9" t="s">
        <v>1500</v>
      </c>
      <c r="X71" s="9" t="s">
        <v>1500</v>
      </c>
      <c r="Y71" s="9" t="s">
        <v>1634</v>
      </c>
      <c r="Z71" s="9">
        <v>2017</v>
      </c>
      <c r="AA71" s="9">
        <v>609</v>
      </c>
      <c r="AB71" s="9" t="s">
        <v>1500</v>
      </c>
      <c r="AC71" s="9" t="s">
        <v>1500</v>
      </c>
      <c r="AD71" s="9" t="s">
        <v>1500</v>
      </c>
      <c r="AE71" s="9">
        <v>46</v>
      </c>
      <c r="AF71" s="9">
        <v>57</v>
      </c>
      <c r="AG71" s="9" t="s">
        <v>1500</v>
      </c>
      <c r="AH71" s="9" t="s">
        <v>233</v>
      </c>
      <c r="AI71" s="10" t="str">
        <f>HYPERLINK("http://dx.doi.org/10.1016/j.scitotenv.2017.07.118","http://dx.doi.org/10.1016/j.scitotenv.2017.07.118")</f>
        <v>http://dx.doi.org/10.1016/j.scitotenv.2017.07.118</v>
      </c>
      <c r="AJ71" s="9" t="s">
        <v>1500</v>
      </c>
      <c r="AK71" s="9" t="s">
        <v>1500</v>
      </c>
      <c r="AL71" s="9" t="s">
        <v>1500</v>
      </c>
      <c r="AM71" s="9" t="s">
        <v>1500</v>
      </c>
      <c r="AN71" s="9">
        <v>28734249</v>
      </c>
      <c r="AO71" s="9" t="s">
        <v>1500</v>
      </c>
      <c r="AP71" s="9" t="s">
        <v>1500</v>
      </c>
      <c r="AQ71" s="9" t="s">
        <v>1082</v>
      </c>
      <c r="AR71" s="10" t="str">
        <f>HYPERLINK("https%3A%2F%2Fwww.webofscience.com%2Fwos%2Fwoscc%2Ffull-record%2FWOS:000410352900007","View Full Record in Web of Science")</f>
        <v>View Full Record in Web of Science</v>
      </c>
    </row>
    <row r="72" spans="1:44" s="9" customFormat="1" x14ac:dyDescent="0.2">
      <c r="A72" s="9" t="s">
        <v>1507</v>
      </c>
      <c r="B72" s="9" t="s">
        <v>56</v>
      </c>
      <c r="C72" s="9" t="s">
        <v>1500</v>
      </c>
      <c r="D72" s="9" t="s">
        <v>1500</v>
      </c>
      <c r="E72" s="9" t="s">
        <v>1500</v>
      </c>
      <c r="F72" s="9" t="s">
        <v>2234</v>
      </c>
      <c r="G72" s="9" t="s">
        <v>1500</v>
      </c>
      <c r="H72" s="9" t="s">
        <v>1500</v>
      </c>
      <c r="J72" s="9" t="s">
        <v>2792</v>
      </c>
      <c r="K72" s="9" t="s">
        <v>1543</v>
      </c>
      <c r="L72" s="9" t="s">
        <v>899</v>
      </c>
      <c r="M72" s="9" t="s">
        <v>1500</v>
      </c>
      <c r="N72" s="9" t="s">
        <v>1500</v>
      </c>
      <c r="O72" s="9" t="s">
        <v>1500</v>
      </c>
      <c r="P72" s="9" t="s">
        <v>1500</v>
      </c>
      <c r="Q72" s="9" t="s">
        <v>194</v>
      </c>
      <c r="R72" s="9" t="s">
        <v>1500</v>
      </c>
      <c r="S72" s="9" t="s">
        <v>1500</v>
      </c>
      <c r="T72" s="9" t="s">
        <v>2719</v>
      </c>
      <c r="U72" s="9" t="s">
        <v>2723</v>
      </c>
      <c r="V72" s="9" t="s">
        <v>1500</v>
      </c>
      <c r="W72" s="9" t="s">
        <v>1500</v>
      </c>
      <c r="X72" s="9" t="s">
        <v>1500</v>
      </c>
      <c r="Y72" s="9" t="s">
        <v>1583</v>
      </c>
      <c r="Z72" s="9">
        <v>2014</v>
      </c>
      <c r="AA72" s="9">
        <v>106</v>
      </c>
      <c r="AB72" s="9">
        <v>3</v>
      </c>
      <c r="AC72" s="9" t="s">
        <v>1500</v>
      </c>
      <c r="AD72" s="9" t="s">
        <v>1500</v>
      </c>
      <c r="AE72" s="9">
        <v>968</v>
      </c>
      <c r="AF72" s="9">
        <v>980</v>
      </c>
      <c r="AG72" s="9" t="s">
        <v>1500</v>
      </c>
      <c r="AH72" s="9" t="s">
        <v>668</v>
      </c>
      <c r="AI72" s="10" t="str">
        <f>HYPERLINK("http://dx.doi.org/10.2134/agronj13.0491","http://dx.doi.org/10.2134/agronj13.0491")</f>
        <v>http://dx.doi.org/10.2134/agronj13.0491</v>
      </c>
      <c r="AJ72" s="9" t="s">
        <v>1500</v>
      </c>
      <c r="AK72" s="9" t="s">
        <v>1500</v>
      </c>
      <c r="AL72" s="9" t="s">
        <v>1500</v>
      </c>
      <c r="AM72" s="9" t="s">
        <v>1500</v>
      </c>
      <c r="AN72" s="9" t="s">
        <v>1500</v>
      </c>
      <c r="AO72" s="9" t="s">
        <v>1500</v>
      </c>
      <c r="AP72" s="9" t="s">
        <v>1500</v>
      </c>
      <c r="AQ72" s="9" t="s">
        <v>1009</v>
      </c>
      <c r="AR72" s="10" t="str">
        <f>HYPERLINK("https%3A%2F%2Fwww.webofscience.com%2Fwos%2Fwoscc%2Ffull-record%2FWOS:000336046300022","View Full Record in Web of Science")</f>
        <v>View Full Record in Web of Science</v>
      </c>
    </row>
    <row r="73" spans="1:44" s="9" customFormat="1" x14ac:dyDescent="0.2">
      <c r="A73" s="9" t="s">
        <v>1507</v>
      </c>
      <c r="B73" s="9" t="s">
        <v>2599</v>
      </c>
      <c r="C73" s="9" t="s">
        <v>1500</v>
      </c>
      <c r="D73" s="9" t="s">
        <v>1500</v>
      </c>
      <c r="E73" s="9" t="s">
        <v>1500</v>
      </c>
      <c r="F73" s="9" t="s">
        <v>2599</v>
      </c>
      <c r="G73" s="9" t="s">
        <v>1500</v>
      </c>
      <c r="H73" s="9" t="s">
        <v>1500</v>
      </c>
      <c r="I73" s="9" t="s">
        <v>1097</v>
      </c>
      <c r="K73" s="9" t="s">
        <v>2122</v>
      </c>
    </row>
    <row r="74" spans="1:44" s="9" customFormat="1" x14ac:dyDescent="0.2">
      <c r="A74" s="9" t="s">
        <v>1507</v>
      </c>
      <c r="B74" s="9" t="s">
        <v>227</v>
      </c>
      <c r="C74" s="9" t="s">
        <v>1500</v>
      </c>
      <c r="D74" s="9" t="s">
        <v>1500</v>
      </c>
      <c r="E74" s="9" t="s">
        <v>1500</v>
      </c>
      <c r="F74" s="9" t="s">
        <v>2011</v>
      </c>
      <c r="G74" s="9" t="s">
        <v>1500</v>
      </c>
      <c r="H74" s="9" t="s">
        <v>1500</v>
      </c>
      <c r="K74" s="9" t="s">
        <v>1211</v>
      </c>
    </row>
    <row r="75" spans="1:44" s="9" customFormat="1" x14ac:dyDescent="0.2">
      <c r="A75" s="11" t="s">
        <v>1507</v>
      </c>
      <c r="B75" s="11" t="s">
        <v>108</v>
      </c>
      <c r="C75" s="11" t="s">
        <v>1500</v>
      </c>
      <c r="D75" s="11" t="s">
        <v>1500</v>
      </c>
      <c r="E75" s="11" t="s">
        <v>1500</v>
      </c>
      <c r="F75" s="11" t="s">
        <v>497</v>
      </c>
      <c r="G75" s="11" t="s">
        <v>1500</v>
      </c>
      <c r="H75" s="11" t="s">
        <v>1500</v>
      </c>
      <c r="I75" s="9" t="s">
        <v>1231</v>
      </c>
      <c r="K75" s="11" t="s">
        <v>2243</v>
      </c>
      <c r="L75" s="11" t="s">
        <v>583</v>
      </c>
    </row>
    <row r="76" spans="1:44" s="9" customFormat="1" x14ac:dyDescent="0.2">
      <c r="A76" s="9" t="s">
        <v>1507</v>
      </c>
      <c r="B76" s="9" t="s">
        <v>1132</v>
      </c>
      <c r="C76" s="9" t="s">
        <v>1500</v>
      </c>
      <c r="D76" s="9" t="s">
        <v>1500</v>
      </c>
      <c r="E76" s="9" t="s">
        <v>1500</v>
      </c>
      <c r="F76" s="9" t="s">
        <v>1969</v>
      </c>
      <c r="G76" s="9" t="s">
        <v>1500</v>
      </c>
      <c r="H76" s="9" t="s">
        <v>1500</v>
      </c>
      <c r="I76" s="11" t="s">
        <v>2785</v>
      </c>
      <c r="K76" s="9" t="s">
        <v>78</v>
      </c>
      <c r="L76" s="9" t="s">
        <v>1259</v>
      </c>
      <c r="M76" s="9" t="s">
        <v>1500</v>
      </c>
      <c r="N76" s="9" t="s">
        <v>1500</v>
      </c>
      <c r="O76" s="9" t="s">
        <v>1500</v>
      </c>
      <c r="P76" s="9" t="s">
        <v>1989</v>
      </c>
      <c r="Q76" s="9" t="s">
        <v>1500</v>
      </c>
      <c r="R76" s="9" t="s">
        <v>1500</v>
      </c>
      <c r="S76" s="9" t="s">
        <v>1500</v>
      </c>
      <c r="T76" s="9" t="s">
        <v>2659</v>
      </c>
      <c r="U76" s="9" t="s">
        <v>2673</v>
      </c>
      <c r="V76" s="9" t="s">
        <v>1500</v>
      </c>
      <c r="W76" s="9" t="s">
        <v>1500</v>
      </c>
      <c r="X76" s="9" t="s">
        <v>1500</v>
      </c>
      <c r="Y76" s="9" t="s">
        <v>1487</v>
      </c>
      <c r="Z76" s="9">
        <v>2022</v>
      </c>
      <c r="AA76" s="9">
        <v>29</v>
      </c>
      <c r="AB76" s="9">
        <v>17</v>
      </c>
      <c r="AC76" s="9" t="s">
        <v>1500</v>
      </c>
      <c r="AD76" s="9" t="s">
        <v>1500</v>
      </c>
      <c r="AE76" s="9">
        <v>25296</v>
      </c>
      <c r="AF76" s="9">
        <v>25307</v>
      </c>
      <c r="AG76" s="9" t="s">
        <v>1500</v>
      </c>
      <c r="AH76" s="9" t="s">
        <v>2387</v>
      </c>
      <c r="AI76" s="10" t="str">
        <f>HYPERLINK("http://dx.doi.org/10.1007/s11356-021-17239-2","http://dx.doi.org/10.1007/s11356-021-17239-2")</f>
        <v>http://dx.doi.org/10.1007/s11356-021-17239-2</v>
      </c>
      <c r="AJ76" s="9" t="s">
        <v>1500</v>
      </c>
      <c r="AK76" s="9" t="s">
        <v>2714</v>
      </c>
      <c r="AL76" s="9" t="s">
        <v>1500</v>
      </c>
      <c r="AM76" s="9" t="s">
        <v>1500</v>
      </c>
      <c r="AN76" s="9">
        <v>34839441</v>
      </c>
      <c r="AO76" s="9" t="s">
        <v>1500</v>
      </c>
      <c r="AP76" s="9" t="s">
        <v>1500</v>
      </c>
      <c r="AQ76" s="9" t="s">
        <v>1047</v>
      </c>
      <c r="AR76" s="10" t="str">
        <f>HYPERLINK("https%3A%2F%2Fwww.webofscience.com%2Fwos%2Fwoscc%2Ffull-record%2FWOS:000722979900001","View Full Record in Web of Science")</f>
        <v>View Full Record in Web of Science</v>
      </c>
    </row>
    <row r="77" spans="1:44" s="9" customFormat="1" x14ac:dyDescent="0.2">
      <c r="A77" s="9" t="s">
        <v>1507</v>
      </c>
      <c r="B77" s="9" t="s">
        <v>2467</v>
      </c>
      <c r="C77" s="9" t="s">
        <v>1500</v>
      </c>
      <c r="D77" s="9" t="s">
        <v>1500</v>
      </c>
      <c r="E77" s="9" t="s">
        <v>1500</v>
      </c>
      <c r="F77" s="9" t="s">
        <v>546</v>
      </c>
      <c r="G77" s="9" t="s">
        <v>1500</v>
      </c>
      <c r="H77" s="9" t="s">
        <v>1500</v>
      </c>
      <c r="J77" s="9" t="s">
        <v>2792</v>
      </c>
      <c r="K77" s="9" t="s">
        <v>1980</v>
      </c>
      <c r="L77" s="9" t="s">
        <v>318</v>
      </c>
      <c r="M77" s="9" t="s">
        <v>1500</v>
      </c>
      <c r="N77" s="9" t="s">
        <v>1500</v>
      </c>
      <c r="O77" s="9" t="s">
        <v>1500</v>
      </c>
      <c r="P77" s="9" t="s">
        <v>643</v>
      </c>
      <c r="Q77" s="9" t="s">
        <v>508</v>
      </c>
      <c r="R77" s="9" t="s">
        <v>1500</v>
      </c>
      <c r="S77" s="9" t="s">
        <v>1500</v>
      </c>
      <c r="T77" s="9" t="s">
        <v>2693</v>
      </c>
      <c r="U77" s="9" t="s">
        <v>2706</v>
      </c>
      <c r="V77" s="9" t="s">
        <v>1500</v>
      </c>
      <c r="W77" s="9" t="s">
        <v>1500</v>
      </c>
      <c r="X77" s="9" t="s">
        <v>1500</v>
      </c>
      <c r="Y77" s="9" t="s">
        <v>1505</v>
      </c>
      <c r="Z77" s="9">
        <v>2014</v>
      </c>
      <c r="AA77" s="9">
        <v>87</v>
      </c>
      <c r="AB77" s="9">
        <v>1</v>
      </c>
      <c r="AC77" s="9" t="s">
        <v>1500</v>
      </c>
      <c r="AD77" s="9" t="s">
        <v>1500</v>
      </c>
      <c r="AE77" s="9">
        <v>18</v>
      </c>
      <c r="AF77" s="9">
        <v>29</v>
      </c>
      <c r="AG77" s="9" t="s">
        <v>1500</v>
      </c>
      <c r="AH77" s="9" t="s">
        <v>690</v>
      </c>
      <c r="AI77" s="10" t="str">
        <f>HYPERLINK("http://dx.doi.org/10.1111/1574-6941.12188","http://dx.doi.org/10.1111/1574-6941.12188")</f>
        <v>http://dx.doi.org/10.1111/1574-6941.12188</v>
      </c>
      <c r="AJ77" s="9" t="s">
        <v>1500</v>
      </c>
      <c r="AK77" s="9" t="s">
        <v>1500</v>
      </c>
      <c r="AL77" s="9" t="s">
        <v>1500</v>
      </c>
      <c r="AM77" s="9" t="s">
        <v>1500</v>
      </c>
      <c r="AN77" s="9">
        <v>23909555</v>
      </c>
      <c r="AO77" s="9" t="s">
        <v>1500</v>
      </c>
      <c r="AP77" s="9" t="s">
        <v>1500</v>
      </c>
      <c r="AQ77" s="9" t="s">
        <v>1106</v>
      </c>
      <c r="AR77" s="10" t="str">
        <f>HYPERLINK("https%3A%2F%2Fwww.webofscience.com%2Fwos%2Fwoscc%2Ffull-record%2FWOS:000329170100003","View Full Record in Web of Science")</f>
        <v>View Full Record in Web of Science</v>
      </c>
    </row>
    <row r="78" spans="1:44" s="9" customFormat="1" x14ac:dyDescent="0.2">
      <c r="A78" s="11" t="s">
        <v>1507</v>
      </c>
      <c r="B78" s="11" t="s">
        <v>2134</v>
      </c>
      <c r="C78" s="11" t="s">
        <v>1500</v>
      </c>
      <c r="D78" s="11" t="s">
        <v>1500</v>
      </c>
      <c r="E78" s="11" t="s">
        <v>1500</v>
      </c>
      <c r="F78" s="11" t="s">
        <v>1432</v>
      </c>
      <c r="G78" s="11" t="s">
        <v>1500</v>
      </c>
      <c r="H78" s="11" t="s">
        <v>1500</v>
      </c>
      <c r="I78" s="11"/>
      <c r="J78" s="9" t="s">
        <v>2792</v>
      </c>
      <c r="K78" s="11" t="s">
        <v>107</v>
      </c>
      <c r="L78" s="11" t="s">
        <v>628</v>
      </c>
    </row>
    <row r="79" spans="1:44" s="9" customFormat="1" x14ac:dyDescent="0.2">
      <c r="A79" s="9" t="s">
        <v>1507</v>
      </c>
      <c r="B79" s="9" t="s">
        <v>257</v>
      </c>
      <c r="C79" s="9" t="s">
        <v>1500</v>
      </c>
      <c r="D79" s="9" t="s">
        <v>1500</v>
      </c>
      <c r="E79" s="9" t="s">
        <v>1500</v>
      </c>
      <c r="F79" s="9" t="s">
        <v>1144</v>
      </c>
      <c r="G79" s="9" t="s">
        <v>1500</v>
      </c>
      <c r="H79" s="9" t="s">
        <v>1500</v>
      </c>
      <c r="I79" s="11" t="s">
        <v>2785</v>
      </c>
      <c r="K79" s="9" t="s">
        <v>2239</v>
      </c>
      <c r="L79" s="9" t="s">
        <v>1317</v>
      </c>
      <c r="M79" s="9" t="s">
        <v>1500</v>
      </c>
      <c r="N79" s="9" t="s">
        <v>1500</v>
      </c>
      <c r="O79" s="9" t="s">
        <v>1500</v>
      </c>
      <c r="P79" s="9" t="s">
        <v>1874</v>
      </c>
      <c r="Q79" s="9" t="s">
        <v>1500</v>
      </c>
      <c r="R79" s="9" t="s">
        <v>1500</v>
      </c>
      <c r="S79" s="9" t="s">
        <v>1500</v>
      </c>
      <c r="T79" s="9" t="s">
        <v>1500</v>
      </c>
      <c r="U79" s="9" t="s">
        <v>1513</v>
      </c>
      <c r="V79" s="9" t="s">
        <v>1500</v>
      </c>
      <c r="W79" s="9" t="s">
        <v>1500</v>
      </c>
      <c r="X79" s="9" t="s">
        <v>1500</v>
      </c>
      <c r="Y79" s="9" t="s">
        <v>1488</v>
      </c>
      <c r="Z79" s="9">
        <v>2021</v>
      </c>
      <c r="AA79" s="9">
        <v>11</v>
      </c>
      <c r="AB79" s="9">
        <v>2</v>
      </c>
      <c r="AC79" s="9" t="s">
        <v>1500</v>
      </c>
      <c r="AD79" s="9" t="s">
        <v>1500</v>
      </c>
      <c r="AE79" s="9" t="s">
        <v>1500</v>
      </c>
      <c r="AF79" s="9" t="s">
        <v>1500</v>
      </c>
      <c r="AG79" s="9">
        <v>199</v>
      </c>
      <c r="AH79" s="9" t="s">
        <v>2389</v>
      </c>
      <c r="AI79" s="10" t="str">
        <f>HYPERLINK("http://dx.doi.org/10.3390/agronomy11020199","http://dx.doi.org/10.3390/agronomy11020199")</f>
        <v>http://dx.doi.org/10.3390/agronomy11020199</v>
      </c>
      <c r="AJ79" s="9" t="s">
        <v>1500</v>
      </c>
      <c r="AK79" s="9" t="s">
        <v>1500</v>
      </c>
      <c r="AL79" s="9" t="s">
        <v>1500</v>
      </c>
      <c r="AM79" s="9" t="s">
        <v>1500</v>
      </c>
      <c r="AN79" s="9" t="s">
        <v>1500</v>
      </c>
      <c r="AO79" s="9" t="s">
        <v>1500</v>
      </c>
      <c r="AP79" s="9" t="s">
        <v>1500</v>
      </c>
      <c r="AQ79" s="9" t="s">
        <v>1013</v>
      </c>
      <c r="AR79" s="10" t="str">
        <f>HYPERLINK("https%3A%2F%2Fwww.webofscience.com%2Fwos%2Fwoscc%2Ffull-record%2FWOS:000621977000001","View Full Record in Web of Science")</f>
        <v>View Full Record in Web of Science</v>
      </c>
    </row>
    <row r="80" spans="1:44" s="9" customFormat="1" x14ac:dyDescent="0.2">
      <c r="A80" s="9" t="s">
        <v>1507</v>
      </c>
      <c r="B80" s="9" t="s">
        <v>1692</v>
      </c>
      <c r="C80" s="9" t="s">
        <v>1500</v>
      </c>
      <c r="D80" s="9" t="s">
        <v>1500</v>
      </c>
      <c r="E80" s="9" t="s">
        <v>1500</v>
      </c>
      <c r="F80" s="9" t="s">
        <v>2564</v>
      </c>
      <c r="G80" s="9" t="s">
        <v>1500</v>
      </c>
      <c r="H80" s="9" t="s">
        <v>1500</v>
      </c>
      <c r="I80" s="9" t="s">
        <v>2621</v>
      </c>
      <c r="K80" s="9" t="s">
        <v>433</v>
      </c>
      <c r="L80" s="9" t="s">
        <v>219</v>
      </c>
      <c r="M80" s="9" t="s">
        <v>1500</v>
      </c>
      <c r="N80" s="9" t="s">
        <v>1500</v>
      </c>
      <c r="O80" s="9" t="s">
        <v>1500</v>
      </c>
      <c r="P80" s="9" t="s">
        <v>303</v>
      </c>
      <c r="Q80" s="9" t="s">
        <v>568</v>
      </c>
      <c r="R80" s="9" t="s">
        <v>1500</v>
      </c>
      <c r="S80" s="9" t="s">
        <v>1500</v>
      </c>
      <c r="T80" s="9" t="s">
        <v>1914</v>
      </c>
      <c r="U80" s="9" t="s">
        <v>1909</v>
      </c>
      <c r="V80" s="9" t="s">
        <v>1500</v>
      </c>
      <c r="W80" s="9" t="s">
        <v>1500</v>
      </c>
      <c r="X80" s="9" t="s">
        <v>1500</v>
      </c>
      <c r="Y80" s="9" t="s">
        <v>1596</v>
      </c>
      <c r="Z80" s="9">
        <v>2015</v>
      </c>
      <c r="AA80" s="9">
        <v>209</v>
      </c>
      <c r="AB80" s="9" t="s">
        <v>1500</v>
      </c>
      <c r="AC80" s="9" t="s">
        <v>1500</v>
      </c>
      <c r="AD80" s="9" t="s">
        <v>1500</v>
      </c>
      <c r="AE80" s="9">
        <v>26</v>
      </c>
      <c r="AF80" s="9">
        <v>33</v>
      </c>
      <c r="AG80" s="9" t="s">
        <v>1500</v>
      </c>
      <c r="AH80" s="9" t="s">
        <v>2383</v>
      </c>
      <c r="AI80" s="10" t="str">
        <f>HYPERLINK("http://dx.doi.org/10.1016/j.agee.2015.03.003","http://dx.doi.org/10.1016/j.agee.2015.03.003")</f>
        <v>http://dx.doi.org/10.1016/j.agee.2015.03.003</v>
      </c>
      <c r="AJ80" s="9" t="s">
        <v>1500</v>
      </c>
      <c r="AK80" s="9" t="s">
        <v>1500</v>
      </c>
      <c r="AL80" s="9" t="s">
        <v>1500</v>
      </c>
      <c r="AM80" s="9" t="s">
        <v>1500</v>
      </c>
      <c r="AN80" s="9" t="s">
        <v>1500</v>
      </c>
      <c r="AO80" s="9" t="s">
        <v>1500</v>
      </c>
      <c r="AP80" s="9" t="s">
        <v>1500</v>
      </c>
      <c r="AQ80" s="9" t="s">
        <v>853</v>
      </c>
      <c r="AR80" s="10" t="str">
        <f>HYPERLINK("https%3A%2F%2Fwww.webofscience.com%2Fwos%2Fwoscc%2Ffull-record%2FWOS:000358463000004","View Full Record in Web of Science")</f>
        <v>View Full Record in Web of Science</v>
      </c>
    </row>
    <row r="81" spans="1:44" s="9" customFormat="1" x14ac:dyDescent="0.2">
      <c r="A81" s="9" t="s">
        <v>1507</v>
      </c>
      <c r="B81" s="9" t="s">
        <v>2301</v>
      </c>
      <c r="C81" s="9" t="s">
        <v>1500</v>
      </c>
      <c r="D81" s="9" t="s">
        <v>1500</v>
      </c>
      <c r="E81" s="9" t="s">
        <v>1500</v>
      </c>
      <c r="F81" s="9" t="s">
        <v>2044</v>
      </c>
      <c r="G81" s="9" t="s">
        <v>1500</v>
      </c>
      <c r="H81" s="9" t="s">
        <v>1500</v>
      </c>
      <c r="I81" s="9" t="s">
        <v>1231</v>
      </c>
      <c r="K81" s="9" t="s">
        <v>2770</v>
      </c>
      <c r="L81" s="9" t="s">
        <v>652</v>
      </c>
      <c r="M81" s="9" t="s">
        <v>1500</v>
      </c>
      <c r="N81" s="9" t="s">
        <v>1500</v>
      </c>
      <c r="O81" s="9" t="s">
        <v>1500</v>
      </c>
      <c r="P81" s="9" t="s">
        <v>1332</v>
      </c>
      <c r="Q81" s="9" t="s">
        <v>1702</v>
      </c>
      <c r="R81" s="9" t="s">
        <v>1500</v>
      </c>
      <c r="S81" s="9" t="s">
        <v>1500</v>
      </c>
      <c r="T81" s="9" t="s">
        <v>2722</v>
      </c>
      <c r="U81" s="9" t="s">
        <v>1500</v>
      </c>
      <c r="V81" s="9" t="s">
        <v>1500</v>
      </c>
      <c r="W81" s="9" t="s">
        <v>1500</v>
      </c>
      <c r="X81" s="9" t="s">
        <v>1500</v>
      </c>
      <c r="Y81" s="9" t="s">
        <v>1486</v>
      </c>
      <c r="Z81" s="9">
        <v>2012</v>
      </c>
      <c r="AA81" s="9">
        <v>18</v>
      </c>
      <c r="AB81" s="9">
        <v>10</v>
      </c>
      <c r="AC81" s="9" t="s">
        <v>1500</v>
      </c>
      <c r="AD81" s="9" t="s">
        <v>1500</v>
      </c>
      <c r="AE81" s="9">
        <v>3259</v>
      </c>
      <c r="AF81" s="9">
        <v>3267</v>
      </c>
      <c r="AG81" s="9" t="s">
        <v>1500</v>
      </c>
      <c r="AH81" s="9" t="s">
        <v>547</v>
      </c>
      <c r="AI81" s="10" t="str">
        <f>HYPERLINK("http://dx.doi.org/10.1111/j.1365-2486.2012.02762.x","http://dx.doi.org/10.1111/j.1365-2486.2012.02762.x")</f>
        <v>http://dx.doi.org/10.1111/j.1365-2486.2012.02762.x</v>
      </c>
      <c r="AJ81" s="9" t="s">
        <v>1500</v>
      </c>
      <c r="AK81" s="9" t="s">
        <v>1500</v>
      </c>
      <c r="AL81" s="9" t="s">
        <v>1500</v>
      </c>
      <c r="AM81" s="9" t="s">
        <v>1500</v>
      </c>
      <c r="AN81" s="9">
        <v>28741830</v>
      </c>
      <c r="AO81" s="9" t="s">
        <v>1500</v>
      </c>
      <c r="AP81" s="9" t="s">
        <v>1500</v>
      </c>
      <c r="AQ81" s="9" t="s">
        <v>754</v>
      </c>
      <c r="AR81" s="10" t="str">
        <f>HYPERLINK("https%3A%2F%2Fwww.webofscience.com%2Fwos%2Fwoscc%2Ffull-record%2FWOS:000308443800023","View Full Record in Web of Science")</f>
        <v>View Full Record in Web of Science</v>
      </c>
    </row>
    <row r="82" spans="1:44" s="9" customFormat="1" x14ac:dyDescent="0.2">
      <c r="A82" s="9" t="s">
        <v>1507</v>
      </c>
      <c r="B82" s="9" t="s">
        <v>1568</v>
      </c>
      <c r="C82" s="9" t="s">
        <v>1500</v>
      </c>
      <c r="D82" s="9" t="s">
        <v>1500</v>
      </c>
      <c r="E82" s="9" t="s">
        <v>1500</v>
      </c>
      <c r="F82" s="9" t="s">
        <v>1438</v>
      </c>
      <c r="G82" s="9" t="s">
        <v>1500</v>
      </c>
      <c r="H82" s="9" t="s">
        <v>1500</v>
      </c>
      <c r="J82" s="9" t="s">
        <v>2792</v>
      </c>
      <c r="K82" s="9" t="s">
        <v>142</v>
      </c>
      <c r="L82" s="9" t="s">
        <v>1526</v>
      </c>
      <c r="M82" s="9" t="s">
        <v>1500</v>
      </c>
      <c r="N82" s="9" t="s">
        <v>1500</v>
      </c>
      <c r="O82" s="9" t="s">
        <v>1500</v>
      </c>
      <c r="P82" s="9" t="s">
        <v>1896</v>
      </c>
      <c r="Q82" s="9" t="s">
        <v>2195</v>
      </c>
      <c r="R82" s="9" t="s">
        <v>1500</v>
      </c>
      <c r="S82" s="9" t="s">
        <v>1500</v>
      </c>
      <c r="T82" s="9" t="s">
        <v>2661</v>
      </c>
      <c r="U82" s="9" t="s">
        <v>2658</v>
      </c>
      <c r="V82" s="9" t="s">
        <v>1500</v>
      </c>
      <c r="W82" s="9" t="s">
        <v>1500</v>
      </c>
      <c r="X82" s="9" t="s">
        <v>1500</v>
      </c>
      <c r="Y82" s="9" t="s">
        <v>1490</v>
      </c>
      <c r="Z82" s="9">
        <v>2016</v>
      </c>
      <c r="AA82" s="9">
        <v>140</v>
      </c>
      <c r="AB82" s="9" t="s">
        <v>1500</v>
      </c>
      <c r="AC82" s="9" t="s">
        <v>1500</v>
      </c>
      <c r="AD82" s="9" t="s">
        <v>1500</v>
      </c>
      <c r="AE82" s="9">
        <v>9</v>
      </c>
      <c r="AF82" s="9">
        <v>14</v>
      </c>
      <c r="AG82" s="9" t="s">
        <v>1500</v>
      </c>
      <c r="AH82" s="9" t="s">
        <v>2603</v>
      </c>
      <c r="AI82" s="10" t="str">
        <f>HYPERLINK("http://dx.doi.org/10.1016/j.catena.2016.01.014","http://dx.doi.org/10.1016/j.catena.2016.01.014")</f>
        <v>http://dx.doi.org/10.1016/j.catena.2016.01.014</v>
      </c>
      <c r="AJ82" s="9" t="s">
        <v>1500</v>
      </c>
      <c r="AK82" s="9" t="s">
        <v>1500</v>
      </c>
      <c r="AL82" s="9" t="s">
        <v>1500</v>
      </c>
      <c r="AM82" s="9" t="s">
        <v>1500</v>
      </c>
      <c r="AN82" s="9" t="s">
        <v>1500</v>
      </c>
      <c r="AO82" s="9" t="s">
        <v>1500</v>
      </c>
      <c r="AP82" s="9" t="s">
        <v>1500</v>
      </c>
      <c r="AQ82" s="9" t="s">
        <v>880</v>
      </c>
      <c r="AR82" s="10" t="str">
        <f>HYPERLINK("https%3A%2F%2Fwww.webofscience.com%2Fwos%2Fwoscc%2Ffull-record%2FWOS:000372387100002","View Full Record in Web of Science")</f>
        <v>View Full Record in Web of Science</v>
      </c>
    </row>
    <row r="83" spans="1:44" s="9" customFormat="1" x14ac:dyDescent="0.2">
      <c r="A83" s="9" t="s">
        <v>1507</v>
      </c>
      <c r="B83" s="9" t="s">
        <v>1267</v>
      </c>
      <c r="C83" s="9" t="s">
        <v>1500</v>
      </c>
      <c r="D83" s="9" t="s">
        <v>1500</v>
      </c>
      <c r="E83" s="9" t="s">
        <v>1500</v>
      </c>
      <c r="F83" s="9" t="s">
        <v>2160</v>
      </c>
      <c r="G83" s="9" t="s">
        <v>1500</v>
      </c>
      <c r="H83" s="9" t="s">
        <v>1500</v>
      </c>
      <c r="I83" s="11" t="s">
        <v>2785</v>
      </c>
      <c r="K83" s="9" t="s">
        <v>1760</v>
      </c>
      <c r="L83" s="9" t="s">
        <v>611</v>
      </c>
      <c r="M83" s="9" t="s">
        <v>1500</v>
      </c>
      <c r="N83" s="9" t="s">
        <v>1500</v>
      </c>
      <c r="O83" s="9" t="s">
        <v>1500</v>
      </c>
      <c r="P83" s="9" t="s">
        <v>660</v>
      </c>
      <c r="Q83" s="9" t="s">
        <v>1500</v>
      </c>
      <c r="R83" s="9" t="s">
        <v>1500</v>
      </c>
      <c r="S83" s="9" t="s">
        <v>1500</v>
      </c>
      <c r="T83" s="9" t="s">
        <v>2703</v>
      </c>
      <c r="U83" s="9" t="s">
        <v>2718</v>
      </c>
      <c r="V83" s="9" t="s">
        <v>1500</v>
      </c>
      <c r="W83" s="9" t="s">
        <v>1500</v>
      </c>
      <c r="X83" s="9" t="s">
        <v>1500</v>
      </c>
      <c r="Y83" s="9" t="s">
        <v>1533</v>
      </c>
      <c r="Z83" s="9">
        <v>2020</v>
      </c>
      <c r="AA83" s="9">
        <v>258</v>
      </c>
      <c r="AB83" s="9" t="s">
        <v>1500</v>
      </c>
      <c r="AC83" s="9" t="s">
        <v>1500</v>
      </c>
      <c r="AD83" s="9" t="s">
        <v>1500</v>
      </c>
      <c r="AE83" s="9" t="s">
        <v>1500</v>
      </c>
      <c r="AF83" s="9" t="s">
        <v>1500</v>
      </c>
      <c r="AG83" s="9">
        <v>120643</v>
      </c>
      <c r="AH83" s="9" t="s">
        <v>337</v>
      </c>
      <c r="AI83" s="10" t="str">
        <f>HYPERLINK("http://dx.doi.org/10.1016/j.jclepro.2020.120643","http://dx.doi.org/10.1016/j.jclepro.2020.120643")</f>
        <v>http://dx.doi.org/10.1016/j.jclepro.2020.120643</v>
      </c>
      <c r="AJ83" s="9" t="s">
        <v>1500</v>
      </c>
      <c r="AK83" s="9" t="s">
        <v>1500</v>
      </c>
      <c r="AL83" s="9" t="s">
        <v>1500</v>
      </c>
      <c r="AM83" s="9" t="s">
        <v>1500</v>
      </c>
      <c r="AN83" s="9" t="s">
        <v>1500</v>
      </c>
      <c r="AO83" s="9" t="s">
        <v>1500</v>
      </c>
      <c r="AP83" s="9" t="s">
        <v>1500</v>
      </c>
      <c r="AQ83" s="9" t="s">
        <v>914</v>
      </c>
      <c r="AR83" s="10" t="str">
        <f>HYPERLINK("https%3A%2F%2Fwww.webofscience.com%2Fwos%2Fwoscc%2Ffull-record%2FWOS:000525323600056","View Full Record in Web of Science")</f>
        <v>View Full Record in Web of Science</v>
      </c>
    </row>
    <row r="84" spans="1:44" s="9" customFormat="1" x14ac:dyDescent="0.2">
      <c r="A84" s="9" t="s">
        <v>1507</v>
      </c>
      <c r="B84" s="9" t="s">
        <v>558</v>
      </c>
      <c r="C84" s="9" t="s">
        <v>1500</v>
      </c>
      <c r="D84" s="9" t="s">
        <v>1500</v>
      </c>
      <c r="E84" s="9" t="s">
        <v>1500</v>
      </c>
      <c r="F84" s="9" t="s">
        <v>1857</v>
      </c>
      <c r="G84" s="9" t="s">
        <v>1500</v>
      </c>
      <c r="H84" s="9" t="s">
        <v>1500</v>
      </c>
      <c r="J84" s="9" t="s">
        <v>2788</v>
      </c>
      <c r="K84" s="9" t="s">
        <v>2253</v>
      </c>
      <c r="L84" s="9" t="s">
        <v>611</v>
      </c>
      <c r="M84" s="9" t="s">
        <v>1500</v>
      </c>
      <c r="N84" s="9" t="s">
        <v>1500</v>
      </c>
      <c r="O84" s="9" t="s">
        <v>1500</v>
      </c>
      <c r="P84" s="9" t="s">
        <v>2588</v>
      </c>
      <c r="Q84" s="9" t="s">
        <v>2581</v>
      </c>
      <c r="R84" s="9" t="s">
        <v>1500</v>
      </c>
      <c r="S84" s="9" t="s">
        <v>1500</v>
      </c>
      <c r="T84" s="9" t="s">
        <v>2703</v>
      </c>
      <c r="U84" s="9" t="s">
        <v>2718</v>
      </c>
      <c r="V84" s="9" t="s">
        <v>1500</v>
      </c>
      <c r="W84" s="9" t="s">
        <v>1500</v>
      </c>
      <c r="X84" s="9" t="s">
        <v>1500</v>
      </c>
      <c r="Y84" s="9" t="s">
        <v>1635</v>
      </c>
      <c r="Z84" s="9">
        <v>2022</v>
      </c>
      <c r="AA84" s="9">
        <v>370</v>
      </c>
      <c r="AB84" s="9" t="s">
        <v>1500</v>
      </c>
      <c r="AC84" s="9" t="s">
        <v>1500</v>
      </c>
      <c r="AD84" s="9" t="s">
        <v>1500</v>
      </c>
      <c r="AE84" s="9" t="s">
        <v>1500</v>
      </c>
      <c r="AF84" s="9" t="s">
        <v>1500</v>
      </c>
      <c r="AG84" s="9">
        <v>133515</v>
      </c>
      <c r="AH84" s="9" t="s">
        <v>2594</v>
      </c>
      <c r="AI84" s="10" t="str">
        <f>HYPERLINK("http://dx.doi.org/10.1016/j.jclepro.2022.133515","http://dx.doi.org/10.1016/j.jclepro.2022.133515")</f>
        <v>http://dx.doi.org/10.1016/j.jclepro.2022.133515</v>
      </c>
      <c r="AJ84" s="9" t="s">
        <v>1500</v>
      </c>
      <c r="AK84" s="9" t="s">
        <v>2716</v>
      </c>
      <c r="AL84" s="9" t="s">
        <v>1500</v>
      </c>
      <c r="AM84" s="9" t="s">
        <v>1500</v>
      </c>
      <c r="AN84" s="9" t="s">
        <v>1500</v>
      </c>
      <c r="AO84" s="9" t="s">
        <v>1500</v>
      </c>
      <c r="AP84" s="9" t="s">
        <v>1500</v>
      </c>
      <c r="AQ84" s="9" t="s">
        <v>830</v>
      </c>
      <c r="AR84" s="10" t="str">
        <f>HYPERLINK("https%3A%2F%2Fwww.webofscience.com%2Fwos%2Fwoscc%2Ffull-record%2FWOS:000844875600003","View Full Record in Web of Science")</f>
        <v>View Full Record in Web of Science</v>
      </c>
    </row>
    <row r="85" spans="1:44" s="9" customFormat="1" x14ac:dyDescent="0.2">
      <c r="A85" s="9" t="s">
        <v>1507</v>
      </c>
      <c r="B85" s="9" t="s">
        <v>116</v>
      </c>
      <c r="C85" s="9" t="s">
        <v>1500</v>
      </c>
      <c r="D85" s="9" t="s">
        <v>1500</v>
      </c>
      <c r="E85" s="9" t="s">
        <v>1500</v>
      </c>
      <c r="F85" s="9" t="s">
        <v>719</v>
      </c>
      <c r="G85" s="9" t="s">
        <v>1500</v>
      </c>
      <c r="H85" s="9" t="s">
        <v>1500</v>
      </c>
      <c r="J85" s="9" t="s">
        <v>2792</v>
      </c>
      <c r="K85" s="9" t="s">
        <v>1206</v>
      </c>
      <c r="L85" s="9" t="s">
        <v>333</v>
      </c>
      <c r="M85" s="9" t="s">
        <v>1500</v>
      </c>
      <c r="N85" s="9" t="s">
        <v>1500</v>
      </c>
      <c r="O85" s="9" t="s">
        <v>1500</v>
      </c>
      <c r="P85" s="9" t="s">
        <v>1338</v>
      </c>
      <c r="Q85" s="9" t="s">
        <v>1567</v>
      </c>
      <c r="R85" s="9" t="s">
        <v>1500</v>
      </c>
      <c r="S85" s="9" t="s">
        <v>1500</v>
      </c>
      <c r="T85" s="9" t="s">
        <v>2108</v>
      </c>
      <c r="U85" s="9" t="s">
        <v>1500</v>
      </c>
      <c r="V85" s="9" t="s">
        <v>1500</v>
      </c>
      <c r="W85" s="9" t="s">
        <v>1500</v>
      </c>
      <c r="X85" s="9" t="s">
        <v>1500</v>
      </c>
      <c r="Y85" s="9" t="s">
        <v>1497</v>
      </c>
      <c r="Z85" s="9">
        <v>2024</v>
      </c>
      <c r="AA85" s="9">
        <v>13</v>
      </c>
      <c r="AB85" s="9" t="s">
        <v>1500</v>
      </c>
      <c r="AC85" s="9" t="s">
        <v>1500</v>
      </c>
      <c r="AD85" s="9" t="s">
        <v>1500</v>
      </c>
      <c r="AE85" s="9" t="s">
        <v>1500</v>
      </c>
      <c r="AF85" s="9" t="s">
        <v>1500</v>
      </c>
      <c r="AG85" s="9">
        <v>100199</v>
      </c>
      <c r="AH85" s="9" t="s">
        <v>2407</v>
      </c>
      <c r="AI85" s="10" t="str">
        <f>HYPERLINK("http://dx.doi.org/10.1016/j.cesys.2024.100199","http://dx.doi.org/10.1016/j.cesys.2024.100199")</f>
        <v>http://dx.doi.org/10.1016/j.cesys.2024.100199</v>
      </c>
      <c r="AJ85" s="9" t="s">
        <v>1500</v>
      </c>
      <c r="AK85" s="9" t="s">
        <v>2709</v>
      </c>
      <c r="AL85" s="9" t="s">
        <v>1500</v>
      </c>
      <c r="AM85" s="9" t="s">
        <v>1500</v>
      </c>
      <c r="AN85" s="9" t="s">
        <v>1500</v>
      </c>
      <c r="AO85" s="9" t="s">
        <v>1500</v>
      </c>
      <c r="AP85" s="9" t="s">
        <v>1500</v>
      </c>
      <c r="AQ85" s="9" t="s">
        <v>1018</v>
      </c>
      <c r="AR85" s="10" t="str">
        <f>HYPERLINK("https%3A%2F%2Fwww.webofscience.com%2Fwos%2Fwoscc%2Ffull-record%2FWOS:001255647500001","View Full Record in Web of Science")</f>
        <v>View Full Record in Web of Science</v>
      </c>
    </row>
    <row r="86" spans="1:44" s="9" customFormat="1" x14ac:dyDescent="0.2">
      <c r="A86" s="11" t="s">
        <v>1507</v>
      </c>
      <c r="B86" s="11" t="s">
        <v>2045</v>
      </c>
      <c r="C86" s="11" t="s">
        <v>1500</v>
      </c>
      <c r="D86" s="11" t="s">
        <v>1500</v>
      </c>
      <c r="E86" s="11" t="s">
        <v>1500</v>
      </c>
      <c r="F86" s="11" t="s">
        <v>245</v>
      </c>
      <c r="G86" s="11" t="s">
        <v>1500</v>
      </c>
      <c r="H86" s="11" t="s">
        <v>1500</v>
      </c>
      <c r="I86" s="11"/>
      <c r="J86" s="9" t="s">
        <v>2786</v>
      </c>
      <c r="K86" s="11" t="s">
        <v>2248</v>
      </c>
      <c r="L86" s="11" t="s">
        <v>223</v>
      </c>
    </row>
    <row r="87" spans="1:44" s="9" customFormat="1" x14ac:dyDescent="0.2">
      <c r="A87" s="9" t="s">
        <v>1507</v>
      </c>
      <c r="B87" s="9" t="s">
        <v>1685</v>
      </c>
      <c r="C87" s="9" t="s">
        <v>1500</v>
      </c>
      <c r="D87" s="9" t="s">
        <v>1500</v>
      </c>
      <c r="E87" s="9" t="s">
        <v>1500</v>
      </c>
      <c r="F87" s="9" t="s">
        <v>1767</v>
      </c>
      <c r="G87" s="9" t="s">
        <v>1500</v>
      </c>
      <c r="H87" s="9" t="s">
        <v>1500</v>
      </c>
      <c r="J87" s="9" t="s">
        <v>2792</v>
      </c>
      <c r="K87" s="9" t="s">
        <v>1827</v>
      </c>
      <c r="L87" s="9" t="s">
        <v>1520</v>
      </c>
      <c r="M87" s="9" t="s">
        <v>1500</v>
      </c>
      <c r="N87" s="9" t="s">
        <v>1500</v>
      </c>
      <c r="O87" s="9" t="s">
        <v>1500</v>
      </c>
      <c r="P87" s="9" t="s">
        <v>1943</v>
      </c>
      <c r="Q87" s="9" t="s">
        <v>2124</v>
      </c>
      <c r="R87" s="9" t="s">
        <v>1500</v>
      </c>
      <c r="S87" s="9" t="s">
        <v>1500</v>
      </c>
      <c r="T87" s="9" t="s">
        <v>2633</v>
      </c>
      <c r="U87" s="9" t="s">
        <v>1521</v>
      </c>
      <c r="V87" s="9" t="s">
        <v>1500</v>
      </c>
      <c r="W87" s="9" t="s">
        <v>1500</v>
      </c>
      <c r="X87" s="9" t="s">
        <v>1500</v>
      </c>
      <c r="Y87" s="9" t="s">
        <v>1582</v>
      </c>
      <c r="Z87" s="9">
        <v>2017</v>
      </c>
      <c r="AA87" s="9">
        <v>304</v>
      </c>
      <c r="AB87" s="9" t="s">
        <v>1500</v>
      </c>
      <c r="AC87" s="9" t="s">
        <v>1500</v>
      </c>
      <c r="AD87" s="9" t="s">
        <v>1500</v>
      </c>
      <c r="AE87" s="9">
        <v>49</v>
      </c>
      <c r="AF87" s="9">
        <v>58</v>
      </c>
      <c r="AG87" s="9" t="s">
        <v>1500</v>
      </c>
      <c r="AH87" s="9" t="s">
        <v>528</v>
      </c>
      <c r="AI87" s="10" t="str">
        <f>HYPERLINK("http://dx.doi.org/10.1016/j.geoderma.2016.08.022","http://dx.doi.org/10.1016/j.geoderma.2016.08.022")</f>
        <v>http://dx.doi.org/10.1016/j.geoderma.2016.08.022</v>
      </c>
      <c r="AJ87" s="9" t="s">
        <v>1500</v>
      </c>
      <c r="AK87" s="9" t="s">
        <v>1500</v>
      </c>
      <c r="AL87" s="9" t="s">
        <v>1500</v>
      </c>
      <c r="AM87" s="9" t="s">
        <v>1500</v>
      </c>
      <c r="AN87" s="9" t="s">
        <v>1500</v>
      </c>
      <c r="AO87" s="9" t="s">
        <v>1500</v>
      </c>
      <c r="AP87" s="9" t="s">
        <v>1500</v>
      </c>
      <c r="AQ87" s="9" t="s">
        <v>821</v>
      </c>
      <c r="AR87" s="10" t="str">
        <f>HYPERLINK("https%3A%2F%2Fwww.webofscience.com%2Fwos%2Fwoscc%2Ffull-record%2FWOS:000407539400007","View Full Record in Web of Science")</f>
        <v>View Full Record in Web of Science</v>
      </c>
    </row>
    <row r="88" spans="1:44" s="9" customFormat="1" x14ac:dyDescent="0.2">
      <c r="A88" s="9" t="s">
        <v>1507</v>
      </c>
      <c r="B88" s="9" t="s">
        <v>1440</v>
      </c>
      <c r="C88" s="9" t="s">
        <v>1500</v>
      </c>
      <c r="D88" s="9" t="s">
        <v>1500</v>
      </c>
      <c r="E88" s="9" t="s">
        <v>1500</v>
      </c>
      <c r="F88" s="9" t="s">
        <v>1433</v>
      </c>
      <c r="G88" s="9" t="s">
        <v>1500</v>
      </c>
      <c r="H88" s="9" t="s">
        <v>1500</v>
      </c>
      <c r="I88" s="9" t="s">
        <v>2621</v>
      </c>
      <c r="K88" s="9" t="s">
        <v>1182</v>
      </c>
      <c r="L88" s="9" t="s">
        <v>1301</v>
      </c>
      <c r="M88" s="9" t="s">
        <v>1500</v>
      </c>
      <c r="N88" s="9" t="s">
        <v>1500</v>
      </c>
      <c r="O88" s="9" t="s">
        <v>1500</v>
      </c>
      <c r="P88" s="9" t="s">
        <v>1340</v>
      </c>
      <c r="Q88" s="9" t="s">
        <v>493</v>
      </c>
      <c r="R88" s="9" t="s">
        <v>1500</v>
      </c>
      <c r="S88" s="9" t="s">
        <v>1500</v>
      </c>
      <c r="T88" s="9" t="s">
        <v>2753</v>
      </c>
      <c r="U88" s="9" t="s">
        <v>2734</v>
      </c>
      <c r="V88" s="9" t="s">
        <v>1500</v>
      </c>
      <c r="W88" s="9" t="s">
        <v>1500</v>
      </c>
      <c r="X88" s="9" t="s">
        <v>1500</v>
      </c>
      <c r="Y88" s="9" t="s">
        <v>1624</v>
      </c>
      <c r="Z88" s="9">
        <v>2019</v>
      </c>
      <c r="AA88" s="9">
        <v>16</v>
      </c>
      <c r="AB88" s="9">
        <v>2</v>
      </c>
      <c r="AC88" s="9" t="s">
        <v>1500</v>
      </c>
      <c r="AD88" s="9" t="s">
        <v>1500</v>
      </c>
      <c r="AE88" s="9">
        <v>383</v>
      </c>
      <c r="AF88" s="9">
        <v>408</v>
      </c>
      <c r="AG88" s="9" t="s">
        <v>1500</v>
      </c>
      <c r="AH88" s="9" t="s">
        <v>700</v>
      </c>
      <c r="AI88" s="10" t="str">
        <f>HYPERLINK("http://dx.doi.org/10.5194/bg-16-383-2019","http://dx.doi.org/10.5194/bg-16-383-2019")</f>
        <v>http://dx.doi.org/10.5194/bg-16-383-2019</v>
      </c>
      <c r="AJ88" s="9" t="s">
        <v>1500</v>
      </c>
      <c r="AK88" s="9" t="s">
        <v>1500</v>
      </c>
      <c r="AL88" s="9" t="s">
        <v>1500</v>
      </c>
      <c r="AM88" s="9" t="s">
        <v>1500</v>
      </c>
      <c r="AN88" s="9" t="s">
        <v>1500</v>
      </c>
      <c r="AO88" s="9" t="s">
        <v>1500</v>
      </c>
      <c r="AP88" s="9" t="s">
        <v>1500</v>
      </c>
      <c r="AQ88" s="9" t="s">
        <v>862</v>
      </c>
      <c r="AR88" s="10" t="str">
        <f>HYPERLINK("https%3A%2F%2Fwww.webofscience.com%2Fwos%2Fwoscc%2Ffull-record%2FWOS:000456710800005","View Full Record in Web of Science")</f>
        <v>View Full Record in Web of Science</v>
      </c>
    </row>
    <row r="89" spans="1:44" s="9" customFormat="1" x14ac:dyDescent="0.2">
      <c r="A89" s="9" t="s">
        <v>1507</v>
      </c>
      <c r="B89" s="9" t="s">
        <v>1840</v>
      </c>
      <c r="C89" s="9" t="s">
        <v>1500</v>
      </c>
      <c r="D89" s="9" t="s">
        <v>1500</v>
      </c>
      <c r="E89" s="9" t="s">
        <v>1500</v>
      </c>
      <c r="F89" s="9" t="s">
        <v>1953</v>
      </c>
      <c r="G89" s="9" t="s">
        <v>1500</v>
      </c>
      <c r="H89" s="9" t="s">
        <v>1500</v>
      </c>
      <c r="J89" s="9" t="s">
        <v>2788</v>
      </c>
      <c r="K89" s="9" t="s">
        <v>1382</v>
      </c>
      <c r="L89" s="9" t="s">
        <v>2313</v>
      </c>
      <c r="M89" s="9" t="s">
        <v>1500</v>
      </c>
      <c r="N89" s="9" t="s">
        <v>1500</v>
      </c>
      <c r="O89" s="9" t="s">
        <v>1500</v>
      </c>
      <c r="P89" s="9" t="s">
        <v>2526</v>
      </c>
      <c r="Q89" s="9" t="s">
        <v>2261</v>
      </c>
      <c r="R89" s="9" t="s">
        <v>1500</v>
      </c>
      <c r="S89" s="9" t="s">
        <v>1500</v>
      </c>
      <c r="T89" s="9" t="s">
        <v>1482</v>
      </c>
      <c r="U89" s="9" t="s">
        <v>1500</v>
      </c>
      <c r="V89" s="9" t="s">
        <v>1500</v>
      </c>
      <c r="W89" s="9" t="s">
        <v>1500</v>
      </c>
      <c r="X89" s="9" t="s">
        <v>1500</v>
      </c>
      <c r="Y89" s="9" t="s">
        <v>1494</v>
      </c>
      <c r="Z89" s="9">
        <v>2015</v>
      </c>
      <c r="AA89" s="9">
        <v>91</v>
      </c>
      <c r="AB89" s="9" t="s">
        <v>1500</v>
      </c>
      <c r="AC89" s="9" t="s">
        <v>1500</v>
      </c>
      <c r="AD89" s="9" t="s">
        <v>1500</v>
      </c>
      <c r="AE89" s="9">
        <v>127</v>
      </c>
      <c r="AF89" s="9">
        <v>132</v>
      </c>
      <c r="AG89" s="9" t="s">
        <v>1500</v>
      </c>
      <c r="AH89" s="9" t="s">
        <v>518</v>
      </c>
      <c r="AI89" s="10" t="str">
        <f>HYPERLINK("http://dx.doi.org/10.1016/j.soilbio.2015.08.033","http://dx.doi.org/10.1016/j.soilbio.2015.08.033")</f>
        <v>http://dx.doi.org/10.1016/j.soilbio.2015.08.033</v>
      </c>
      <c r="AJ89" s="9" t="s">
        <v>1500</v>
      </c>
      <c r="AK89" s="9" t="s">
        <v>1500</v>
      </c>
      <c r="AL89" s="9" t="s">
        <v>1500</v>
      </c>
      <c r="AM89" s="9" t="s">
        <v>1500</v>
      </c>
      <c r="AN89" s="9" t="s">
        <v>1500</v>
      </c>
      <c r="AO89" s="9" t="s">
        <v>1500</v>
      </c>
      <c r="AP89" s="9" t="s">
        <v>1500</v>
      </c>
      <c r="AQ89" s="9" t="s">
        <v>907</v>
      </c>
      <c r="AR89" s="10" t="str">
        <f>HYPERLINK("https%3A%2F%2Fwww.webofscience.com%2Fwos%2Fwoscc%2Ffull-record%2FWOS:000364502900015","View Full Record in Web of Science")</f>
        <v>View Full Record in Web of Science</v>
      </c>
    </row>
    <row r="90" spans="1:44" s="9" customFormat="1" x14ac:dyDescent="0.2">
      <c r="A90" s="9" t="s">
        <v>1507</v>
      </c>
      <c r="B90" s="9" t="s">
        <v>447</v>
      </c>
      <c r="C90" s="9" t="s">
        <v>1500</v>
      </c>
      <c r="D90" s="9" t="s">
        <v>1500</v>
      </c>
      <c r="E90" s="9" t="s">
        <v>1500</v>
      </c>
      <c r="F90" s="9" t="s">
        <v>2507</v>
      </c>
      <c r="G90" s="9" t="s">
        <v>1500</v>
      </c>
      <c r="H90" s="9" t="s">
        <v>1504</v>
      </c>
      <c r="J90" s="9" t="s">
        <v>2792</v>
      </c>
      <c r="K90" s="9" t="s">
        <v>292</v>
      </c>
      <c r="L90" s="9" t="s">
        <v>1317</v>
      </c>
      <c r="M90" s="9" t="s">
        <v>1500</v>
      </c>
      <c r="N90" s="9" t="s">
        <v>1500</v>
      </c>
      <c r="O90" s="9" t="s">
        <v>1500</v>
      </c>
      <c r="P90" s="9" t="s">
        <v>649</v>
      </c>
      <c r="Q90" s="9" t="s">
        <v>403</v>
      </c>
      <c r="R90" s="9" t="s">
        <v>1500</v>
      </c>
      <c r="S90" s="9" t="s">
        <v>1500</v>
      </c>
      <c r="T90" s="9" t="s">
        <v>1500</v>
      </c>
      <c r="U90" s="9" t="s">
        <v>1513</v>
      </c>
      <c r="V90" s="9" t="s">
        <v>1500</v>
      </c>
      <c r="W90" s="9" t="s">
        <v>1500</v>
      </c>
      <c r="X90" s="9" t="s">
        <v>1500</v>
      </c>
      <c r="Y90" s="9" t="s">
        <v>1505</v>
      </c>
      <c r="Z90" s="9">
        <v>2024</v>
      </c>
      <c r="AA90" s="9">
        <v>14</v>
      </c>
      <c r="AB90" s="9">
        <v>1</v>
      </c>
      <c r="AC90" s="9" t="s">
        <v>1500</v>
      </c>
      <c r="AD90" s="9" t="s">
        <v>1500</v>
      </c>
      <c r="AE90" s="9" t="s">
        <v>1500</v>
      </c>
      <c r="AF90" s="9" t="s">
        <v>1500</v>
      </c>
      <c r="AG90" s="9">
        <v>222</v>
      </c>
      <c r="AH90" s="9" t="s">
        <v>2396</v>
      </c>
      <c r="AI90" s="10" t="str">
        <f>HYPERLINK("http://dx.doi.org/10.3390/agronomy14010222","http://dx.doi.org/10.3390/agronomy14010222")</f>
        <v>http://dx.doi.org/10.3390/agronomy14010222</v>
      </c>
      <c r="AJ90" s="9" t="s">
        <v>1500</v>
      </c>
      <c r="AK90" s="9" t="s">
        <v>1500</v>
      </c>
      <c r="AL90" s="9" t="s">
        <v>1500</v>
      </c>
      <c r="AM90" s="9" t="s">
        <v>1500</v>
      </c>
      <c r="AN90" s="9" t="s">
        <v>1500</v>
      </c>
      <c r="AO90" s="9" t="s">
        <v>1500</v>
      </c>
      <c r="AP90" s="9" t="s">
        <v>1500</v>
      </c>
      <c r="AQ90" s="9" t="s">
        <v>1031</v>
      </c>
      <c r="AR90" s="10" t="str">
        <f>HYPERLINK("https%3A%2F%2Fwww.webofscience.com%2Fwos%2Fwoscc%2Ffull-record%2FWOS:001151923000001","View Full Record in Web of Science")</f>
        <v>View Full Record in Web of Science</v>
      </c>
    </row>
    <row r="91" spans="1:44" s="9" customFormat="1" x14ac:dyDescent="0.2">
      <c r="A91" s="11" t="s">
        <v>1493</v>
      </c>
      <c r="B91" s="11" t="s">
        <v>619</v>
      </c>
      <c r="C91" s="11" t="s">
        <v>1500</v>
      </c>
      <c r="D91" s="11" t="s">
        <v>1296</v>
      </c>
      <c r="E91" s="11" t="s">
        <v>1500</v>
      </c>
      <c r="F91" s="11" t="s">
        <v>2217</v>
      </c>
      <c r="G91" s="11" t="s">
        <v>1500</v>
      </c>
      <c r="H91" s="11" t="s">
        <v>1500</v>
      </c>
      <c r="J91" s="9" t="s">
        <v>2786</v>
      </c>
      <c r="K91" s="11" t="s">
        <v>381</v>
      </c>
      <c r="L91" s="11" t="s">
        <v>1886</v>
      </c>
      <c r="M91" s="11" t="s">
        <v>158</v>
      </c>
      <c r="N91" s="11" t="s">
        <v>1500</v>
      </c>
      <c r="O91" s="11" t="s">
        <v>1500</v>
      </c>
      <c r="P91" s="11" t="s">
        <v>2470</v>
      </c>
      <c r="Q91" s="11" t="s">
        <v>551</v>
      </c>
      <c r="R91" s="11" t="s">
        <v>1500</v>
      </c>
      <c r="S91" s="11" t="s">
        <v>1500</v>
      </c>
      <c r="T91" s="11" t="s">
        <v>2089</v>
      </c>
      <c r="U91" s="11" t="s">
        <v>1500</v>
      </c>
      <c r="V91" s="11" t="s">
        <v>1093</v>
      </c>
      <c r="W91" s="11" t="s">
        <v>1500</v>
      </c>
      <c r="X91" s="11" t="s">
        <v>1500</v>
      </c>
      <c r="Y91" s="11" t="s">
        <v>1500</v>
      </c>
      <c r="Z91" s="11">
        <v>2018</v>
      </c>
      <c r="AA91" s="11">
        <v>171</v>
      </c>
      <c r="AB91" s="11" t="s">
        <v>1500</v>
      </c>
      <c r="AC91" s="11" t="s">
        <v>1500</v>
      </c>
      <c r="AD91" s="11" t="s">
        <v>1500</v>
      </c>
      <c r="AE91" s="11">
        <v>251</v>
      </c>
      <c r="AF91" s="11">
        <v>300</v>
      </c>
      <c r="AG91" s="11" t="s">
        <v>1500</v>
      </c>
      <c r="AH91" s="11" t="s">
        <v>1500</v>
      </c>
      <c r="AI91" s="11" t="s">
        <v>1500</v>
      </c>
      <c r="AJ91" s="11" t="s">
        <v>1500</v>
      </c>
      <c r="AK91" s="11" t="s">
        <v>1500</v>
      </c>
      <c r="AL91" s="11" t="s">
        <v>1500</v>
      </c>
      <c r="AM91" s="11" t="s">
        <v>1500</v>
      </c>
      <c r="AN91" s="11" t="s">
        <v>1500</v>
      </c>
      <c r="AO91" s="11" t="s">
        <v>1500</v>
      </c>
      <c r="AP91" s="11" t="s">
        <v>1500</v>
      </c>
      <c r="AQ91" s="11" t="s">
        <v>1113</v>
      </c>
      <c r="AR91" s="11">
        <v>0</v>
      </c>
    </row>
    <row r="92" spans="1:44" s="8" customFormat="1" x14ac:dyDescent="0.2">
      <c r="A92" s="9" t="s">
        <v>1507</v>
      </c>
      <c r="B92" s="9" t="s">
        <v>183</v>
      </c>
      <c r="C92" s="9" t="s">
        <v>1500</v>
      </c>
      <c r="D92" s="9" t="s">
        <v>1500</v>
      </c>
      <c r="E92" s="9" t="s">
        <v>1500</v>
      </c>
      <c r="F92" s="9" t="s">
        <v>1353</v>
      </c>
      <c r="G92" s="9" t="s">
        <v>1500</v>
      </c>
      <c r="H92" s="9" t="s">
        <v>1500</v>
      </c>
      <c r="I92" s="9"/>
      <c r="J92" s="9" t="s">
        <v>2792</v>
      </c>
      <c r="K92" s="9" t="s">
        <v>1356</v>
      </c>
      <c r="L92" s="9" t="s">
        <v>1287</v>
      </c>
      <c r="M92" s="9" t="s">
        <v>1500</v>
      </c>
      <c r="N92" s="9" t="s">
        <v>1500</v>
      </c>
      <c r="O92" s="9" t="s">
        <v>1500</v>
      </c>
      <c r="P92" s="9" t="s">
        <v>1135</v>
      </c>
      <c r="Q92" s="9" t="s">
        <v>2523</v>
      </c>
      <c r="R92" s="9" t="s">
        <v>1500</v>
      </c>
      <c r="S92" s="9" t="s">
        <v>1500</v>
      </c>
      <c r="T92" s="9" t="s">
        <v>2725</v>
      </c>
      <c r="U92" s="9" t="s">
        <v>2735</v>
      </c>
      <c r="V92" s="9" t="s">
        <v>1500</v>
      </c>
      <c r="W92" s="9" t="s">
        <v>1500</v>
      </c>
      <c r="X92" s="9" t="s">
        <v>1500</v>
      </c>
      <c r="Y92" s="9" t="s">
        <v>1500</v>
      </c>
      <c r="Z92" s="9">
        <v>2022</v>
      </c>
      <c r="AA92" s="9">
        <v>60</v>
      </c>
      <c r="AB92" s="9">
        <v>1</v>
      </c>
      <c r="AC92" s="9" t="s">
        <v>1500</v>
      </c>
      <c r="AD92" s="9" t="s">
        <v>1500</v>
      </c>
      <c r="AE92" s="9">
        <v>11</v>
      </c>
      <c r="AF92" s="9">
        <v>21</v>
      </c>
      <c r="AG92" s="9" t="s">
        <v>1500</v>
      </c>
      <c r="AH92" s="9" t="s">
        <v>1295</v>
      </c>
      <c r="AI92" s="10" t="str">
        <f>HYPERLINK("http://dx.doi.org/10.1071/SR20237","http://dx.doi.org/10.1071/SR20237")</f>
        <v>http://dx.doi.org/10.1071/SR20237</v>
      </c>
      <c r="AJ92" s="9" t="s">
        <v>1500</v>
      </c>
      <c r="AK92" s="9" t="s">
        <v>2669</v>
      </c>
      <c r="AL92" s="9" t="s">
        <v>1500</v>
      </c>
      <c r="AM92" s="9" t="s">
        <v>1500</v>
      </c>
      <c r="AN92" s="9" t="s">
        <v>1500</v>
      </c>
      <c r="AO92" s="9" t="s">
        <v>1500</v>
      </c>
      <c r="AP92" s="9" t="s">
        <v>1500</v>
      </c>
      <c r="AQ92" s="9" t="s">
        <v>981</v>
      </c>
      <c r="AR92" s="10" t="str">
        <f>HYPERLINK("https%3A%2F%2Fwww.webofscience.com%2Fwos%2Fwoscc%2Ffull-record%2FWOS:000703012300001","View Full Record in Web of Science")</f>
        <v>View Full Record in Web of Science</v>
      </c>
    </row>
    <row r="93" spans="1:44" s="9" customFormat="1" x14ac:dyDescent="0.2">
      <c r="A93" s="9" t="s">
        <v>1507</v>
      </c>
      <c r="B93" s="9" t="s">
        <v>1249</v>
      </c>
      <c r="C93" s="9" t="s">
        <v>1500</v>
      </c>
      <c r="D93" s="9" t="s">
        <v>1500</v>
      </c>
      <c r="E93" s="9" t="s">
        <v>1500</v>
      </c>
      <c r="F93" s="9" t="s">
        <v>1120</v>
      </c>
      <c r="G93" s="9" t="s">
        <v>1500</v>
      </c>
      <c r="H93" s="9" t="s">
        <v>1500</v>
      </c>
      <c r="I93" s="11" t="s">
        <v>2785</v>
      </c>
      <c r="K93" s="9" t="s">
        <v>2494</v>
      </c>
      <c r="L93" s="9" t="s">
        <v>583</v>
      </c>
      <c r="M93" s="9" t="s">
        <v>1500</v>
      </c>
      <c r="N93" s="9" t="s">
        <v>1500</v>
      </c>
      <c r="O93" s="9" t="s">
        <v>1500</v>
      </c>
      <c r="P93" s="9" t="s">
        <v>2004</v>
      </c>
      <c r="Q93" s="9" t="s">
        <v>1118</v>
      </c>
      <c r="R93" s="9" t="s">
        <v>1500</v>
      </c>
      <c r="S93" s="9" t="s">
        <v>1500</v>
      </c>
      <c r="T93" s="9" t="s">
        <v>1523</v>
      </c>
      <c r="U93" s="9" t="s">
        <v>1480</v>
      </c>
      <c r="V93" s="9" t="s">
        <v>1500</v>
      </c>
      <c r="W93" s="9" t="s">
        <v>1500</v>
      </c>
      <c r="X93" s="9" t="s">
        <v>1500</v>
      </c>
      <c r="Y93" s="9" t="s">
        <v>1648</v>
      </c>
      <c r="Z93" s="9">
        <v>2024</v>
      </c>
      <c r="AA93" s="9">
        <v>916</v>
      </c>
      <c r="AB93" s="9" t="s">
        <v>1500</v>
      </c>
      <c r="AC93" s="9" t="s">
        <v>1500</v>
      </c>
      <c r="AD93" s="9" t="s">
        <v>1500</v>
      </c>
      <c r="AE93" s="9" t="s">
        <v>1500</v>
      </c>
      <c r="AF93" s="9" t="s">
        <v>1500</v>
      </c>
      <c r="AG93" s="9">
        <v>170307</v>
      </c>
      <c r="AH93" s="9" t="s">
        <v>349</v>
      </c>
      <c r="AI93" s="10" t="str">
        <f>HYPERLINK("http://dx.doi.org/10.1016/j.scitotenv.2024.170307","http://dx.doi.org/10.1016/j.scitotenv.2024.170307")</f>
        <v>http://dx.doi.org/10.1016/j.scitotenv.2024.170307</v>
      </c>
      <c r="AJ93" s="9" t="s">
        <v>1500</v>
      </c>
      <c r="AK93" s="9" t="s">
        <v>2674</v>
      </c>
      <c r="AL93" s="9" t="s">
        <v>1500</v>
      </c>
      <c r="AM93" s="9" t="s">
        <v>1500</v>
      </c>
      <c r="AN93" s="9">
        <v>38272082</v>
      </c>
      <c r="AO93" s="9" t="s">
        <v>1500</v>
      </c>
      <c r="AP93" s="9" t="s">
        <v>1500</v>
      </c>
      <c r="AQ93" s="9" t="s">
        <v>1008</v>
      </c>
      <c r="AR93" s="10" t="str">
        <f>HYPERLINK("https%3A%2F%2Fwww.webofscience.com%2Fwos%2Fwoscc%2Ffull-record%2FWOS:001174896900001","View Full Record in Web of Science")</f>
        <v>View Full Record in Web of Science</v>
      </c>
    </row>
    <row r="94" spans="1:44" s="9" customFormat="1" x14ac:dyDescent="0.2">
      <c r="A94" s="8" t="s">
        <v>1507</v>
      </c>
      <c r="B94" s="8" t="s">
        <v>1841</v>
      </c>
      <c r="C94" s="8" t="s">
        <v>1500</v>
      </c>
      <c r="D94" s="8" t="s">
        <v>1500</v>
      </c>
      <c r="E94" s="8" t="s">
        <v>1500</v>
      </c>
      <c r="F94" s="8" t="s">
        <v>1215</v>
      </c>
      <c r="G94" s="8" t="s">
        <v>1500</v>
      </c>
      <c r="H94" s="8" t="s">
        <v>1500</v>
      </c>
      <c r="I94" s="8"/>
      <c r="J94" s="8"/>
      <c r="K94" s="9" t="s">
        <v>324</v>
      </c>
      <c r="L94" s="8" t="s">
        <v>219</v>
      </c>
      <c r="M94" s="8" t="s">
        <v>1500</v>
      </c>
      <c r="N94" s="8" t="s">
        <v>1500</v>
      </c>
      <c r="O94" s="8" t="s">
        <v>1500</v>
      </c>
      <c r="P94" s="8" t="s">
        <v>36</v>
      </c>
      <c r="Q94" s="8" t="s">
        <v>274</v>
      </c>
      <c r="R94" s="8" t="s">
        <v>1500</v>
      </c>
      <c r="S94" s="8" t="s">
        <v>1500</v>
      </c>
      <c r="T94" s="8" t="s">
        <v>1914</v>
      </c>
      <c r="U94" s="8" t="s">
        <v>1909</v>
      </c>
      <c r="V94" s="8" t="s">
        <v>1500</v>
      </c>
      <c r="W94" s="8" t="s">
        <v>1500</v>
      </c>
      <c r="X94" s="8" t="s">
        <v>1500</v>
      </c>
      <c r="Y94" s="8" t="s">
        <v>1539</v>
      </c>
      <c r="Z94" s="8">
        <v>2012</v>
      </c>
      <c r="AA94" s="8">
        <v>152</v>
      </c>
      <c r="AB94" s="8" t="s">
        <v>1500</v>
      </c>
      <c r="AC94" s="8" t="s">
        <v>1500</v>
      </c>
      <c r="AD94" s="8" t="s">
        <v>1500</v>
      </c>
      <c r="AE94" s="8">
        <v>1</v>
      </c>
      <c r="AF94" s="8">
        <v>9</v>
      </c>
      <c r="AG94" s="8" t="s">
        <v>1500</v>
      </c>
      <c r="AH94" s="8" t="s">
        <v>2294</v>
      </c>
      <c r="AI94" s="12" t="str">
        <f>HYPERLINK("http://dx.doi.org/10.1016/j.agee.2012.02.004","http://dx.doi.org/10.1016/j.agee.2012.02.004")</f>
        <v>http://dx.doi.org/10.1016/j.agee.2012.02.004</v>
      </c>
      <c r="AJ94" s="8" t="s">
        <v>1500</v>
      </c>
      <c r="AK94" s="8" t="s">
        <v>1500</v>
      </c>
      <c r="AL94" s="8" t="s">
        <v>1500</v>
      </c>
      <c r="AM94" s="8" t="s">
        <v>1500</v>
      </c>
      <c r="AN94" s="8" t="s">
        <v>1500</v>
      </c>
      <c r="AO94" s="8" t="s">
        <v>1500</v>
      </c>
      <c r="AP94" s="8" t="s">
        <v>1500</v>
      </c>
      <c r="AQ94" s="8" t="s">
        <v>755</v>
      </c>
      <c r="AR94" s="12" t="str">
        <f>HYPERLINK("https%3A%2F%2Fwww.webofscience.com%2Fwos%2Fwoscc%2Ffull-record%2FWOS:000303643900001","View Full Record in Web of Science")</f>
        <v>View Full Record in Web of Science</v>
      </c>
    </row>
    <row r="95" spans="1:44" s="9" customFormat="1" x14ac:dyDescent="0.2">
      <c r="A95" s="8" t="s">
        <v>1507</v>
      </c>
      <c r="B95" s="8" t="s">
        <v>224</v>
      </c>
      <c r="C95" s="8" t="s">
        <v>1500</v>
      </c>
      <c r="D95" s="8" t="s">
        <v>1500</v>
      </c>
      <c r="E95" s="8" t="s">
        <v>1500</v>
      </c>
      <c r="F95" s="8" t="s">
        <v>1848</v>
      </c>
      <c r="G95" s="8" t="s">
        <v>1500</v>
      </c>
      <c r="H95" s="8" t="s">
        <v>1500</v>
      </c>
      <c r="I95" s="8"/>
      <c r="J95" s="8"/>
      <c r="K95" s="9" t="s">
        <v>259</v>
      </c>
      <c r="L95" s="8" t="s">
        <v>588</v>
      </c>
      <c r="M95" s="8" t="s">
        <v>1500</v>
      </c>
      <c r="N95" s="8" t="s">
        <v>1500</v>
      </c>
      <c r="O95" s="8" t="s">
        <v>1500</v>
      </c>
      <c r="P95" s="8" t="s">
        <v>2312</v>
      </c>
      <c r="Q95" s="8" t="s">
        <v>603</v>
      </c>
      <c r="R95" s="8" t="s">
        <v>1500</v>
      </c>
      <c r="S95" s="8" t="s">
        <v>1500</v>
      </c>
      <c r="T95" s="8" t="s">
        <v>1926</v>
      </c>
      <c r="U95" s="8" t="s">
        <v>1928</v>
      </c>
      <c r="V95" s="8" t="s">
        <v>1500</v>
      </c>
      <c r="W95" s="8" t="s">
        <v>1500</v>
      </c>
      <c r="X95" s="8" t="s">
        <v>1500</v>
      </c>
      <c r="Y95" s="8" t="s">
        <v>1648</v>
      </c>
      <c r="Z95" s="8">
        <v>2018</v>
      </c>
      <c r="AA95" s="8">
        <v>250</v>
      </c>
      <c r="AB95" s="8" t="s">
        <v>1500</v>
      </c>
      <c r="AC95" s="8" t="s">
        <v>1500</v>
      </c>
      <c r="AD95" s="8" t="s">
        <v>1500</v>
      </c>
      <c r="AE95" s="8">
        <v>299</v>
      </c>
      <c r="AF95" s="8">
        <v>307</v>
      </c>
      <c r="AG95" s="8" t="s">
        <v>1500</v>
      </c>
      <c r="AH95" s="8" t="s">
        <v>477</v>
      </c>
      <c r="AI95" s="12" t="str">
        <f>HYPERLINK("http://dx.doi.org/10.1016/j.agrformet.2017.12.265","http://dx.doi.org/10.1016/j.agrformet.2017.12.265")</f>
        <v>http://dx.doi.org/10.1016/j.agrformet.2017.12.265</v>
      </c>
      <c r="AJ95" s="8" t="s">
        <v>1500</v>
      </c>
      <c r="AK95" s="8" t="s">
        <v>1500</v>
      </c>
      <c r="AL95" s="8" t="s">
        <v>1500</v>
      </c>
      <c r="AM95" s="8" t="s">
        <v>1500</v>
      </c>
      <c r="AN95" s="8" t="s">
        <v>1500</v>
      </c>
      <c r="AO95" s="8" t="s">
        <v>1500</v>
      </c>
      <c r="AP95" s="8" t="s">
        <v>1500</v>
      </c>
      <c r="AQ95" s="8" t="s">
        <v>987</v>
      </c>
      <c r="AR95" s="12" t="str">
        <f>HYPERLINK("https%3A%2F%2Fwww.webofscience.com%2Fwos%2Fwoscc%2Ffull-record%2FWOS:000427338400025","View Full Record in Web of Science")</f>
        <v>View Full Record in Web of Science</v>
      </c>
    </row>
    <row r="96" spans="1:44" s="9" customFormat="1" x14ac:dyDescent="0.2">
      <c r="A96" s="11" t="s">
        <v>1507</v>
      </c>
      <c r="B96" s="11" t="s">
        <v>1239</v>
      </c>
      <c r="C96" s="11" t="s">
        <v>1500</v>
      </c>
      <c r="D96" s="11" t="s">
        <v>1500</v>
      </c>
      <c r="E96" s="11" t="s">
        <v>1500</v>
      </c>
      <c r="F96" s="11" t="s">
        <v>157</v>
      </c>
      <c r="G96" s="11" t="s">
        <v>1500</v>
      </c>
      <c r="H96" s="11" t="s">
        <v>1500</v>
      </c>
      <c r="J96" s="9" t="s">
        <v>2786</v>
      </c>
      <c r="K96" s="11" t="s">
        <v>1765</v>
      </c>
      <c r="L96" s="11" t="s">
        <v>2305</v>
      </c>
    </row>
    <row r="97" spans="1:44" s="9" customFormat="1" x14ac:dyDescent="0.2">
      <c r="A97" s="9" t="s">
        <v>1507</v>
      </c>
      <c r="B97" s="9" t="s">
        <v>699</v>
      </c>
      <c r="C97" s="9" t="s">
        <v>1500</v>
      </c>
      <c r="D97" s="9" t="s">
        <v>1500</v>
      </c>
      <c r="E97" s="9" t="s">
        <v>1500</v>
      </c>
      <c r="F97" s="9" t="s">
        <v>575</v>
      </c>
      <c r="G97" s="9" t="s">
        <v>1500</v>
      </c>
      <c r="H97" s="9" t="s">
        <v>1500</v>
      </c>
      <c r="J97" s="9" t="s">
        <v>2786</v>
      </c>
      <c r="K97" s="9" t="s">
        <v>2193</v>
      </c>
    </row>
    <row r="98" spans="1:44" s="9" customFormat="1" x14ac:dyDescent="0.2">
      <c r="A98" s="9" t="s">
        <v>1507</v>
      </c>
      <c r="B98" s="9" t="s">
        <v>1977</v>
      </c>
      <c r="C98" s="9" t="s">
        <v>1500</v>
      </c>
      <c r="D98" s="9" t="s">
        <v>1500</v>
      </c>
      <c r="E98" s="9" t="s">
        <v>1500</v>
      </c>
      <c r="F98" s="9" t="s">
        <v>100</v>
      </c>
      <c r="G98" s="9" t="s">
        <v>1500</v>
      </c>
      <c r="H98" s="9" t="s">
        <v>1500</v>
      </c>
      <c r="J98" s="9" t="s">
        <v>2786</v>
      </c>
      <c r="K98" s="9" t="s">
        <v>123</v>
      </c>
      <c r="L98" s="9" t="s">
        <v>601</v>
      </c>
      <c r="M98" s="9" t="s">
        <v>1500</v>
      </c>
      <c r="N98" s="9" t="s">
        <v>1500</v>
      </c>
      <c r="O98" s="9" t="s">
        <v>1500</v>
      </c>
      <c r="P98" s="9" t="s">
        <v>294</v>
      </c>
      <c r="Q98" s="9" t="s">
        <v>195</v>
      </c>
      <c r="R98" s="9" t="s">
        <v>1500</v>
      </c>
      <c r="S98" s="9" t="s">
        <v>1500</v>
      </c>
      <c r="T98" s="9" t="s">
        <v>1524</v>
      </c>
      <c r="U98" s="9" t="s">
        <v>2641</v>
      </c>
      <c r="V98" s="9" t="s">
        <v>1500</v>
      </c>
      <c r="W98" s="9" t="s">
        <v>1500</v>
      </c>
      <c r="X98" s="9" t="s">
        <v>1500</v>
      </c>
      <c r="Y98" s="9" t="s">
        <v>1497</v>
      </c>
      <c r="Z98" s="9">
        <v>2014</v>
      </c>
      <c r="AA98" s="9">
        <v>60</v>
      </c>
      <c r="AB98" s="9">
        <v>3</v>
      </c>
      <c r="AC98" s="9" t="s">
        <v>1500</v>
      </c>
      <c r="AD98" s="9" t="s">
        <v>1500</v>
      </c>
      <c r="AE98" s="9">
        <v>411</v>
      </c>
      <c r="AF98" s="9">
        <v>422</v>
      </c>
      <c r="AG98" s="9" t="s">
        <v>1500</v>
      </c>
      <c r="AH98" s="9" t="s">
        <v>2587</v>
      </c>
      <c r="AI98" s="10" t="str">
        <f>HYPERLINK("http://dx.doi.org/10.1080/00380768.2014.899886","http://dx.doi.org/10.1080/00380768.2014.899886")</f>
        <v>http://dx.doi.org/10.1080/00380768.2014.899886</v>
      </c>
      <c r="AJ98" s="9" t="s">
        <v>1500</v>
      </c>
      <c r="AK98" s="9" t="s">
        <v>1500</v>
      </c>
      <c r="AL98" s="9" t="s">
        <v>1500</v>
      </c>
      <c r="AM98" s="9" t="s">
        <v>1500</v>
      </c>
      <c r="AN98" s="9" t="s">
        <v>1500</v>
      </c>
      <c r="AO98" s="9" t="s">
        <v>1500</v>
      </c>
      <c r="AP98" s="9" t="s">
        <v>1500</v>
      </c>
      <c r="AQ98" s="9" t="s">
        <v>997</v>
      </c>
      <c r="AR98" s="10" t="str">
        <f>HYPERLINK("https%3A%2F%2Fwww.webofscience.com%2Fwos%2Fwoscc%2Ffull-record%2FWOS:000340088800014","View Full Record in Web of Science")</f>
        <v>View Full Record in Web of Science</v>
      </c>
    </row>
    <row r="99" spans="1:44" s="9" customFormat="1" x14ac:dyDescent="0.2">
      <c r="A99" s="11" t="s">
        <v>1507</v>
      </c>
      <c r="B99" s="11" t="s">
        <v>2024</v>
      </c>
      <c r="C99" s="11" t="s">
        <v>1500</v>
      </c>
      <c r="D99" s="11" t="s">
        <v>1500</v>
      </c>
      <c r="E99" s="11" t="s">
        <v>1500</v>
      </c>
      <c r="F99" s="11" t="s">
        <v>1572</v>
      </c>
      <c r="G99" s="11" t="s">
        <v>1500</v>
      </c>
      <c r="H99" s="11" t="s">
        <v>1500</v>
      </c>
      <c r="J99" s="9" t="s">
        <v>2792</v>
      </c>
      <c r="K99" s="11" t="s">
        <v>1404</v>
      </c>
      <c r="L99" s="11" t="s">
        <v>2652</v>
      </c>
    </row>
    <row r="100" spans="1:44" s="9" customFormat="1" x14ac:dyDescent="0.2">
      <c r="A100" s="11" t="s">
        <v>1507</v>
      </c>
      <c r="B100" s="11" t="s">
        <v>1236</v>
      </c>
      <c r="C100" s="11" t="s">
        <v>1500</v>
      </c>
      <c r="D100" s="11" t="s">
        <v>1500</v>
      </c>
      <c r="E100" s="11" t="s">
        <v>1500</v>
      </c>
      <c r="F100" s="11" t="s">
        <v>1745</v>
      </c>
      <c r="G100" s="11" t="s">
        <v>1500</v>
      </c>
      <c r="H100" s="11" t="s">
        <v>1500</v>
      </c>
      <c r="I100" s="9" t="s">
        <v>2790</v>
      </c>
      <c r="J100" s="14"/>
      <c r="K100" s="11" t="s">
        <v>2524</v>
      </c>
      <c r="L100" s="11" t="s">
        <v>641</v>
      </c>
      <c r="M100" s="11" t="s">
        <v>1500</v>
      </c>
      <c r="N100" s="11" t="s">
        <v>1500</v>
      </c>
      <c r="O100" s="11" t="s">
        <v>1500</v>
      </c>
      <c r="P100" s="11" t="s">
        <v>2326</v>
      </c>
      <c r="Q100" s="11" t="s">
        <v>581</v>
      </c>
      <c r="R100" s="11" t="s">
        <v>1500</v>
      </c>
      <c r="S100" s="11" t="s">
        <v>1500</v>
      </c>
      <c r="T100" s="11" t="s">
        <v>2710</v>
      </c>
      <c r="U100" s="11" t="s">
        <v>2711</v>
      </c>
      <c r="V100" s="11" t="s">
        <v>1500</v>
      </c>
      <c r="W100" s="11" t="s">
        <v>1500</v>
      </c>
      <c r="X100" s="11" t="s">
        <v>1500</v>
      </c>
      <c r="Y100" s="11" t="s">
        <v>1490</v>
      </c>
      <c r="Z100" s="11">
        <v>2016</v>
      </c>
      <c r="AA100" s="11">
        <v>158</v>
      </c>
      <c r="AB100" s="11" t="s">
        <v>1500</v>
      </c>
      <c r="AC100" s="11" t="s">
        <v>1500</v>
      </c>
      <c r="AD100" s="11" t="s">
        <v>1500</v>
      </c>
      <c r="AE100" s="11">
        <v>39</v>
      </c>
      <c r="AF100" s="11">
        <v>48</v>
      </c>
      <c r="AG100" s="11" t="s">
        <v>1500</v>
      </c>
      <c r="AH100" s="11" t="s">
        <v>2468</v>
      </c>
      <c r="AI100" s="11">
        <v>0</v>
      </c>
      <c r="AJ100" s="11" t="s">
        <v>1500</v>
      </c>
      <c r="AK100" s="11" t="s">
        <v>1500</v>
      </c>
      <c r="AL100" s="11" t="s">
        <v>1500</v>
      </c>
      <c r="AM100" s="11" t="s">
        <v>1500</v>
      </c>
      <c r="AN100" s="11" t="s">
        <v>1500</v>
      </c>
      <c r="AO100" s="11" t="s">
        <v>1500</v>
      </c>
      <c r="AP100" s="11" t="s">
        <v>1500</v>
      </c>
      <c r="AQ100" s="11" t="s">
        <v>1091</v>
      </c>
      <c r="AR100" s="11">
        <v>0</v>
      </c>
    </row>
    <row r="101" spans="1:44" s="9" customFormat="1" x14ac:dyDescent="0.2">
      <c r="A101" s="9" t="s">
        <v>1507</v>
      </c>
      <c r="B101" s="9" t="s">
        <v>600</v>
      </c>
      <c r="C101" s="9" t="s">
        <v>1500</v>
      </c>
      <c r="D101" s="9" t="s">
        <v>1500</v>
      </c>
      <c r="E101" s="9" t="s">
        <v>1500</v>
      </c>
      <c r="F101" s="9" t="s">
        <v>1846</v>
      </c>
      <c r="G101" s="9" t="s">
        <v>1500</v>
      </c>
      <c r="H101" s="9" t="s">
        <v>1500</v>
      </c>
      <c r="J101" s="9" t="s">
        <v>2786</v>
      </c>
      <c r="K101" s="9" t="s">
        <v>1376</v>
      </c>
      <c r="L101" s="9" t="s">
        <v>1317</v>
      </c>
      <c r="M101" s="9" t="s">
        <v>1500</v>
      </c>
      <c r="N101" s="9" t="s">
        <v>1500</v>
      </c>
      <c r="O101" s="9" t="s">
        <v>1500</v>
      </c>
      <c r="P101" s="9" t="s">
        <v>2304</v>
      </c>
      <c r="Q101" s="9" t="s">
        <v>589</v>
      </c>
      <c r="R101" s="9" t="s">
        <v>1500</v>
      </c>
      <c r="S101" s="9" t="s">
        <v>1500</v>
      </c>
      <c r="T101" s="9" t="s">
        <v>1500</v>
      </c>
      <c r="U101" s="9" t="s">
        <v>1513</v>
      </c>
      <c r="V101" s="9" t="s">
        <v>1500</v>
      </c>
      <c r="W101" s="9" t="s">
        <v>1500</v>
      </c>
      <c r="X101" s="9" t="s">
        <v>1500</v>
      </c>
      <c r="Y101" s="9" t="s">
        <v>1490</v>
      </c>
      <c r="Z101" s="9">
        <v>2020</v>
      </c>
      <c r="AA101" s="9">
        <v>10</v>
      </c>
      <c r="AB101" s="9">
        <v>5</v>
      </c>
      <c r="AC101" s="9" t="s">
        <v>1500</v>
      </c>
      <c r="AD101" s="9" t="s">
        <v>1500</v>
      </c>
      <c r="AE101" s="9" t="s">
        <v>1500</v>
      </c>
      <c r="AF101" s="9" t="s">
        <v>1500</v>
      </c>
      <c r="AG101" s="9">
        <v>717</v>
      </c>
      <c r="AH101" s="9" t="s">
        <v>2317</v>
      </c>
      <c r="AI101" s="10" t="str">
        <f>HYPERLINK("http://dx.doi.org/10.3390/agronomy10050717","http://dx.doi.org/10.3390/agronomy10050717")</f>
        <v>http://dx.doi.org/10.3390/agronomy10050717</v>
      </c>
      <c r="AJ101" s="9" t="s">
        <v>1500</v>
      </c>
      <c r="AK101" s="9" t="s">
        <v>1500</v>
      </c>
      <c r="AL101" s="9" t="s">
        <v>1500</v>
      </c>
      <c r="AM101" s="9" t="s">
        <v>1500</v>
      </c>
      <c r="AN101" s="9" t="s">
        <v>1500</v>
      </c>
      <c r="AO101" s="9" t="s">
        <v>1500</v>
      </c>
      <c r="AP101" s="9" t="s">
        <v>1500</v>
      </c>
      <c r="AQ101" s="9" t="s">
        <v>937</v>
      </c>
      <c r="AR101" s="10" t="str">
        <f>HYPERLINK("https%3A%2F%2Fwww.webofscience.com%2Fwos%2Fwoscc%2Ffull-record%2FWOS:000541750900084","View Full Record in Web of Science")</f>
        <v>View Full Record in Web of Science</v>
      </c>
    </row>
    <row r="102" spans="1:44" s="9" customFormat="1" x14ac:dyDescent="0.2">
      <c r="A102" s="8" t="s">
        <v>1507</v>
      </c>
      <c r="B102" s="8" t="s">
        <v>1546</v>
      </c>
      <c r="C102" s="8" t="s">
        <v>1500</v>
      </c>
      <c r="D102" s="8" t="s">
        <v>1500</v>
      </c>
      <c r="E102" s="8" t="s">
        <v>1500</v>
      </c>
      <c r="F102" s="8" t="s">
        <v>19</v>
      </c>
      <c r="G102" s="8" t="s">
        <v>1500</v>
      </c>
      <c r="H102" s="8" t="s">
        <v>1500</v>
      </c>
      <c r="J102" s="9" t="s">
        <v>2792</v>
      </c>
      <c r="K102" s="9" t="s">
        <v>325</v>
      </c>
      <c r="L102" s="8" t="s">
        <v>663</v>
      </c>
      <c r="M102" s="8" t="s">
        <v>1500</v>
      </c>
      <c r="N102" s="8" t="s">
        <v>1500</v>
      </c>
      <c r="O102" s="8" t="s">
        <v>1500</v>
      </c>
      <c r="P102" s="8" t="s">
        <v>408</v>
      </c>
      <c r="Q102" s="8" t="s">
        <v>1500</v>
      </c>
      <c r="R102" s="8" t="s">
        <v>1500</v>
      </c>
      <c r="S102" s="8" t="s">
        <v>1500</v>
      </c>
      <c r="T102" s="8" t="s">
        <v>2056</v>
      </c>
      <c r="U102" s="8" t="s">
        <v>2055</v>
      </c>
      <c r="V102" s="8" t="s">
        <v>1500</v>
      </c>
      <c r="W102" s="8" t="s">
        <v>1500</v>
      </c>
      <c r="X102" s="8" t="s">
        <v>1500</v>
      </c>
      <c r="Y102" s="8" t="s">
        <v>1486</v>
      </c>
      <c r="Z102" s="8">
        <v>2015</v>
      </c>
      <c r="AA102" s="8">
        <v>119</v>
      </c>
      <c r="AB102" s="8" t="s">
        <v>1500</v>
      </c>
      <c r="AC102" s="8" t="s">
        <v>1500</v>
      </c>
      <c r="AD102" s="8" t="s">
        <v>1500</v>
      </c>
      <c r="AE102" s="8">
        <v>393</v>
      </c>
      <c r="AF102" s="8">
        <v>401</v>
      </c>
      <c r="AG102" s="8" t="s">
        <v>1500</v>
      </c>
      <c r="AH102" s="8" t="s">
        <v>472</v>
      </c>
      <c r="AI102" s="12" t="str">
        <f>HYPERLINK("http://dx.doi.org/10.1016/j.atmosenv.2015.08.060","http://dx.doi.org/10.1016/j.atmosenv.2015.08.060")</f>
        <v>http://dx.doi.org/10.1016/j.atmosenv.2015.08.060</v>
      </c>
      <c r="AJ102" s="8" t="s">
        <v>1500</v>
      </c>
      <c r="AK102" s="8" t="s">
        <v>1500</v>
      </c>
      <c r="AL102" s="8" t="s">
        <v>1500</v>
      </c>
      <c r="AM102" s="8" t="s">
        <v>1500</v>
      </c>
      <c r="AN102" s="8" t="s">
        <v>1500</v>
      </c>
      <c r="AO102" s="8" t="s">
        <v>1500</v>
      </c>
      <c r="AP102" s="8" t="s">
        <v>1500</v>
      </c>
      <c r="AQ102" s="8" t="s">
        <v>977</v>
      </c>
      <c r="AR102" s="12" t="str">
        <f>HYPERLINK("https%3A%2F%2Fwww.webofscience.com%2Fwos%2Fwoscc%2Ffull-record%2FWOS:000363078200038","View Full Record in Web of Science")</f>
        <v>View Full Record in Web of Science</v>
      </c>
    </row>
    <row r="103" spans="1:44" s="9" customFormat="1" x14ac:dyDescent="0.2">
      <c r="A103" s="8" t="s">
        <v>1507</v>
      </c>
      <c r="B103" s="8" t="s">
        <v>411</v>
      </c>
      <c r="C103" s="8" t="s">
        <v>1500</v>
      </c>
      <c r="D103" s="8" t="s">
        <v>1500</v>
      </c>
      <c r="E103" s="8" t="s">
        <v>1500</v>
      </c>
      <c r="F103" s="8" t="s">
        <v>2251</v>
      </c>
      <c r="G103" s="8" t="s">
        <v>1500</v>
      </c>
      <c r="H103" s="8" t="s">
        <v>1500</v>
      </c>
      <c r="J103" s="9" t="s">
        <v>2792</v>
      </c>
      <c r="K103" s="9" t="s">
        <v>126</v>
      </c>
      <c r="L103" s="8" t="s">
        <v>230</v>
      </c>
      <c r="M103" s="8" t="s">
        <v>1500</v>
      </c>
      <c r="N103" s="8" t="s">
        <v>1500</v>
      </c>
      <c r="O103" s="8" t="s">
        <v>1500</v>
      </c>
      <c r="P103" s="8" t="s">
        <v>323</v>
      </c>
      <c r="Q103" s="8" t="s">
        <v>599</v>
      </c>
      <c r="R103" s="8" t="s">
        <v>1500</v>
      </c>
      <c r="S103" s="8" t="s">
        <v>1500</v>
      </c>
      <c r="T103" s="8" t="s">
        <v>2682</v>
      </c>
      <c r="U103" s="8" t="s">
        <v>2684</v>
      </c>
      <c r="V103" s="8" t="s">
        <v>1500</v>
      </c>
      <c r="W103" s="8" t="s">
        <v>1500</v>
      </c>
      <c r="X103" s="8" t="s">
        <v>1500</v>
      </c>
      <c r="Y103" s="8" t="s">
        <v>1506</v>
      </c>
      <c r="Z103" s="8">
        <v>2017</v>
      </c>
      <c r="AA103" s="8">
        <v>37</v>
      </c>
      <c r="AB103" s="8">
        <v>4</v>
      </c>
      <c r="AC103" s="8" t="s">
        <v>1500</v>
      </c>
      <c r="AD103" s="8" t="s">
        <v>1500</v>
      </c>
      <c r="AE103" s="8" t="s">
        <v>1500</v>
      </c>
      <c r="AF103" s="8" t="s">
        <v>1500</v>
      </c>
      <c r="AG103" s="8">
        <v>29</v>
      </c>
      <c r="AH103" s="8" t="s">
        <v>2325</v>
      </c>
      <c r="AI103" s="12" t="str">
        <f>HYPERLINK("http://dx.doi.org/10.1007/s13593-017-0440-z","http://dx.doi.org/10.1007/s13593-017-0440-z")</f>
        <v>http://dx.doi.org/10.1007/s13593-017-0440-z</v>
      </c>
      <c r="AJ103" s="8" t="s">
        <v>1500</v>
      </c>
      <c r="AK103" s="8" t="s">
        <v>1500</v>
      </c>
      <c r="AL103" s="8" t="s">
        <v>1500</v>
      </c>
      <c r="AM103" s="8" t="s">
        <v>1500</v>
      </c>
      <c r="AN103" s="8" t="s">
        <v>1500</v>
      </c>
      <c r="AO103" s="8" t="s">
        <v>1500</v>
      </c>
      <c r="AP103" s="8" t="s">
        <v>1500</v>
      </c>
      <c r="AQ103" s="8" t="s">
        <v>976</v>
      </c>
      <c r="AR103" s="12" t="str">
        <f>HYPERLINK("https%3A%2F%2Fwww.webofscience.com%2Fwos%2Fwoscc%2Ffull-record%2FWOS:000408339800007","View Full Record in Web of Science")</f>
        <v>View Full Record in Web of Science</v>
      </c>
    </row>
    <row r="104" spans="1:44" s="9" customFormat="1" x14ac:dyDescent="0.2">
      <c r="A104" s="9" t="s">
        <v>1507</v>
      </c>
      <c r="B104" s="9" t="s">
        <v>2560</v>
      </c>
      <c r="C104" s="9" t="s">
        <v>1500</v>
      </c>
      <c r="D104" s="9" t="s">
        <v>1500</v>
      </c>
      <c r="E104" s="9" t="s">
        <v>1500</v>
      </c>
      <c r="F104" s="9" t="s">
        <v>2126</v>
      </c>
      <c r="G104" s="9" t="s">
        <v>1500</v>
      </c>
      <c r="H104" s="9" t="s">
        <v>1500</v>
      </c>
      <c r="J104" s="9" t="s">
        <v>2786</v>
      </c>
      <c r="K104" s="9" t="s">
        <v>289</v>
      </c>
      <c r="L104" s="9" t="s">
        <v>594</v>
      </c>
      <c r="M104" s="9" t="s">
        <v>1500</v>
      </c>
      <c r="N104" s="9" t="s">
        <v>1500</v>
      </c>
      <c r="O104" s="9" t="s">
        <v>1500</v>
      </c>
      <c r="P104" s="9" t="s">
        <v>1337</v>
      </c>
      <c r="Q104" s="9" t="s">
        <v>2171</v>
      </c>
      <c r="R104" s="9" t="s">
        <v>1500</v>
      </c>
      <c r="S104" s="9" t="s">
        <v>1500</v>
      </c>
      <c r="T104" s="9" t="s">
        <v>1512</v>
      </c>
      <c r="U104" s="9" t="s">
        <v>2628</v>
      </c>
      <c r="V104" s="9" t="s">
        <v>1500</v>
      </c>
      <c r="W104" s="9" t="s">
        <v>1500</v>
      </c>
      <c r="X104" s="9" t="s">
        <v>1500</v>
      </c>
      <c r="Y104" s="9" t="s">
        <v>1494</v>
      </c>
      <c r="Z104" s="9">
        <v>2012</v>
      </c>
      <c r="AA104" s="9">
        <v>94</v>
      </c>
      <c r="AB104" s="9" t="s">
        <v>1502</v>
      </c>
      <c r="AC104" s="9" t="s">
        <v>1500</v>
      </c>
      <c r="AD104" s="9" t="s">
        <v>1500</v>
      </c>
      <c r="AE104" s="9">
        <v>273</v>
      </c>
      <c r="AF104" s="9">
        <v>285</v>
      </c>
      <c r="AG104" s="9" t="s">
        <v>1500</v>
      </c>
      <c r="AH104" s="9" t="s">
        <v>2458</v>
      </c>
      <c r="AI104" s="10" t="str">
        <f>HYPERLINK("http://dx.doi.org/10.1007/s10705-012-9540-y","http://dx.doi.org/10.1007/s10705-012-9540-y")</f>
        <v>http://dx.doi.org/10.1007/s10705-012-9540-y</v>
      </c>
      <c r="AJ104" s="9" t="s">
        <v>1500</v>
      </c>
      <c r="AK104" s="9" t="s">
        <v>1500</v>
      </c>
      <c r="AL104" s="9" t="s">
        <v>1500</v>
      </c>
      <c r="AM104" s="9" t="s">
        <v>1500</v>
      </c>
      <c r="AN104" s="9" t="s">
        <v>1500</v>
      </c>
      <c r="AO104" s="9" t="s">
        <v>1500</v>
      </c>
      <c r="AP104" s="9" t="s">
        <v>1500</v>
      </c>
      <c r="AQ104" s="9" t="s">
        <v>1099</v>
      </c>
      <c r="AR104" s="10" t="str">
        <f>HYPERLINK("https%3A%2F%2Fwww.webofscience.com%2Fwos%2Fwoscc%2Ffull-record%2FWOS:000312216000011","View Full Record in Web of Science")</f>
        <v>View Full Record in Web of Science</v>
      </c>
    </row>
    <row r="105" spans="1:44" s="9" customFormat="1" x14ac:dyDescent="0.2">
      <c r="A105" s="9" t="s">
        <v>1507</v>
      </c>
      <c r="B105" s="9" t="s">
        <v>1859</v>
      </c>
      <c r="C105" s="9" t="s">
        <v>1500</v>
      </c>
      <c r="D105" s="9" t="s">
        <v>1500</v>
      </c>
      <c r="E105" s="9" t="s">
        <v>1500</v>
      </c>
      <c r="F105" s="9" t="s">
        <v>422</v>
      </c>
      <c r="G105" s="9" t="s">
        <v>1500</v>
      </c>
      <c r="H105" s="9" t="s">
        <v>1500</v>
      </c>
      <c r="I105" s="9" t="s">
        <v>1231</v>
      </c>
      <c r="K105" s="9" t="s">
        <v>43</v>
      </c>
      <c r="L105" s="9" t="s">
        <v>520</v>
      </c>
      <c r="M105" s="9" t="s">
        <v>1500</v>
      </c>
      <c r="N105" s="9" t="s">
        <v>1500</v>
      </c>
      <c r="O105" s="9" t="s">
        <v>1500</v>
      </c>
      <c r="P105" s="9" t="s">
        <v>1783</v>
      </c>
      <c r="Q105" s="9" t="s">
        <v>1500</v>
      </c>
      <c r="R105" s="9" t="s">
        <v>1500</v>
      </c>
      <c r="S105" s="9" t="s">
        <v>1500</v>
      </c>
      <c r="T105" s="9" t="s">
        <v>1932</v>
      </c>
      <c r="U105" s="9" t="s">
        <v>1934</v>
      </c>
      <c r="V105" s="9" t="s">
        <v>1500</v>
      </c>
      <c r="W105" s="9" t="s">
        <v>1500</v>
      </c>
      <c r="X105" s="9" t="s">
        <v>1500</v>
      </c>
      <c r="Y105" s="9" t="s">
        <v>1647</v>
      </c>
      <c r="Z105" s="9">
        <v>2019</v>
      </c>
      <c r="AA105" s="9">
        <v>213</v>
      </c>
      <c r="AB105" s="9" t="s">
        <v>1500</v>
      </c>
      <c r="AC105" s="9" t="s">
        <v>1500</v>
      </c>
      <c r="AD105" s="9" t="s">
        <v>1500</v>
      </c>
      <c r="AE105" s="9">
        <v>1028</v>
      </c>
      <c r="AF105" s="9">
        <v>1035</v>
      </c>
      <c r="AG105" s="9" t="s">
        <v>1500</v>
      </c>
      <c r="AH105" s="9" t="s">
        <v>2328</v>
      </c>
      <c r="AI105" s="10" t="str">
        <f>HYPERLINK("http://dx.doi.org/10.1016/j.agwat.2018.12.025","http://dx.doi.org/10.1016/j.agwat.2018.12.025")</f>
        <v>http://dx.doi.org/10.1016/j.agwat.2018.12.025</v>
      </c>
      <c r="AJ105" s="9" t="s">
        <v>1500</v>
      </c>
      <c r="AK105" s="9" t="s">
        <v>1500</v>
      </c>
      <c r="AL105" s="9" t="s">
        <v>1500</v>
      </c>
      <c r="AM105" s="9" t="s">
        <v>1500</v>
      </c>
      <c r="AN105" s="9" t="s">
        <v>1500</v>
      </c>
      <c r="AO105" s="9" t="s">
        <v>1500</v>
      </c>
      <c r="AP105" s="9" t="s">
        <v>1500</v>
      </c>
      <c r="AQ105" s="9" t="s">
        <v>836</v>
      </c>
      <c r="AR105" s="10" t="str">
        <f>HYPERLINK("https%3A%2F%2Fwww.webofscience.com%2Fwos%2Fwoscc%2Ffull-record%2FWOS:000457952700097","View Full Record in Web of Science")</f>
        <v>View Full Record in Web of Science</v>
      </c>
    </row>
    <row r="106" spans="1:44" s="9" customFormat="1" x14ac:dyDescent="0.2">
      <c r="A106" s="9" t="s">
        <v>1507</v>
      </c>
      <c r="B106" s="9" t="s">
        <v>386</v>
      </c>
      <c r="C106" s="9" t="s">
        <v>1500</v>
      </c>
      <c r="D106" s="9" t="s">
        <v>1500</v>
      </c>
      <c r="E106" s="9" t="s">
        <v>1500</v>
      </c>
      <c r="F106" s="9" t="s">
        <v>1203</v>
      </c>
      <c r="G106" s="9" t="s">
        <v>1500</v>
      </c>
      <c r="H106" s="9" t="s">
        <v>1500</v>
      </c>
      <c r="I106" s="9" t="s">
        <v>2621</v>
      </c>
      <c r="K106" s="9" t="s">
        <v>395</v>
      </c>
    </row>
    <row r="107" spans="1:44" s="9" customFormat="1" x14ac:dyDescent="0.2">
      <c r="A107" s="9" t="s">
        <v>1507</v>
      </c>
      <c r="B107" s="9" t="s">
        <v>1757</v>
      </c>
      <c r="C107" s="9" t="s">
        <v>1500</v>
      </c>
      <c r="D107" s="9" t="s">
        <v>1500</v>
      </c>
      <c r="E107" s="9" t="s">
        <v>1500</v>
      </c>
      <c r="F107" s="9" t="s">
        <v>1671</v>
      </c>
      <c r="G107" s="9" t="s">
        <v>1500</v>
      </c>
      <c r="H107" s="9" t="s">
        <v>1500</v>
      </c>
      <c r="J107" s="9" t="s">
        <v>2792</v>
      </c>
      <c r="K107" s="9" t="s">
        <v>47</v>
      </c>
      <c r="L107" s="9" t="s">
        <v>601</v>
      </c>
      <c r="M107" s="9" t="s">
        <v>1500</v>
      </c>
      <c r="N107" s="9" t="s">
        <v>1500</v>
      </c>
      <c r="O107" s="9" t="s">
        <v>1500</v>
      </c>
      <c r="P107" s="9" t="s">
        <v>688</v>
      </c>
      <c r="Q107" s="9" t="s">
        <v>577</v>
      </c>
      <c r="R107" s="9" t="s">
        <v>1500</v>
      </c>
      <c r="S107" s="9" t="s">
        <v>1500</v>
      </c>
      <c r="T107" s="9" t="s">
        <v>1524</v>
      </c>
      <c r="U107" s="9" t="s">
        <v>2641</v>
      </c>
      <c r="V107" s="9" t="s">
        <v>1500</v>
      </c>
      <c r="W107" s="9" t="s">
        <v>1500</v>
      </c>
      <c r="X107" s="9" t="s">
        <v>1500</v>
      </c>
      <c r="Y107" s="9" t="s">
        <v>1487</v>
      </c>
      <c r="Z107" s="9">
        <v>2016</v>
      </c>
      <c r="AA107" s="9">
        <v>62</v>
      </c>
      <c r="AB107" s="9">
        <v>2</v>
      </c>
      <c r="AC107" s="9" t="s">
        <v>1500</v>
      </c>
      <c r="AD107" s="9" t="s">
        <v>1500</v>
      </c>
      <c r="AE107" s="9">
        <v>212</v>
      </c>
      <c r="AF107" s="9">
        <v>219</v>
      </c>
      <c r="AG107" s="9" t="s">
        <v>1500</v>
      </c>
      <c r="AH107" s="9" t="s">
        <v>524</v>
      </c>
      <c r="AI107" s="10" t="str">
        <f>HYPERLINK("http://dx.doi.org/10.1080/00380768.2016.1155169","http://dx.doi.org/10.1080/00380768.2016.1155169")</f>
        <v>http://dx.doi.org/10.1080/00380768.2016.1155169</v>
      </c>
      <c r="AJ107" s="9" t="s">
        <v>1500</v>
      </c>
      <c r="AK107" s="9" t="s">
        <v>1500</v>
      </c>
      <c r="AL107" s="9" t="s">
        <v>1500</v>
      </c>
      <c r="AM107" s="9" t="s">
        <v>1500</v>
      </c>
      <c r="AN107" s="9" t="s">
        <v>1500</v>
      </c>
      <c r="AO107" s="9" t="s">
        <v>1500</v>
      </c>
      <c r="AP107" s="9" t="s">
        <v>1500</v>
      </c>
      <c r="AQ107" s="9" t="s">
        <v>856</v>
      </c>
      <c r="AR107" s="10" t="str">
        <f>HYPERLINK("https%3A%2F%2Fwww.webofscience.com%2Fwos%2Fwoscc%2Ffull-record%2FWOS:000374909900014","View Full Record in Web of Science")</f>
        <v>View Full Record in Web of Science</v>
      </c>
    </row>
    <row r="108" spans="1:44" s="9" customFormat="1" x14ac:dyDescent="0.2">
      <c r="A108" s="7" t="s">
        <v>1507</v>
      </c>
      <c r="B108" s="7" t="s">
        <v>1864</v>
      </c>
      <c r="C108" s="7" t="s">
        <v>1500</v>
      </c>
      <c r="D108" s="7" t="s">
        <v>1500</v>
      </c>
      <c r="E108" s="7" t="s">
        <v>1500</v>
      </c>
      <c r="F108" s="7" t="s">
        <v>444</v>
      </c>
      <c r="G108" s="7" t="s">
        <v>1500</v>
      </c>
      <c r="H108" s="7" t="s">
        <v>1500</v>
      </c>
      <c r="I108" s="7"/>
      <c r="J108" s="7"/>
      <c r="K108" s="11" t="s">
        <v>326</v>
      </c>
      <c r="L108" s="7" t="s">
        <v>583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</row>
    <row r="109" spans="1:44" s="8" customFormat="1" x14ac:dyDescent="0.2">
      <c r="A109" s="9" t="s">
        <v>1507</v>
      </c>
      <c r="B109" s="9" t="s">
        <v>46</v>
      </c>
      <c r="C109" s="9" t="s">
        <v>1500</v>
      </c>
      <c r="D109" s="9" t="s">
        <v>1500</v>
      </c>
      <c r="E109" s="9" t="s">
        <v>1500</v>
      </c>
      <c r="F109" s="9" t="s">
        <v>2529</v>
      </c>
      <c r="G109" s="9" t="s">
        <v>1500</v>
      </c>
      <c r="H109" s="9" t="s">
        <v>1500</v>
      </c>
      <c r="I109" s="9"/>
      <c r="J109" s="9"/>
      <c r="K109" s="9" t="s">
        <v>93</v>
      </c>
      <c r="L109" s="9" t="s">
        <v>595</v>
      </c>
      <c r="M109" s="9" t="s">
        <v>1500</v>
      </c>
      <c r="N109" s="9" t="s">
        <v>1500</v>
      </c>
      <c r="O109" s="9" t="s">
        <v>1500</v>
      </c>
      <c r="P109" s="9" t="s">
        <v>2284</v>
      </c>
      <c r="Q109" s="9" t="s">
        <v>428</v>
      </c>
      <c r="R109" s="9" t="s">
        <v>1500</v>
      </c>
      <c r="S109" s="9" t="s">
        <v>1500</v>
      </c>
      <c r="T109" s="9" t="s">
        <v>1500</v>
      </c>
      <c r="U109" s="9" t="s">
        <v>1481</v>
      </c>
      <c r="V109" s="9" t="s">
        <v>1500</v>
      </c>
      <c r="W109" s="9" t="s">
        <v>1500</v>
      </c>
      <c r="X109" s="9" t="s">
        <v>1500</v>
      </c>
      <c r="Y109" s="9" t="s">
        <v>1601</v>
      </c>
      <c r="Z109" s="9">
        <v>2022</v>
      </c>
      <c r="AA109" s="9">
        <v>10</v>
      </c>
      <c r="AB109" s="9" t="s">
        <v>1500</v>
      </c>
      <c r="AC109" s="9" t="s">
        <v>1500</v>
      </c>
      <c r="AD109" s="9" t="s">
        <v>1500</v>
      </c>
      <c r="AE109" s="9" t="s">
        <v>1500</v>
      </c>
      <c r="AF109" s="9" t="s">
        <v>1500</v>
      </c>
      <c r="AG109" s="9">
        <v>853655</v>
      </c>
      <c r="AH109" s="9" t="s">
        <v>2367</v>
      </c>
      <c r="AI109" s="10" t="str">
        <f>HYPERLINK("http://dx.doi.org/10.3389/fenvs.2022.853655","http://dx.doi.org/10.3389/fenvs.2022.853655")</f>
        <v>http://dx.doi.org/10.3389/fenvs.2022.853655</v>
      </c>
      <c r="AJ109" s="9" t="s">
        <v>1500</v>
      </c>
      <c r="AK109" s="9" t="s">
        <v>1500</v>
      </c>
      <c r="AL109" s="9" t="s">
        <v>1500</v>
      </c>
      <c r="AM109" s="9" t="s">
        <v>1500</v>
      </c>
      <c r="AN109" s="9" t="s">
        <v>1500</v>
      </c>
      <c r="AO109" s="9" t="s">
        <v>1500</v>
      </c>
      <c r="AP109" s="9" t="s">
        <v>1500</v>
      </c>
      <c r="AQ109" s="9" t="s">
        <v>1024</v>
      </c>
      <c r="AR109" s="10" t="str">
        <f>HYPERLINK("https%3A%2F%2Fwww.webofscience.com%2Fwos%2Fwoscc%2Ffull-record%2FWOS:000787534400001","View Full Record in Web of Science")</f>
        <v>View Full Record in Web of Science</v>
      </c>
    </row>
    <row r="110" spans="1:44" s="9" customFormat="1" x14ac:dyDescent="0.2">
      <c r="A110" s="9" t="s">
        <v>1507</v>
      </c>
      <c r="B110" s="9" t="s">
        <v>1226</v>
      </c>
      <c r="C110" s="9" t="s">
        <v>1500</v>
      </c>
      <c r="D110" s="9" t="s">
        <v>1500</v>
      </c>
      <c r="E110" s="9" t="s">
        <v>1500</v>
      </c>
      <c r="F110" s="9" t="s">
        <v>2191</v>
      </c>
      <c r="G110" s="9" t="s">
        <v>1500</v>
      </c>
      <c r="H110" s="9" t="s">
        <v>1500</v>
      </c>
      <c r="I110" s="9" t="s">
        <v>2621</v>
      </c>
      <c r="K110" s="9" t="s">
        <v>1403</v>
      </c>
      <c r="L110" s="9" t="s">
        <v>647</v>
      </c>
      <c r="M110" s="9" t="s">
        <v>1500</v>
      </c>
      <c r="N110" s="9" t="s">
        <v>1500</v>
      </c>
      <c r="O110" s="9" t="s">
        <v>1500</v>
      </c>
      <c r="P110" s="9" t="s">
        <v>740</v>
      </c>
      <c r="Q110" s="9" t="s">
        <v>1500</v>
      </c>
      <c r="R110" s="9" t="s">
        <v>1500</v>
      </c>
      <c r="S110" s="9" t="s">
        <v>1500</v>
      </c>
      <c r="T110" s="9" t="s">
        <v>2685</v>
      </c>
      <c r="U110" s="9" t="s">
        <v>2692</v>
      </c>
      <c r="V110" s="9" t="s">
        <v>1500</v>
      </c>
      <c r="W110" s="9" t="s">
        <v>1500</v>
      </c>
      <c r="X110" s="9" t="s">
        <v>1500</v>
      </c>
      <c r="Y110" s="9" t="s">
        <v>1505</v>
      </c>
      <c r="Z110" s="9">
        <v>2024</v>
      </c>
      <c r="AA110" s="9">
        <v>40</v>
      </c>
      <c r="AB110" s="9">
        <v>1</v>
      </c>
      <c r="AC110" s="9" t="s">
        <v>1500</v>
      </c>
      <c r="AD110" s="9" t="s">
        <v>1500</v>
      </c>
      <c r="AE110" s="9" t="s">
        <v>1500</v>
      </c>
      <c r="AF110" s="9" t="s">
        <v>1500</v>
      </c>
      <c r="AG110" s="9" t="s">
        <v>1602</v>
      </c>
      <c r="AH110" s="9" t="s">
        <v>772</v>
      </c>
      <c r="AI110" s="10" t="str">
        <f>HYPERLINK("http://dx.doi.org/10.1111/sum.13024","http://dx.doi.org/10.1111/sum.13024")</f>
        <v>http://dx.doi.org/10.1111/sum.13024</v>
      </c>
      <c r="AJ110" s="9" t="s">
        <v>1500</v>
      </c>
      <c r="AK110" s="9" t="s">
        <v>1500</v>
      </c>
      <c r="AL110" s="9" t="s">
        <v>1500</v>
      </c>
      <c r="AM110" s="9" t="s">
        <v>1500</v>
      </c>
      <c r="AN110" s="9" t="s">
        <v>1500</v>
      </c>
      <c r="AO110" s="9" t="s">
        <v>1500</v>
      </c>
      <c r="AP110" s="9" t="s">
        <v>1500</v>
      </c>
      <c r="AQ110" s="9" t="s">
        <v>790</v>
      </c>
      <c r="AR110" s="10" t="str">
        <f>HYPERLINK("https%3A%2F%2Fwww.webofscience.com%2Fwos%2Fwoscc%2Ffull-record%2FWOS:001160458300001","View Full Record in Web of Science")</f>
        <v>View Full Record in Web of Science</v>
      </c>
    </row>
    <row r="111" spans="1:44" s="9" customFormat="1" x14ac:dyDescent="0.2">
      <c r="A111" s="9" t="s">
        <v>1507</v>
      </c>
      <c r="B111" s="9" t="s">
        <v>616</v>
      </c>
      <c r="C111" s="9" t="s">
        <v>1500</v>
      </c>
      <c r="D111" s="9" t="s">
        <v>1500</v>
      </c>
      <c r="E111" s="9" t="s">
        <v>1500</v>
      </c>
      <c r="F111" s="9" t="s">
        <v>2154</v>
      </c>
      <c r="G111" s="9" t="s">
        <v>1500</v>
      </c>
      <c r="H111" s="9" t="s">
        <v>1500</v>
      </c>
      <c r="I111" s="9" t="s">
        <v>2621</v>
      </c>
      <c r="K111" s="9" t="s">
        <v>1397</v>
      </c>
      <c r="L111" s="9" t="s">
        <v>2008</v>
      </c>
      <c r="M111" s="9" t="s">
        <v>1500</v>
      </c>
      <c r="N111" s="9" t="s">
        <v>1500</v>
      </c>
      <c r="O111" s="9" t="s">
        <v>1500</v>
      </c>
      <c r="P111" s="9" t="s">
        <v>1500</v>
      </c>
      <c r="Q111" s="9" t="s">
        <v>188</v>
      </c>
      <c r="R111" s="9" t="s">
        <v>1500</v>
      </c>
      <c r="S111" s="9" t="s">
        <v>1500</v>
      </c>
      <c r="T111" s="9" t="s">
        <v>2626</v>
      </c>
      <c r="U111" s="9" t="s">
        <v>2656</v>
      </c>
      <c r="V111" s="9" t="s">
        <v>1500</v>
      </c>
      <c r="W111" s="9" t="s">
        <v>1500</v>
      </c>
      <c r="X111" s="9" t="s">
        <v>1500</v>
      </c>
      <c r="Y111" s="9" t="s">
        <v>1500</v>
      </c>
      <c r="Z111" s="9">
        <v>2016</v>
      </c>
      <c r="AA111" s="9">
        <v>47</v>
      </c>
      <c r="AB111" s="9">
        <v>11</v>
      </c>
      <c r="AC111" s="9" t="s">
        <v>1500</v>
      </c>
      <c r="AD111" s="9" t="s">
        <v>1500</v>
      </c>
      <c r="AE111" s="9">
        <v>1417</v>
      </c>
      <c r="AF111" s="9">
        <v>1429</v>
      </c>
      <c r="AG111" s="9" t="s">
        <v>1500</v>
      </c>
      <c r="AH111" s="9" t="s">
        <v>335</v>
      </c>
      <c r="AI111" s="10" t="str">
        <f>HYPERLINK("http://dx.doi.org/10.1080/00103624.2016.1178764","http://dx.doi.org/10.1080/00103624.2016.1178764")</f>
        <v>http://dx.doi.org/10.1080/00103624.2016.1178764</v>
      </c>
      <c r="AJ111" s="9" t="s">
        <v>1500</v>
      </c>
      <c r="AK111" s="9" t="s">
        <v>1500</v>
      </c>
      <c r="AL111" s="9" t="s">
        <v>1500</v>
      </c>
      <c r="AM111" s="9" t="s">
        <v>1500</v>
      </c>
      <c r="AN111" s="9" t="s">
        <v>1500</v>
      </c>
      <c r="AO111" s="9" t="s">
        <v>1500</v>
      </c>
      <c r="AP111" s="9" t="s">
        <v>1500</v>
      </c>
      <c r="AQ111" s="9" t="s">
        <v>1076</v>
      </c>
      <c r="AR111" s="10" t="str">
        <f>HYPERLINK("https%3A%2F%2Fwww.webofscience.com%2Fwos%2Fwoscc%2Ffull-record%2FWOS:000379551300007","View Full Record in Web of Science")</f>
        <v>View Full Record in Web of Science</v>
      </c>
    </row>
    <row r="112" spans="1:44" s="8" customFormat="1" x14ac:dyDescent="0.2">
      <c r="A112" s="9" t="s">
        <v>1507</v>
      </c>
      <c r="B112" s="9" t="s">
        <v>1668</v>
      </c>
      <c r="C112" s="9" t="s">
        <v>1500</v>
      </c>
      <c r="D112" s="9" t="s">
        <v>1500</v>
      </c>
      <c r="E112" s="9" t="s">
        <v>1500</v>
      </c>
      <c r="F112" s="9" t="s">
        <v>362</v>
      </c>
      <c r="G112" s="9" t="s">
        <v>1500</v>
      </c>
      <c r="H112" s="9" t="s">
        <v>1500</v>
      </c>
      <c r="J112" s="9" t="s">
        <v>2787</v>
      </c>
      <c r="K112" s="9" t="s">
        <v>117</v>
      </c>
      <c r="L112" s="9" t="s">
        <v>670</v>
      </c>
      <c r="M112" s="9" t="s">
        <v>1500</v>
      </c>
      <c r="N112" s="9" t="s">
        <v>1500</v>
      </c>
      <c r="O112" s="9" t="s">
        <v>1500</v>
      </c>
      <c r="P112" s="9" t="s">
        <v>1477</v>
      </c>
      <c r="Q112" s="9" t="s">
        <v>625</v>
      </c>
      <c r="R112" s="9" t="s">
        <v>1500</v>
      </c>
      <c r="S112" s="9" t="s">
        <v>1500</v>
      </c>
      <c r="T112" s="9" t="s">
        <v>2112</v>
      </c>
      <c r="U112" s="9" t="s">
        <v>2113</v>
      </c>
      <c r="V112" s="9" t="s">
        <v>1500</v>
      </c>
      <c r="W112" s="9" t="s">
        <v>1500</v>
      </c>
      <c r="X112" s="9" t="s">
        <v>1500</v>
      </c>
      <c r="Y112" s="9" t="s">
        <v>1495</v>
      </c>
      <c r="Z112" s="9">
        <v>2017</v>
      </c>
      <c r="AA112" s="9">
        <v>104</v>
      </c>
      <c r="AB112" s="9" t="s">
        <v>1500</v>
      </c>
      <c r="AC112" s="9" t="s">
        <v>1489</v>
      </c>
      <c r="AD112" s="9" t="s">
        <v>1500</v>
      </c>
      <c r="AE112" s="9">
        <v>80</v>
      </c>
      <c r="AF112" s="9">
        <v>98</v>
      </c>
      <c r="AG112" s="9" t="s">
        <v>1500</v>
      </c>
      <c r="AH112" s="9" t="s">
        <v>530</v>
      </c>
      <c r="AI112" s="10" t="str">
        <f>HYPERLINK("http://dx.doi.org/10.1016/j.ecoleng.2017.03.014","http://dx.doi.org/10.1016/j.ecoleng.2017.03.014")</f>
        <v>http://dx.doi.org/10.1016/j.ecoleng.2017.03.014</v>
      </c>
      <c r="AJ112" s="9" t="s">
        <v>1500</v>
      </c>
      <c r="AK112" s="9" t="s">
        <v>1500</v>
      </c>
      <c r="AL112" s="9" t="s">
        <v>1500</v>
      </c>
      <c r="AM112" s="9" t="s">
        <v>1500</v>
      </c>
      <c r="AN112" s="9" t="s">
        <v>1500</v>
      </c>
      <c r="AO112" s="9" t="s">
        <v>1500</v>
      </c>
      <c r="AP112" s="9" t="s">
        <v>1500</v>
      </c>
      <c r="AQ112" s="9" t="s">
        <v>898</v>
      </c>
      <c r="AR112" s="10" t="str">
        <f>HYPERLINK("https%3A%2F%2Fwww.webofscience.com%2Fwos%2Fwoscc%2Ffull-record%2FWOS:000402834600009","View Full Record in Web of Science")</f>
        <v>View Full Record in Web of Science</v>
      </c>
    </row>
    <row r="113" spans="1:44" s="8" customFormat="1" x14ac:dyDescent="0.2">
      <c r="A113" s="9" t="s">
        <v>1507</v>
      </c>
      <c r="B113" s="9" t="s">
        <v>858</v>
      </c>
      <c r="C113" s="9" t="s">
        <v>1500</v>
      </c>
      <c r="D113" s="9" t="s">
        <v>1500</v>
      </c>
      <c r="E113" s="9" t="s">
        <v>1500</v>
      </c>
      <c r="F113" s="9" t="s">
        <v>667</v>
      </c>
      <c r="G113" s="9" t="s">
        <v>1500</v>
      </c>
      <c r="H113" s="9" t="s">
        <v>1500</v>
      </c>
      <c r="I113" s="11" t="s">
        <v>2785</v>
      </c>
      <c r="J113" s="13"/>
      <c r="K113" s="9" t="s">
        <v>1384</v>
      </c>
      <c r="L113" s="9" t="s">
        <v>2332</v>
      </c>
      <c r="M113" s="9" t="s">
        <v>1500</v>
      </c>
      <c r="N113" s="9" t="s">
        <v>1500</v>
      </c>
      <c r="O113" s="9" t="s">
        <v>1500</v>
      </c>
      <c r="P113" s="9" t="s">
        <v>1500</v>
      </c>
      <c r="Q113" s="9" t="s">
        <v>1500</v>
      </c>
      <c r="R113" s="9" t="s">
        <v>1500</v>
      </c>
      <c r="S113" s="9" t="s">
        <v>1500</v>
      </c>
      <c r="T113" s="9" t="s">
        <v>1923</v>
      </c>
      <c r="U113" s="9" t="s">
        <v>1922</v>
      </c>
      <c r="V113" s="9" t="s">
        <v>1500</v>
      </c>
      <c r="W113" s="9" t="s">
        <v>1500</v>
      </c>
      <c r="X113" s="9" t="s">
        <v>1500</v>
      </c>
      <c r="Y113" s="9" t="s">
        <v>1501</v>
      </c>
      <c r="Z113" s="9">
        <v>2018</v>
      </c>
      <c r="AA113" s="9">
        <v>15</v>
      </c>
      <c r="AB113" s="9">
        <v>9</v>
      </c>
      <c r="AC113" s="9" t="s">
        <v>1500</v>
      </c>
      <c r="AD113" s="9" t="s">
        <v>1500</v>
      </c>
      <c r="AE113" s="9">
        <v>1972</v>
      </c>
      <c r="AF113" s="9">
        <v>1986</v>
      </c>
      <c r="AG113" s="9" t="s">
        <v>1500</v>
      </c>
      <c r="AH113" s="9" t="s">
        <v>2339</v>
      </c>
      <c r="AI113" s="10" t="str">
        <f>HYPERLINK("http://dx.doi.org/10.1007/s11629-017-4810-4","http://dx.doi.org/10.1007/s11629-017-4810-4")</f>
        <v>http://dx.doi.org/10.1007/s11629-017-4810-4</v>
      </c>
      <c r="AJ113" s="9" t="s">
        <v>1500</v>
      </c>
      <c r="AK113" s="9" t="s">
        <v>1500</v>
      </c>
      <c r="AL113" s="9" t="s">
        <v>1500</v>
      </c>
      <c r="AM113" s="9" t="s">
        <v>1500</v>
      </c>
      <c r="AN113" s="9" t="s">
        <v>1500</v>
      </c>
      <c r="AO113" s="9" t="s">
        <v>1500</v>
      </c>
      <c r="AP113" s="9" t="s">
        <v>1500</v>
      </c>
      <c r="AQ113" s="9" t="s">
        <v>838</v>
      </c>
      <c r="AR113" s="10" t="str">
        <f>HYPERLINK("https%3A%2F%2Fwww.webofscience.com%2Fwos%2Fwoscc%2Ffull-record%2FWOS:000443996500010","View Full Record in Web of Science")</f>
        <v>View Full Record in Web of Science</v>
      </c>
    </row>
    <row r="114" spans="1:44" s="9" customFormat="1" x14ac:dyDescent="0.2">
      <c r="A114" s="9" t="s">
        <v>1507</v>
      </c>
      <c r="B114" s="9" t="s">
        <v>1564</v>
      </c>
      <c r="C114" s="9" t="s">
        <v>1500</v>
      </c>
      <c r="D114" s="9" t="s">
        <v>1500</v>
      </c>
      <c r="E114" s="9" t="s">
        <v>1500</v>
      </c>
      <c r="F114" s="9" t="s">
        <v>1756</v>
      </c>
      <c r="G114" s="9" t="s">
        <v>1500</v>
      </c>
      <c r="H114" s="9" t="s">
        <v>1500</v>
      </c>
      <c r="J114" s="9" t="s">
        <v>2792</v>
      </c>
      <c r="K114" s="9" t="s">
        <v>1828</v>
      </c>
      <c r="L114" s="9" t="s">
        <v>1242</v>
      </c>
      <c r="M114" s="9" t="s">
        <v>1500</v>
      </c>
      <c r="N114" s="9" t="s">
        <v>1500</v>
      </c>
      <c r="O114" s="9" t="s">
        <v>1500</v>
      </c>
      <c r="P114" s="9" t="s">
        <v>2330</v>
      </c>
      <c r="Q114" s="9" t="s">
        <v>473</v>
      </c>
      <c r="R114" s="9" t="s">
        <v>1500</v>
      </c>
      <c r="S114" s="9" t="s">
        <v>1500</v>
      </c>
      <c r="T114" s="9" t="s">
        <v>1920</v>
      </c>
      <c r="U114" s="9" t="s">
        <v>1924</v>
      </c>
      <c r="V114" s="9" t="s">
        <v>1500</v>
      </c>
      <c r="W114" s="9" t="s">
        <v>1500</v>
      </c>
      <c r="X114" s="9" t="s">
        <v>1500</v>
      </c>
      <c r="Y114" s="9" t="s">
        <v>1608</v>
      </c>
      <c r="Z114" s="9">
        <v>2015</v>
      </c>
      <c r="AA114" s="9">
        <v>12</v>
      </c>
      <c r="AB114" s="9" t="s">
        <v>1500</v>
      </c>
      <c r="AC114" s="9" t="s">
        <v>1500</v>
      </c>
      <c r="AD114" s="9" t="s">
        <v>1500</v>
      </c>
      <c r="AE114" s="9">
        <v>47</v>
      </c>
      <c r="AF114" s="9">
        <v>66</v>
      </c>
      <c r="AG114" s="9" t="s">
        <v>1500</v>
      </c>
      <c r="AH114" s="9" t="s">
        <v>475</v>
      </c>
      <c r="AI114" s="10" t="str">
        <f>HYPERLINK("http://dx.doi.org/10.1080/1943815X.2015.1118388","http://dx.doi.org/10.1080/1943815X.2015.1118388")</f>
        <v>http://dx.doi.org/10.1080/1943815X.2015.1118388</v>
      </c>
      <c r="AJ114" s="9" t="s">
        <v>1500</v>
      </c>
      <c r="AK114" s="9" t="s">
        <v>1500</v>
      </c>
      <c r="AL114" s="9" t="s">
        <v>1500</v>
      </c>
      <c r="AM114" s="9" t="s">
        <v>1500</v>
      </c>
      <c r="AN114" s="9" t="s">
        <v>1500</v>
      </c>
      <c r="AO114" s="9" t="s">
        <v>1500</v>
      </c>
      <c r="AP114" s="9" t="s">
        <v>1500</v>
      </c>
      <c r="AQ114" s="9" t="s">
        <v>850</v>
      </c>
      <c r="AR114" s="10" t="str">
        <f>HYPERLINK("https%3A%2F%2Fwww.webofscience.com%2Fwos%2Fwoscc%2Ffull-record%2FWOS:000371690600005","View Full Record in Web of Science")</f>
        <v>View Full Record in Web of Science</v>
      </c>
    </row>
    <row r="115" spans="1:44" s="9" customFormat="1" x14ac:dyDescent="0.2">
      <c r="A115" s="11" t="s">
        <v>1507</v>
      </c>
      <c r="B115" s="11" t="s">
        <v>580</v>
      </c>
      <c r="C115" s="11" t="s">
        <v>1500</v>
      </c>
      <c r="D115" s="11" t="s">
        <v>1500</v>
      </c>
      <c r="E115" s="11" t="s">
        <v>1500</v>
      </c>
      <c r="F115" s="11" t="s">
        <v>1122</v>
      </c>
      <c r="G115" s="11" t="s">
        <v>1500</v>
      </c>
      <c r="H115" s="11" t="s">
        <v>1500</v>
      </c>
      <c r="I115" s="9" t="s">
        <v>2621</v>
      </c>
      <c r="K115" s="11" t="s">
        <v>27</v>
      </c>
      <c r="L115" s="11" t="s">
        <v>1317</v>
      </c>
    </row>
    <row r="116" spans="1:44" s="9" customFormat="1" x14ac:dyDescent="0.2">
      <c r="A116" s="9" t="s">
        <v>1507</v>
      </c>
      <c r="B116" s="9" t="s">
        <v>2176</v>
      </c>
      <c r="C116" s="9" t="s">
        <v>1500</v>
      </c>
      <c r="D116" s="9" t="s">
        <v>1500</v>
      </c>
      <c r="E116" s="9" t="s">
        <v>1500</v>
      </c>
      <c r="F116" s="9" t="s">
        <v>1794</v>
      </c>
      <c r="G116" s="9" t="s">
        <v>1500</v>
      </c>
      <c r="H116" s="9" t="s">
        <v>1500</v>
      </c>
      <c r="J116" s="9" t="s">
        <v>2786</v>
      </c>
      <c r="K116" s="9" t="s">
        <v>1800</v>
      </c>
    </row>
    <row r="117" spans="1:44" s="9" customFormat="1" x14ac:dyDescent="0.2">
      <c r="A117" s="9" t="s">
        <v>1507</v>
      </c>
      <c r="B117" s="9" t="s">
        <v>699</v>
      </c>
      <c r="C117" s="9" t="s">
        <v>1500</v>
      </c>
      <c r="D117" s="9" t="s">
        <v>1500</v>
      </c>
      <c r="E117" s="9" t="s">
        <v>1500</v>
      </c>
      <c r="F117" s="9" t="s">
        <v>575</v>
      </c>
      <c r="G117" s="9" t="s">
        <v>1500</v>
      </c>
      <c r="H117" s="9" t="s">
        <v>1500</v>
      </c>
      <c r="J117" s="9" t="s">
        <v>2792</v>
      </c>
      <c r="K117" s="9" t="s">
        <v>1451</v>
      </c>
      <c r="L117" s="9" t="s">
        <v>2305</v>
      </c>
      <c r="M117" s="9" t="s">
        <v>1500</v>
      </c>
      <c r="N117" s="9" t="s">
        <v>1500</v>
      </c>
      <c r="O117" s="9" t="s">
        <v>1500</v>
      </c>
      <c r="P117" s="9" t="s">
        <v>609</v>
      </c>
      <c r="Q117" s="9" t="s">
        <v>222</v>
      </c>
      <c r="R117" s="9" t="s">
        <v>1500</v>
      </c>
      <c r="S117" s="9" t="s">
        <v>1500</v>
      </c>
      <c r="T117" s="9" t="s">
        <v>1478</v>
      </c>
      <c r="U117" s="9" t="s">
        <v>1483</v>
      </c>
      <c r="V117" s="9" t="s">
        <v>1500</v>
      </c>
      <c r="W117" s="9" t="s">
        <v>1500</v>
      </c>
      <c r="X117" s="9" t="s">
        <v>1500</v>
      </c>
      <c r="Y117" s="9" t="s">
        <v>1505</v>
      </c>
      <c r="Z117" s="9">
        <v>2015</v>
      </c>
      <c r="AA117" s="9">
        <v>13</v>
      </c>
      <c r="AB117" s="9">
        <v>1</v>
      </c>
      <c r="AC117" s="9" t="s">
        <v>1500</v>
      </c>
      <c r="AD117" s="9" t="s">
        <v>1500</v>
      </c>
      <c r="AE117" s="9">
        <v>43</v>
      </c>
      <c r="AF117" s="9">
        <v>50</v>
      </c>
      <c r="AG117" s="9" t="s">
        <v>1500</v>
      </c>
      <c r="AH117" s="9" t="s">
        <v>2379</v>
      </c>
      <c r="AI117" s="10" t="str">
        <f>HYPERLINK("http://dx.doi.org/10.1007/s10333-013-0405-z","http://dx.doi.org/10.1007/s10333-013-0405-z")</f>
        <v>http://dx.doi.org/10.1007/s10333-013-0405-z</v>
      </c>
      <c r="AJ117" s="9" t="s">
        <v>1500</v>
      </c>
      <c r="AK117" s="9" t="s">
        <v>1500</v>
      </c>
      <c r="AL117" s="9" t="s">
        <v>1500</v>
      </c>
      <c r="AM117" s="9" t="s">
        <v>1500</v>
      </c>
      <c r="AN117" s="9" t="s">
        <v>1500</v>
      </c>
      <c r="AO117" s="9" t="s">
        <v>1500</v>
      </c>
      <c r="AP117" s="9" t="s">
        <v>1500</v>
      </c>
      <c r="AQ117" s="9" t="s">
        <v>822</v>
      </c>
      <c r="AR117" s="10" t="str">
        <f>HYPERLINK("https%3A%2F%2Fwww.webofscience.com%2Fwos%2Fwoscc%2Ffull-record%2FWOS:000347290600005","View Full Record in Web of Science")</f>
        <v>View Full Record in Web of Science</v>
      </c>
    </row>
    <row r="118" spans="1:44" s="9" customFormat="1" x14ac:dyDescent="0.2">
      <c r="A118" s="11" t="s">
        <v>1507</v>
      </c>
      <c r="B118" s="11" t="s">
        <v>2021</v>
      </c>
      <c r="C118" s="11" t="s">
        <v>1500</v>
      </c>
      <c r="D118" s="11" t="s">
        <v>1500</v>
      </c>
      <c r="E118" s="11" t="s">
        <v>1500</v>
      </c>
      <c r="F118" s="11" t="s">
        <v>414</v>
      </c>
      <c r="G118" s="11" t="s">
        <v>1500</v>
      </c>
      <c r="H118" s="11" t="s">
        <v>1500</v>
      </c>
      <c r="K118" s="11" t="s">
        <v>99</v>
      </c>
      <c r="L118" s="11" t="s">
        <v>219</v>
      </c>
    </row>
    <row r="119" spans="1:44" s="9" customFormat="1" x14ac:dyDescent="0.2">
      <c r="A119" s="9" t="s">
        <v>1507</v>
      </c>
      <c r="B119" s="9" t="s">
        <v>1691</v>
      </c>
      <c r="C119" s="9" t="s">
        <v>1500</v>
      </c>
      <c r="D119" s="9" t="s">
        <v>1500</v>
      </c>
      <c r="E119" s="9" t="s">
        <v>1500</v>
      </c>
      <c r="F119" s="9" t="s">
        <v>1751</v>
      </c>
      <c r="G119" s="9" t="s">
        <v>1500</v>
      </c>
      <c r="H119" s="9" t="s">
        <v>1500</v>
      </c>
      <c r="J119" s="9" t="s">
        <v>2786</v>
      </c>
      <c r="K119" s="9" t="s">
        <v>49</v>
      </c>
      <c r="L119" s="9" t="s">
        <v>601</v>
      </c>
      <c r="M119" s="9" t="s">
        <v>1500</v>
      </c>
      <c r="N119" s="9" t="s">
        <v>1500</v>
      </c>
      <c r="O119" s="9" t="s">
        <v>1500</v>
      </c>
      <c r="P119" s="9" t="s">
        <v>470</v>
      </c>
      <c r="Q119" s="9" t="s">
        <v>571</v>
      </c>
      <c r="R119" s="9" t="s">
        <v>1500</v>
      </c>
      <c r="S119" s="9" t="s">
        <v>1500</v>
      </c>
      <c r="T119" s="9" t="s">
        <v>1524</v>
      </c>
      <c r="U119" s="9" t="s">
        <v>2641</v>
      </c>
      <c r="V119" s="9" t="s">
        <v>1500</v>
      </c>
      <c r="W119" s="9" t="s">
        <v>1500</v>
      </c>
      <c r="X119" s="9" t="s">
        <v>1500</v>
      </c>
      <c r="Y119" s="9" t="s">
        <v>1500</v>
      </c>
      <c r="Z119" s="9">
        <v>2017</v>
      </c>
      <c r="AA119" s="9">
        <v>63</v>
      </c>
      <c r="AB119" s="9">
        <v>3</v>
      </c>
      <c r="AC119" s="9" t="s">
        <v>1500</v>
      </c>
      <c r="AD119" s="9" t="s">
        <v>1500</v>
      </c>
      <c r="AE119" s="9">
        <v>300</v>
      </c>
      <c r="AF119" s="9">
        <v>305</v>
      </c>
      <c r="AG119" s="9" t="s">
        <v>1500</v>
      </c>
      <c r="AH119" s="9" t="s">
        <v>468</v>
      </c>
      <c r="AI119" s="10" t="str">
        <f>HYPERLINK("http://dx.doi.org/10.1080/00380768.2017.1322918","http://dx.doi.org/10.1080/00380768.2017.1322918")</f>
        <v>http://dx.doi.org/10.1080/00380768.2017.1322918</v>
      </c>
      <c r="AJ119" s="9" t="s">
        <v>1500</v>
      </c>
      <c r="AK119" s="9" t="s">
        <v>1500</v>
      </c>
      <c r="AL119" s="9" t="s">
        <v>1500</v>
      </c>
      <c r="AM119" s="9" t="s">
        <v>1500</v>
      </c>
      <c r="AN119" s="9" t="s">
        <v>1500</v>
      </c>
      <c r="AO119" s="9" t="s">
        <v>1500</v>
      </c>
      <c r="AP119" s="9" t="s">
        <v>1500</v>
      </c>
      <c r="AQ119" s="9" t="s">
        <v>975</v>
      </c>
      <c r="AR119" s="10" t="str">
        <f>HYPERLINK("https%3A%2F%2Fwww.webofscience.com%2Fwos%2Fwoscc%2Ffull-record%2FWOS:000407175700010","View Full Record in Web of Science")</f>
        <v>View Full Record in Web of Science</v>
      </c>
    </row>
    <row r="120" spans="1:44" s="9" customFormat="1" x14ac:dyDescent="0.2">
      <c r="A120" s="9" t="s">
        <v>1507</v>
      </c>
      <c r="B120" s="9" t="s">
        <v>1139</v>
      </c>
      <c r="C120" s="9" t="s">
        <v>1500</v>
      </c>
      <c r="D120" s="9" t="s">
        <v>1500</v>
      </c>
      <c r="E120" s="9" t="s">
        <v>1500</v>
      </c>
      <c r="F120" s="9" t="s">
        <v>1947</v>
      </c>
      <c r="G120" s="9" t="s">
        <v>1500</v>
      </c>
      <c r="H120" s="9" t="s">
        <v>1500</v>
      </c>
      <c r="I120" s="11" t="s">
        <v>2785</v>
      </c>
      <c r="K120" s="9" t="s">
        <v>1413</v>
      </c>
      <c r="L120" s="9" t="s">
        <v>219</v>
      </c>
      <c r="M120" s="9" t="s">
        <v>1500</v>
      </c>
      <c r="N120" s="9" t="s">
        <v>1500</v>
      </c>
      <c r="O120" s="9" t="s">
        <v>1500</v>
      </c>
      <c r="P120" s="9" t="s">
        <v>317</v>
      </c>
      <c r="Q120" s="9" t="s">
        <v>1500</v>
      </c>
      <c r="R120" s="9" t="s">
        <v>1500</v>
      </c>
      <c r="S120" s="9" t="s">
        <v>1500</v>
      </c>
      <c r="T120" s="9" t="s">
        <v>1914</v>
      </c>
      <c r="U120" s="9" t="s">
        <v>1909</v>
      </c>
      <c r="V120" s="9" t="s">
        <v>1500</v>
      </c>
      <c r="W120" s="9" t="s">
        <v>1500</v>
      </c>
      <c r="X120" s="9" t="s">
        <v>1500</v>
      </c>
      <c r="Y120" s="9" t="s">
        <v>1607</v>
      </c>
      <c r="Z120" s="9">
        <v>2022</v>
      </c>
      <c r="AA120" s="9">
        <v>325</v>
      </c>
      <c r="AB120" s="9" t="s">
        <v>1500</v>
      </c>
      <c r="AC120" s="9" t="s">
        <v>1500</v>
      </c>
      <c r="AD120" s="9" t="s">
        <v>1500</v>
      </c>
      <c r="AE120" s="9" t="s">
        <v>1500</v>
      </c>
      <c r="AF120" s="9" t="s">
        <v>1500</v>
      </c>
      <c r="AG120" s="9">
        <v>107753</v>
      </c>
      <c r="AH120" s="9" t="s">
        <v>316</v>
      </c>
      <c r="AI120" s="10" t="str">
        <f>HYPERLINK("http://dx.doi.org/10.1016/j.agee.2021.107753","http://dx.doi.org/10.1016/j.agee.2021.107753")</f>
        <v>http://dx.doi.org/10.1016/j.agee.2021.107753</v>
      </c>
      <c r="AJ120" s="9" t="s">
        <v>1500</v>
      </c>
      <c r="AK120" s="9" t="s">
        <v>2714</v>
      </c>
      <c r="AL120" s="9" t="s">
        <v>1500</v>
      </c>
      <c r="AM120" s="9" t="s">
        <v>1500</v>
      </c>
      <c r="AN120" s="9" t="s">
        <v>1500</v>
      </c>
      <c r="AO120" s="9" t="s">
        <v>1500</v>
      </c>
      <c r="AP120" s="9" t="s">
        <v>1500</v>
      </c>
      <c r="AQ120" s="9" t="s">
        <v>941</v>
      </c>
      <c r="AR120" s="10" t="str">
        <f>HYPERLINK("https%3A%2F%2Fwww.webofscience.com%2Fwos%2Fwoscc%2Ffull-record%2FWOS:000724259300004","View Full Record in Web of Science")</f>
        <v>View Full Record in Web of Science</v>
      </c>
    </row>
    <row r="121" spans="1:44" s="9" customFormat="1" x14ac:dyDescent="0.2">
      <c r="A121" s="9" t="s">
        <v>1507</v>
      </c>
      <c r="B121" s="9" t="s">
        <v>1892</v>
      </c>
      <c r="C121" s="9" t="s">
        <v>1500</v>
      </c>
      <c r="D121" s="9" t="s">
        <v>1500</v>
      </c>
      <c r="E121" s="9" t="s">
        <v>1500</v>
      </c>
      <c r="F121" s="9" t="s">
        <v>2774</v>
      </c>
      <c r="G121" s="9" t="s">
        <v>1500</v>
      </c>
      <c r="H121" s="9" t="s">
        <v>1500</v>
      </c>
      <c r="I121" s="9" t="s">
        <v>2621</v>
      </c>
      <c r="K121" s="9" t="s">
        <v>1418</v>
      </c>
    </row>
    <row r="122" spans="1:44" s="9" customFormat="1" x14ac:dyDescent="0.2">
      <c r="A122" s="9" t="s">
        <v>1507</v>
      </c>
      <c r="B122" s="9" t="s">
        <v>1577</v>
      </c>
      <c r="C122" s="9" t="s">
        <v>1500</v>
      </c>
      <c r="D122" s="9" t="s">
        <v>1500</v>
      </c>
      <c r="E122" s="9" t="s">
        <v>1500</v>
      </c>
      <c r="F122" s="9" t="s">
        <v>1772</v>
      </c>
      <c r="G122" s="9" t="s">
        <v>1500</v>
      </c>
      <c r="H122" s="9" t="s">
        <v>1500</v>
      </c>
      <c r="J122" s="9" t="s">
        <v>2788</v>
      </c>
      <c r="K122" s="9" t="s">
        <v>2491</v>
      </c>
      <c r="L122" s="9" t="s">
        <v>611</v>
      </c>
      <c r="M122" s="9" t="s">
        <v>1500</v>
      </c>
      <c r="N122" s="9" t="s">
        <v>1500</v>
      </c>
      <c r="O122" s="9" t="s">
        <v>1500</v>
      </c>
      <c r="P122" s="9" t="s">
        <v>698</v>
      </c>
      <c r="Q122" s="9" t="s">
        <v>1687</v>
      </c>
      <c r="R122" s="9" t="s">
        <v>1500</v>
      </c>
      <c r="S122" s="9" t="s">
        <v>1500</v>
      </c>
      <c r="T122" s="9" t="s">
        <v>2703</v>
      </c>
      <c r="U122" s="9" t="s">
        <v>2718</v>
      </c>
      <c r="V122" s="9" t="s">
        <v>1500</v>
      </c>
      <c r="W122" s="9" t="s">
        <v>1500</v>
      </c>
      <c r="X122" s="9" t="s">
        <v>1500</v>
      </c>
      <c r="Y122" s="9" t="s">
        <v>1645</v>
      </c>
      <c r="Z122" s="9">
        <v>2022</v>
      </c>
      <c r="AA122" s="9">
        <v>349</v>
      </c>
      <c r="AB122" s="9" t="s">
        <v>1500</v>
      </c>
      <c r="AC122" s="9" t="s">
        <v>1500</v>
      </c>
      <c r="AD122" s="9" t="s">
        <v>1500</v>
      </c>
      <c r="AE122" s="9" t="s">
        <v>1500</v>
      </c>
      <c r="AF122" s="9" t="s">
        <v>1500</v>
      </c>
      <c r="AG122" s="9">
        <v>131487</v>
      </c>
      <c r="AH122" s="9" t="s">
        <v>350</v>
      </c>
      <c r="AI122" s="10" t="str">
        <f>HYPERLINK("http://dx.doi.org/10.1016/j.jclepro.2022.131487","http://dx.doi.org/10.1016/j.jclepro.2022.131487")</f>
        <v>http://dx.doi.org/10.1016/j.jclepro.2022.131487</v>
      </c>
      <c r="AJ122" s="9" t="s">
        <v>1500</v>
      </c>
      <c r="AK122" s="9" t="s">
        <v>2686</v>
      </c>
      <c r="AL122" s="9" t="s">
        <v>1500</v>
      </c>
      <c r="AM122" s="9" t="s">
        <v>1500</v>
      </c>
      <c r="AN122" s="9" t="s">
        <v>1500</v>
      </c>
      <c r="AO122" s="9" t="s">
        <v>1500</v>
      </c>
      <c r="AP122" s="9" t="s">
        <v>1500</v>
      </c>
      <c r="AQ122" s="9" t="s">
        <v>991</v>
      </c>
      <c r="AR122" s="10" t="str">
        <f>HYPERLINK("https%3A%2F%2Fwww.webofscience.com%2Fwos%2Fwoscc%2Ffull-record%2FWOS:000789639200003","View Full Record in Web of Science")</f>
        <v>View Full Record in Web of Science</v>
      </c>
    </row>
    <row r="123" spans="1:44" s="9" customFormat="1" x14ac:dyDescent="0.2">
      <c r="A123" s="8" t="s">
        <v>1507</v>
      </c>
      <c r="B123" s="8" t="s">
        <v>618</v>
      </c>
      <c r="C123" s="8" t="s">
        <v>1500</v>
      </c>
      <c r="D123" s="8" t="s">
        <v>1500</v>
      </c>
      <c r="E123" s="8" t="s">
        <v>1500</v>
      </c>
      <c r="F123" s="8" t="s">
        <v>618</v>
      </c>
      <c r="G123" s="8" t="s">
        <v>1500</v>
      </c>
      <c r="H123" s="8" t="s">
        <v>1500</v>
      </c>
      <c r="J123" s="9" t="s">
        <v>2792</v>
      </c>
      <c r="K123" s="9" t="s">
        <v>131</v>
      </c>
      <c r="L123" s="8" t="s">
        <v>219</v>
      </c>
      <c r="M123" s="8" t="s">
        <v>1500</v>
      </c>
      <c r="N123" s="8" t="s">
        <v>1500</v>
      </c>
      <c r="O123" s="8" t="s">
        <v>1500</v>
      </c>
      <c r="P123" s="8" t="s">
        <v>1500</v>
      </c>
      <c r="Q123" s="8" t="s">
        <v>1500</v>
      </c>
      <c r="R123" s="8" t="s">
        <v>1500</v>
      </c>
      <c r="S123" s="8" t="s">
        <v>1500</v>
      </c>
      <c r="T123" s="8" t="s">
        <v>1914</v>
      </c>
      <c r="U123" s="8" t="s">
        <v>1500</v>
      </c>
      <c r="V123" s="8" t="s">
        <v>1500</v>
      </c>
      <c r="W123" s="8" t="s">
        <v>1500</v>
      </c>
      <c r="X123" s="8" t="s">
        <v>1500</v>
      </c>
      <c r="Y123" s="8" t="s">
        <v>1505</v>
      </c>
      <c r="Z123" s="8">
        <v>2001</v>
      </c>
      <c r="AA123" s="8">
        <v>83</v>
      </c>
      <c r="AB123" s="8" t="s">
        <v>1499</v>
      </c>
      <c r="AC123" s="8" t="s">
        <v>1500</v>
      </c>
      <c r="AD123" s="8" t="s">
        <v>1500</v>
      </c>
      <c r="AE123" s="8">
        <v>191</v>
      </c>
      <c r="AF123" s="8">
        <v>199</v>
      </c>
      <c r="AG123" s="8" t="s">
        <v>1500</v>
      </c>
      <c r="AH123" s="8" t="s">
        <v>2579</v>
      </c>
      <c r="AI123" s="12" t="str">
        <f>HYPERLINK("http://dx.doi.org/10.1016/S0167-8809(00)00265-6","http://dx.doi.org/10.1016/S0167-8809(00)00265-6")</f>
        <v>http://dx.doi.org/10.1016/S0167-8809(00)00265-6</v>
      </c>
      <c r="AJ123" s="8" t="s">
        <v>1500</v>
      </c>
      <c r="AK123" s="8" t="s">
        <v>1500</v>
      </c>
      <c r="AL123" s="8" t="s">
        <v>1500</v>
      </c>
      <c r="AM123" s="8" t="s">
        <v>1500</v>
      </c>
      <c r="AN123" s="8" t="s">
        <v>1500</v>
      </c>
      <c r="AO123" s="8" t="s">
        <v>1500</v>
      </c>
      <c r="AP123" s="8" t="s">
        <v>1500</v>
      </c>
      <c r="AQ123" s="8" t="s">
        <v>1051</v>
      </c>
      <c r="AR123" s="12" t="str">
        <f>HYPERLINK("https%3A%2F%2Fwww.webofscience.com%2Fwos%2Fwoscc%2Ffull-record%2FWOS:000166461200017","View Full Record in Web of Science")</f>
        <v>View Full Record in Web of Science</v>
      </c>
    </row>
    <row r="124" spans="1:44" s="9" customFormat="1" x14ac:dyDescent="0.2">
      <c r="A124" s="9" t="s">
        <v>1507</v>
      </c>
      <c r="B124" s="9" t="s">
        <v>2001</v>
      </c>
      <c r="C124" s="9" t="s">
        <v>1500</v>
      </c>
      <c r="D124" s="9" t="s">
        <v>1500</v>
      </c>
      <c r="E124" s="9" t="s">
        <v>1500</v>
      </c>
      <c r="F124" s="9" t="s">
        <v>2153</v>
      </c>
      <c r="G124" s="9" t="s">
        <v>1500</v>
      </c>
      <c r="H124" s="9" t="s">
        <v>1500</v>
      </c>
      <c r="J124" s="9" t="s">
        <v>2792</v>
      </c>
      <c r="K124" s="9" t="s">
        <v>446</v>
      </c>
      <c r="L124" s="9" t="s">
        <v>1303</v>
      </c>
      <c r="M124" s="9" t="s">
        <v>1500</v>
      </c>
      <c r="N124" s="9" t="s">
        <v>1500</v>
      </c>
      <c r="O124" s="9" t="s">
        <v>1500</v>
      </c>
      <c r="P124" s="9" t="s">
        <v>1866</v>
      </c>
      <c r="Q124" s="9" t="s">
        <v>1550</v>
      </c>
      <c r="R124" s="9" t="s">
        <v>1500</v>
      </c>
      <c r="S124" s="9" t="s">
        <v>1500</v>
      </c>
      <c r="T124" s="9" t="s">
        <v>2638</v>
      </c>
      <c r="U124" s="9" t="s">
        <v>2629</v>
      </c>
      <c r="V124" s="9" t="s">
        <v>1500</v>
      </c>
      <c r="W124" s="9" t="s">
        <v>1500</v>
      </c>
      <c r="X124" s="9" t="s">
        <v>1500</v>
      </c>
      <c r="Y124" s="9" t="s">
        <v>1498</v>
      </c>
      <c r="Z124" s="9">
        <v>2012</v>
      </c>
      <c r="AA124" s="9">
        <v>360</v>
      </c>
      <c r="AB124" s="9" t="s">
        <v>1499</v>
      </c>
      <c r="AC124" s="9" t="s">
        <v>1500</v>
      </c>
      <c r="AD124" s="9" t="s">
        <v>1500</v>
      </c>
      <c r="AE124" s="9">
        <v>287</v>
      </c>
      <c r="AF124" s="9">
        <v>298</v>
      </c>
      <c r="AG124" s="9" t="s">
        <v>1500</v>
      </c>
      <c r="AH124" s="9" t="s">
        <v>2361</v>
      </c>
      <c r="AI124" s="10" t="str">
        <f>HYPERLINK("http://dx.doi.org/10.1007/s11104-012-1250-3","http://dx.doi.org/10.1007/s11104-012-1250-3")</f>
        <v>http://dx.doi.org/10.1007/s11104-012-1250-3</v>
      </c>
      <c r="AJ124" s="9" t="s">
        <v>1500</v>
      </c>
      <c r="AK124" s="9" t="s">
        <v>1500</v>
      </c>
      <c r="AL124" s="9" t="s">
        <v>1500</v>
      </c>
      <c r="AM124" s="9" t="s">
        <v>1500</v>
      </c>
      <c r="AN124" s="9" t="s">
        <v>1500</v>
      </c>
      <c r="AO124" s="9" t="s">
        <v>1500</v>
      </c>
      <c r="AP124" s="9" t="s">
        <v>1500</v>
      </c>
      <c r="AQ124" s="9" t="s">
        <v>1034</v>
      </c>
      <c r="AR124" s="10" t="str">
        <f>HYPERLINK("https%3A%2F%2Fwww.webofscience.com%2Fwos%2Fwoscc%2Ffull-record%2FWOS:000310207300021","View Full Record in Web of Science")</f>
        <v>View Full Record in Web of Science</v>
      </c>
    </row>
    <row r="125" spans="1:44" s="9" customFormat="1" x14ac:dyDescent="0.2">
      <c r="A125" s="9" t="s">
        <v>1507</v>
      </c>
      <c r="B125" s="9" t="s">
        <v>1979</v>
      </c>
      <c r="C125" s="9" t="s">
        <v>1500</v>
      </c>
      <c r="D125" s="9" t="s">
        <v>1500</v>
      </c>
      <c r="E125" s="9" t="s">
        <v>1500</v>
      </c>
      <c r="F125" s="9" t="s">
        <v>51</v>
      </c>
      <c r="G125" s="9" t="s">
        <v>1500</v>
      </c>
      <c r="H125" s="9" t="s">
        <v>1500</v>
      </c>
      <c r="J125" s="9" t="s">
        <v>2792</v>
      </c>
      <c r="K125" s="9" t="s">
        <v>2238</v>
      </c>
      <c r="L125" s="9" t="s">
        <v>583</v>
      </c>
      <c r="M125" s="9" t="s">
        <v>1500</v>
      </c>
      <c r="N125" s="9" t="s">
        <v>1500</v>
      </c>
      <c r="O125" s="9" t="s">
        <v>1500</v>
      </c>
      <c r="P125" s="9" t="s">
        <v>1500</v>
      </c>
      <c r="Q125" s="9" t="s">
        <v>1500</v>
      </c>
      <c r="R125" s="9" t="s">
        <v>1500</v>
      </c>
      <c r="S125" s="9" t="s">
        <v>1500</v>
      </c>
      <c r="T125" s="9" t="s">
        <v>1523</v>
      </c>
      <c r="U125" s="9" t="s">
        <v>1480</v>
      </c>
      <c r="V125" s="9" t="s">
        <v>1500</v>
      </c>
      <c r="W125" s="9" t="s">
        <v>1500</v>
      </c>
      <c r="X125" s="9" t="s">
        <v>1500</v>
      </c>
      <c r="Y125" s="9" t="s">
        <v>1639</v>
      </c>
      <c r="Z125" s="9">
        <v>2024</v>
      </c>
      <c r="AA125" s="9">
        <v>915</v>
      </c>
      <c r="AB125" s="9" t="s">
        <v>1500</v>
      </c>
      <c r="AC125" s="9" t="s">
        <v>1500</v>
      </c>
      <c r="AD125" s="9" t="s">
        <v>1500</v>
      </c>
      <c r="AE125" s="9" t="s">
        <v>1500</v>
      </c>
      <c r="AF125" s="9" t="s">
        <v>1500</v>
      </c>
      <c r="AG125" s="9">
        <v>169809</v>
      </c>
      <c r="AH125" s="9" t="s">
        <v>2593</v>
      </c>
      <c r="AI125" s="10" t="str">
        <f>HYPERLINK("http://dx.doi.org/10.1016/j.scitotenv.2023.169809","http://dx.doi.org/10.1016/j.scitotenv.2023.169809")</f>
        <v>http://dx.doi.org/10.1016/j.scitotenv.2023.169809</v>
      </c>
      <c r="AJ125" s="9" t="s">
        <v>1500</v>
      </c>
      <c r="AK125" s="9" t="s">
        <v>2674</v>
      </c>
      <c r="AL125" s="9" t="s">
        <v>1500</v>
      </c>
      <c r="AM125" s="9" t="s">
        <v>1500</v>
      </c>
      <c r="AN125" s="9">
        <v>38184260</v>
      </c>
      <c r="AO125" s="9" t="s">
        <v>1500</v>
      </c>
      <c r="AP125" s="9" t="s">
        <v>1500</v>
      </c>
      <c r="AQ125" s="9" t="s">
        <v>855</v>
      </c>
      <c r="AR125" s="10" t="str">
        <f>HYPERLINK("https%3A%2F%2Fwww.webofscience.com%2Fwos%2Fwoscc%2Ffull-record%2FWOS:001172467000001","View Full Record in Web of Science")</f>
        <v>View Full Record in Web of Science</v>
      </c>
    </row>
    <row r="126" spans="1:44" s="9" customFormat="1" x14ac:dyDescent="0.2">
      <c r="A126" s="9" t="s">
        <v>1507</v>
      </c>
      <c r="B126" s="9" t="s">
        <v>264</v>
      </c>
      <c r="C126" s="9" t="s">
        <v>1500</v>
      </c>
      <c r="D126" s="9" t="s">
        <v>1500</v>
      </c>
      <c r="E126" s="9" t="s">
        <v>1500</v>
      </c>
      <c r="F126" s="9" t="s">
        <v>141</v>
      </c>
      <c r="G126" s="9" t="s">
        <v>1500</v>
      </c>
      <c r="H126" s="9" t="s">
        <v>1500</v>
      </c>
      <c r="J126" s="9" t="s">
        <v>2792</v>
      </c>
      <c r="K126" s="9" t="s">
        <v>2502</v>
      </c>
      <c r="L126" s="9" t="s">
        <v>1293</v>
      </c>
      <c r="M126" s="9" t="s">
        <v>1500</v>
      </c>
      <c r="N126" s="9" t="s">
        <v>1500</v>
      </c>
      <c r="O126" s="9" t="s">
        <v>1500</v>
      </c>
      <c r="P126" s="9" t="s">
        <v>708</v>
      </c>
      <c r="Q126" s="9" t="s">
        <v>2446</v>
      </c>
      <c r="R126" s="9" t="s">
        <v>1500</v>
      </c>
      <c r="S126" s="9" t="s">
        <v>1500</v>
      </c>
      <c r="T126" s="9" t="s">
        <v>1500</v>
      </c>
      <c r="U126" s="9" t="s">
        <v>2654</v>
      </c>
      <c r="V126" s="9" t="s">
        <v>1500</v>
      </c>
      <c r="W126" s="9" t="s">
        <v>1500</v>
      </c>
      <c r="X126" s="9" t="s">
        <v>1500</v>
      </c>
      <c r="Y126" s="9" t="s">
        <v>1490</v>
      </c>
      <c r="Z126" s="9">
        <v>2018</v>
      </c>
      <c r="AA126" s="9">
        <v>10</v>
      </c>
      <c r="AB126" s="9">
        <v>5</v>
      </c>
      <c r="AC126" s="9" t="s">
        <v>1500</v>
      </c>
      <c r="AD126" s="9" t="s">
        <v>1500</v>
      </c>
      <c r="AE126" s="9" t="s">
        <v>1500</v>
      </c>
      <c r="AF126" s="9" t="s">
        <v>1500</v>
      </c>
      <c r="AG126" s="9">
        <v>1403</v>
      </c>
      <c r="AH126" s="9" t="s">
        <v>781</v>
      </c>
      <c r="AI126" s="10" t="str">
        <f>HYPERLINK("http://dx.doi.org/10.3390/su10051403","http://dx.doi.org/10.3390/su10051403")</f>
        <v>http://dx.doi.org/10.3390/su10051403</v>
      </c>
      <c r="AJ126" s="9" t="s">
        <v>1500</v>
      </c>
      <c r="AK126" s="9" t="s">
        <v>1500</v>
      </c>
      <c r="AL126" s="9" t="s">
        <v>1500</v>
      </c>
      <c r="AM126" s="9" t="s">
        <v>1500</v>
      </c>
      <c r="AN126" s="9" t="s">
        <v>1500</v>
      </c>
      <c r="AO126" s="9" t="s">
        <v>1500</v>
      </c>
      <c r="AP126" s="9" t="s">
        <v>1500</v>
      </c>
      <c r="AQ126" s="9" t="s">
        <v>767</v>
      </c>
      <c r="AR126" s="10" t="str">
        <f>HYPERLINK("https%3A%2F%2Fwww.webofscience.com%2Fwos%2Fwoscc%2Ffull-record%2FWOS:000435587100099","View Full Record in Web of Science")</f>
        <v>View Full Record in Web of Science</v>
      </c>
    </row>
    <row r="127" spans="1:44" s="9" customFormat="1" x14ac:dyDescent="0.2">
      <c r="A127" s="9" t="s">
        <v>1507</v>
      </c>
      <c r="B127" s="9" t="s">
        <v>1336</v>
      </c>
      <c r="C127" s="9" t="s">
        <v>1500</v>
      </c>
      <c r="D127" s="9" t="s">
        <v>1500</v>
      </c>
      <c r="E127" s="9" t="s">
        <v>1500</v>
      </c>
      <c r="F127" s="9" t="s">
        <v>1462</v>
      </c>
      <c r="G127" s="9" t="s">
        <v>1500</v>
      </c>
      <c r="H127" s="9" t="s">
        <v>1500</v>
      </c>
      <c r="K127" s="9" t="s">
        <v>102</v>
      </c>
      <c r="L127" s="9" t="s">
        <v>663</v>
      </c>
      <c r="M127" s="9" t="s">
        <v>1500</v>
      </c>
      <c r="N127" s="9" t="s">
        <v>1500</v>
      </c>
      <c r="O127" s="9" t="s">
        <v>1500</v>
      </c>
      <c r="P127" s="9" t="s">
        <v>2512</v>
      </c>
      <c r="Q127" s="9" t="s">
        <v>277</v>
      </c>
      <c r="R127" s="9" t="s">
        <v>1500</v>
      </c>
      <c r="S127" s="9" t="s">
        <v>1500</v>
      </c>
      <c r="T127" s="9" t="s">
        <v>2056</v>
      </c>
      <c r="U127" s="9" t="s">
        <v>2055</v>
      </c>
      <c r="V127" s="9" t="s">
        <v>1500</v>
      </c>
      <c r="W127" s="9" t="s">
        <v>1500</v>
      </c>
      <c r="X127" s="9" t="s">
        <v>1500</v>
      </c>
      <c r="Y127" s="9" t="s">
        <v>1488</v>
      </c>
      <c r="Z127" s="9">
        <v>2011</v>
      </c>
      <c r="AA127" s="9">
        <v>45</v>
      </c>
      <c r="AB127" s="9">
        <v>5</v>
      </c>
      <c r="AC127" s="9" t="s">
        <v>1500</v>
      </c>
      <c r="AD127" s="9" t="s">
        <v>1500</v>
      </c>
      <c r="AE127" s="9">
        <v>1095</v>
      </c>
      <c r="AF127" s="9">
        <v>1101</v>
      </c>
      <c r="AG127" s="9" t="s">
        <v>1500</v>
      </c>
      <c r="AH127" s="9" t="s">
        <v>721</v>
      </c>
      <c r="AI127" s="10" t="str">
        <f>HYPERLINK("http://dx.doi.org/10.1016/j.atmosenv.2010.11.039","http://dx.doi.org/10.1016/j.atmosenv.2010.11.039")</f>
        <v>http://dx.doi.org/10.1016/j.atmosenv.2010.11.039</v>
      </c>
      <c r="AJ127" s="9" t="s">
        <v>1500</v>
      </c>
      <c r="AK127" s="9" t="s">
        <v>1500</v>
      </c>
      <c r="AL127" s="9" t="s">
        <v>1500</v>
      </c>
      <c r="AM127" s="9" t="s">
        <v>1500</v>
      </c>
      <c r="AN127" s="9" t="s">
        <v>1500</v>
      </c>
      <c r="AO127" s="9" t="s">
        <v>1500</v>
      </c>
      <c r="AP127" s="9" t="s">
        <v>1500</v>
      </c>
      <c r="AQ127" s="9" t="s">
        <v>978</v>
      </c>
      <c r="AR127" s="10" t="str">
        <f>HYPERLINK("https%3A%2F%2Fwww.webofscience.com%2Fwos%2Fwoscc%2Ffull-record%2FWOS:000287619500004","View Full Record in Web of Science")</f>
        <v>View Full Record in Web of Science</v>
      </c>
    </row>
    <row r="128" spans="1:44" s="9" customFormat="1" x14ac:dyDescent="0.2">
      <c r="A128" s="9" t="s">
        <v>1507</v>
      </c>
      <c r="B128" s="9" t="s">
        <v>1780</v>
      </c>
      <c r="C128" s="9" t="s">
        <v>1500</v>
      </c>
      <c r="D128" s="9" t="s">
        <v>1500</v>
      </c>
      <c r="E128" s="9" t="s">
        <v>1500</v>
      </c>
      <c r="F128" s="9" t="s">
        <v>2207</v>
      </c>
      <c r="G128" s="9" t="s">
        <v>1500</v>
      </c>
      <c r="H128" s="9" t="s">
        <v>1500</v>
      </c>
      <c r="I128" s="9" t="s">
        <v>2621</v>
      </c>
      <c r="K128" s="9" t="s">
        <v>1201</v>
      </c>
      <c r="L128" s="9" t="s">
        <v>604</v>
      </c>
      <c r="M128" s="9" t="s">
        <v>1500</v>
      </c>
      <c r="N128" s="9" t="s">
        <v>1500</v>
      </c>
      <c r="O128" s="9" t="s">
        <v>1500</v>
      </c>
      <c r="P128" s="9" t="s">
        <v>2208</v>
      </c>
      <c r="Q128" s="9" t="s">
        <v>1500</v>
      </c>
      <c r="R128" s="9" t="s">
        <v>1500</v>
      </c>
      <c r="S128" s="9" t="s">
        <v>1500</v>
      </c>
      <c r="T128" s="9" t="s">
        <v>1479</v>
      </c>
      <c r="U128" s="9" t="s">
        <v>1522</v>
      </c>
      <c r="V128" s="9" t="s">
        <v>1500</v>
      </c>
      <c r="W128" s="9" t="s">
        <v>1500</v>
      </c>
      <c r="X128" s="9" t="s">
        <v>1500</v>
      </c>
      <c r="Y128" s="9" t="s">
        <v>1488</v>
      </c>
      <c r="Z128" s="9">
        <v>2023</v>
      </c>
      <c r="AA128" s="9">
        <v>23</v>
      </c>
      <c r="AB128" s="9">
        <v>2</v>
      </c>
      <c r="AC128" s="9" t="s">
        <v>1500</v>
      </c>
      <c r="AD128" s="9" t="s">
        <v>1500</v>
      </c>
      <c r="AE128" s="9">
        <v>553</v>
      </c>
      <c r="AF128" s="9">
        <v>567</v>
      </c>
      <c r="AG128" s="9" t="s">
        <v>1500</v>
      </c>
      <c r="AH128" s="9" t="s">
        <v>2404</v>
      </c>
      <c r="AI128" s="10" t="str">
        <f>HYPERLINK("http://dx.doi.org/10.1007/s11368-022-03338-1","http://dx.doi.org/10.1007/s11368-022-03338-1")</f>
        <v>http://dx.doi.org/10.1007/s11368-022-03338-1</v>
      </c>
      <c r="AJ128" s="9" t="s">
        <v>1500</v>
      </c>
      <c r="AK128" s="9" t="s">
        <v>2677</v>
      </c>
      <c r="AL128" s="9" t="s">
        <v>1500</v>
      </c>
      <c r="AM128" s="9" t="s">
        <v>1500</v>
      </c>
      <c r="AN128" s="9" t="s">
        <v>1500</v>
      </c>
      <c r="AO128" s="9" t="s">
        <v>1500</v>
      </c>
      <c r="AP128" s="9" t="s">
        <v>1500</v>
      </c>
      <c r="AQ128" s="9" t="s">
        <v>1053</v>
      </c>
      <c r="AR128" s="10" t="str">
        <f>HYPERLINK("https%3A%2F%2Fwww.webofscience.com%2Fwos%2Fwoscc%2Ffull-record%2FWOS:000857272300001","View Full Record in Web of Science")</f>
        <v>View Full Record in Web of Science</v>
      </c>
    </row>
    <row r="129" spans="1:44" s="9" customFormat="1" x14ac:dyDescent="0.2">
      <c r="A129" s="9" t="s">
        <v>1507</v>
      </c>
      <c r="B129" s="9" t="s">
        <v>1169</v>
      </c>
      <c r="C129" s="9" t="s">
        <v>1500</v>
      </c>
      <c r="D129" s="9" t="s">
        <v>1500</v>
      </c>
      <c r="E129" s="9" t="s">
        <v>1500</v>
      </c>
      <c r="F129" s="9" t="s">
        <v>1820</v>
      </c>
      <c r="G129" s="9" t="s">
        <v>1500</v>
      </c>
      <c r="H129" s="9" t="s">
        <v>1500</v>
      </c>
      <c r="I129" s="9" t="s">
        <v>2621</v>
      </c>
      <c r="K129" s="9" t="s">
        <v>11</v>
      </c>
      <c r="L129" s="9" t="s">
        <v>262</v>
      </c>
      <c r="M129" s="9" t="s">
        <v>1500</v>
      </c>
      <c r="N129" s="9" t="s">
        <v>1500</v>
      </c>
      <c r="O129" s="9" t="s">
        <v>1500</v>
      </c>
      <c r="P129" s="9" t="s">
        <v>144</v>
      </c>
      <c r="Q129" s="9" t="s">
        <v>213</v>
      </c>
      <c r="R129" s="9" t="s">
        <v>1500</v>
      </c>
      <c r="S129" s="9" t="s">
        <v>1500</v>
      </c>
      <c r="T129" s="9" t="s">
        <v>2101</v>
      </c>
      <c r="U129" s="9" t="s">
        <v>1500</v>
      </c>
      <c r="V129" s="9" t="s">
        <v>1500</v>
      </c>
      <c r="W129" s="9" t="s">
        <v>1500</v>
      </c>
      <c r="X129" s="9" t="s">
        <v>1500</v>
      </c>
      <c r="Y129" s="9" t="s">
        <v>1500</v>
      </c>
      <c r="Z129" s="9">
        <v>2021</v>
      </c>
      <c r="AA129" s="9">
        <v>56</v>
      </c>
      <c r="AB129" s="9">
        <v>4</v>
      </c>
      <c r="AC129" s="9" t="s">
        <v>1500</v>
      </c>
      <c r="AD129" s="9" t="s">
        <v>1500</v>
      </c>
      <c r="AE129" s="9">
        <v>341</v>
      </c>
      <c r="AF129" s="9">
        <v>348</v>
      </c>
      <c r="AG129" s="9" t="s">
        <v>1500</v>
      </c>
      <c r="AH129" s="9" t="s">
        <v>1500</v>
      </c>
      <c r="AI129" s="9" t="s">
        <v>1500</v>
      </c>
      <c r="AJ129" s="9" t="s">
        <v>1500</v>
      </c>
      <c r="AK129" s="9" t="s">
        <v>1500</v>
      </c>
      <c r="AL129" s="9" t="s">
        <v>1500</v>
      </c>
      <c r="AM129" s="9" t="s">
        <v>1500</v>
      </c>
      <c r="AN129" s="9" t="s">
        <v>1500</v>
      </c>
      <c r="AO129" s="9" t="s">
        <v>1500</v>
      </c>
      <c r="AP129" s="9" t="s">
        <v>1500</v>
      </c>
      <c r="AQ129" s="9" t="s">
        <v>874</v>
      </c>
      <c r="AR129" s="10" t="str">
        <f>HYPERLINK("https%3A%2F%2Fwww.webofscience.com%2Fwos%2Fwoscc%2Ffull-record%2FWOS:000869480700005","View Full Record in Web of Science")</f>
        <v>View Full Record in Web of Science</v>
      </c>
    </row>
    <row r="130" spans="1:44" s="9" customFormat="1" x14ac:dyDescent="0.2">
      <c r="A130" s="9" t="s">
        <v>1507</v>
      </c>
      <c r="B130" s="9" t="s">
        <v>1141</v>
      </c>
      <c r="C130" s="9" t="s">
        <v>1500</v>
      </c>
      <c r="D130" s="9" t="s">
        <v>1500</v>
      </c>
      <c r="E130" s="9" t="s">
        <v>1500</v>
      </c>
      <c r="F130" s="9" t="s">
        <v>437</v>
      </c>
      <c r="G130" s="9" t="s">
        <v>1500</v>
      </c>
      <c r="H130" s="9" t="s">
        <v>1500</v>
      </c>
      <c r="J130" s="9" t="s">
        <v>2792</v>
      </c>
      <c r="K130" s="9" t="s">
        <v>2525</v>
      </c>
      <c r="L130" s="9" t="s">
        <v>593</v>
      </c>
      <c r="M130" s="9" t="s">
        <v>1500</v>
      </c>
      <c r="N130" s="9" t="s">
        <v>1500</v>
      </c>
      <c r="O130" s="9" t="s">
        <v>1500</v>
      </c>
      <c r="P130" s="9" t="s">
        <v>1500</v>
      </c>
      <c r="Q130" s="9" t="s">
        <v>1500</v>
      </c>
      <c r="R130" s="9" t="s">
        <v>1500</v>
      </c>
      <c r="S130" s="9" t="s">
        <v>1500</v>
      </c>
      <c r="T130" s="9" t="s">
        <v>2631</v>
      </c>
      <c r="U130" s="9" t="s">
        <v>1500</v>
      </c>
      <c r="V130" s="9" t="s">
        <v>1500</v>
      </c>
      <c r="W130" s="9" t="s">
        <v>1500</v>
      </c>
      <c r="X130" s="9" t="s">
        <v>1500</v>
      </c>
      <c r="Y130" s="9" t="s">
        <v>1500</v>
      </c>
      <c r="Z130" s="9">
        <v>2012</v>
      </c>
      <c r="AA130" s="9">
        <v>11</v>
      </c>
      <c r="AB130" s="9">
        <v>9</v>
      </c>
      <c r="AC130" s="9" t="s">
        <v>1500</v>
      </c>
      <c r="AD130" s="9" t="s">
        <v>1500</v>
      </c>
      <c r="AE130" s="9">
        <v>1537</v>
      </c>
      <c r="AF130" s="9">
        <v>1544</v>
      </c>
      <c r="AG130" s="9" t="s">
        <v>1500</v>
      </c>
      <c r="AH130" s="9" t="s">
        <v>1500</v>
      </c>
      <c r="AI130" s="9" t="s">
        <v>1500</v>
      </c>
      <c r="AJ130" s="9" t="s">
        <v>1500</v>
      </c>
      <c r="AK130" s="9" t="s">
        <v>1500</v>
      </c>
      <c r="AL130" s="9" t="s">
        <v>1500</v>
      </c>
      <c r="AM130" s="9" t="s">
        <v>1500</v>
      </c>
      <c r="AN130" s="9" t="s">
        <v>1500</v>
      </c>
      <c r="AO130" s="9" t="s">
        <v>1500</v>
      </c>
      <c r="AP130" s="9" t="s">
        <v>1500</v>
      </c>
      <c r="AQ130" s="9" t="s">
        <v>854</v>
      </c>
      <c r="AR130" s="10" t="str">
        <f>HYPERLINK("https%3A%2F%2Fwww.webofscience.com%2Fwos%2Fwoscc%2Ffull-record%2FWOS:000308856400019","View Full Record in Web of Science")</f>
        <v>View Full Record in Web of Science</v>
      </c>
    </row>
    <row r="131" spans="1:44" s="8" customFormat="1" x14ac:dyDescent="0.2">
      <c r="A131" s="9" t="s">
        <v>1507</v>
      </c>
      <c r="B131" s="9" t="s">
        <v>2053</v>
      </c>
      <c r="C131" s="9" t="s">
        <v>1500</v>
      </c>
      <c r="D131" s="9" t="s">
        <v>1500</v>
      </c>
      <c r="E131" s="9" t="s">
        <v>1500</v>
      </c>
      <c r="F131" s="9" t="s">
        <v>2053</v>
      </c>
      <c r="G131" s="9" t="s">
        <v>1500</v>
      </c>
      <c r="H131" s="9" t="s">
        <v>1500</v>
      </c>
      <c r="I131" s="9" t="s">
        <v>2791</v>
      </c>
      <c r="J131" s="9"/>
      <c r="K131" s="9" t="s">
        <v>2240</v>
      </c>
      <c r="L131" s="9" t="s">
        <v>219</v>
      </c>
      <c r="M131" s="9" t="s">
        <v>1500</v>
      </c>
      <c r="N131" s="9" t="s">
        <v>1500</v>
      </c>
      <c r="O131" s="9" t="s">
        <v>1500</v>
      </c>
      <c r="P131" s="9" t="s">
        <v>1500</v>
      </c>
      <c r="Q131" s="9" t="s">
        <v>2033</v>
      </c>
      <c r="R131" s="9" t="s">
        <v>1500</v>
      </c>
      <c r="S131" s="9" t="s">
        <v>1500</v>
      </c>
      <c r="T131" s="9" t="s">
        <v>1914</v>
      </c>
      <c r="U131" s="9" t="s">
        <v>1909</v>
      </c>
      <c r="V131" s="9" t="s">
        <v>1500</v>
      </c>
      <c r="W131" s="9" t="s">
        <v>1500</v>
      </c>
      <c r="X131" s="9" t="s">
        <v>1500</v>
      </c>
      <c r="Y131" s="9" t="s">
        <v>1506</v>
      </c>
      <c r="Z131" s="9">
        <v>2002</v>
      </c>
      <c r="AA131" s="9">
        <v>90</v>
      </c>
      <c r="AB131" s="9">
        <v>3</v>
      </c>
      <c r="AC131" s="9" t="s">
        <v>1500</v>
      </c>
      <c r="AD131" s="9" t="s">
        <v>1500</v>
      </c>
      <c r="AE131" s="9">
        <v>319</v>
      </c>
      <c r="AF131" s="9">
        <v>325</v>
      </c>
      <c r="AG131" s="9" t="s">
        <v>2347</v>
      </c>
      <c r="AH131" s="9" t="s">
        <v>466</v>
      </c>
      <c r="AI131" s="10" t="str">
        <f>HYPERLINK("http://dx.doi.org/10.1016/S0167-8809(02)00031-2","http://dx.doi.org/10.1016/S0167-8809(02)00031-2")</f>
        <v>http://dx.doi.org/10.1016/S0167-8809(02)00031-2</v>
      </c>
      <c r="AJ131" s="9" t="s">
        <v>1500</v>
      </c>
      <c r="AK131" s="9" t="s">
        <v>1500</v>
      </c>
      <c r="AL131" s="9" t="s">
        <v>1500</v>
      </c>
      <c r="AM131" s="9" t="s">
        <v>1500</v>
      </c>
      <c r="AN131" s="9" t="s">
        <v>1500</v>
      </c>
      <c r="AO131" s="9" t="s">
        <v>1500</v>
      </c>
      <c r="AP131" s="9" t="s">
        <v>1500</v>
      </c>
      <c r="AQ131" s="9" t="s">
        <v>972</v>
      </c>
      <c r="AR131" s="10" t="str">
        <f>HYPERLINK("https%3A%2F%2Fwww.webofscience.com%2Fwos%2Fwoscc%2Ffull-record%2FWOS:000177795300009","View Full Record in Web of Science")</f>
        <v>View Full Record in Web of Science</v>
      </c>
    </row>
    <row r="132" spans="1:44" s="8" customFormat="1" x14ac:dyDescent="0.2">
      <c r="A132" s="9" t="s">
        <v>1507</v>
      </c>
      <c r="B132" s="9" t="s">
        <v>1248</v>
      </c>
      <c r="C132" s="9" t="s">
        <v>1500</v>
      </c>
      <c r="D132" s="9" t="s">
        <v>1500</v>
      </c>
      <c r="E132" s="9" t="s">
        <v>1500</v>
      </c>
      <c r="F132" s="9" t="s">
        <v>1164</v>
      </c>
      <c r="G132" s="9" t="s">
        <v>1500</v>
      </c>
      <c r="H132" s="9" t="s">
        <v>1500</v>
      </c>
      <c r="I132" s="9" t="s">
        <v>2790</v>
      </c>
      <c r="J132" s="9"/>
      <c r="K132" s="9" t="s">
        <v>1399</v>
      </c>
      <c r="L132" s="9" t="s">
        <v>2052</v>
      </c>
      <c r="M132" s="9" t="s">
        <v>1500</v>
      </c>
      <c r="N132" s="9" t="s">
        <v>1500</v>
      </c>
      <c r="O132" s="9" t="s">
        <v>1500</v>
      </c>
      <c r="P132" s="9" t="s">
        <v>2394</v>
      </c>
      <c r="Q132" s="9" t="s">
        <v>1684</v>
      </c>
      <c r="R132" s="9" t="s">
        <v>1500</v>
      </c>
      <c r="S132" s="9" t="s">
        <v>1500</v>
      </c>
      <c r="T132" s="9" t="s">
        <v>2712</v>
      </c>
      <c r="U132" s="9" t="s">
        <v>2737</v>
      </c>
      <c r="V132" s="9" t="s">
        <v>1500</v>
      </c>
      <c r="W132" s="9" t="s">
        <v>1500</v>
      </c>
      <c r="X132" s="9" t="s">
        <v>1500</v>
      </c>
      <c r="Y132" s="9" t="s">
        <v>1500</v>
      </c>
      <c r="Z132" s="9">
        <v>2020</v>
      </c>
      <c r="AA132" s="9">
        <v>18</v>
      </c>
      <c r="AB132" s="9">
        <v>4</v>
      </c>
      <c r="AC132" s="9" t="s">
        <v>1500</v>
      </c>
      <c r="AD132" s="9" t="s">
        <v>1500</v>
      </c>
      <c r="AE132" s="9">
        <v>4929</v>
      </c>
      <c r="AF132" s="9">
        <v>4939</v>
      </c>
      <c r="AG132" s="9" t="s">
        <v>1500</v>
      </c>
      <c r="AH132" s="9" t="s">
        <v>2382</v>
      </c>
      <c r="AI132" s="10" t="str">
        <f>HYPERLINK("http://dx.doi.org/10.15666/aeer/1804_49294939","http://dx.doi.org/10.15666/aeer/1804_49294939")</f>
        <v>http://dx.doi.org/10.15666/aeer/1804_49294939</v>
      </c>
      <c r="AJ132" s="9" t="s">
        <v>1500</v>
      </c>
      <c r="AK132" s="9" t="s">
        <v>1500</v>
      </c>
      <c r="AL132" s="9" t="s">
        <v>1500</v>
      </c>
      <c r="AM132" s="9" t="s">
        <v>1500</v>
      </c>
      <c r="AN132" s="9" t="s">
        <v>1500</v>
      </c>
      <c r="AO132" s="9" t="s">
        <v>1500</v>
      </c>
      <c r="AP132" s="9" t="s">
        <v>1500</v>
      </c>
      <c r="AQ132" s="9" t="s">
        <v>1022</v>
      </c>
      <c r="AR132" s="10" t="str">
        <f>HYPERLINK("https%3A%2F%2Fwww.webofscience.com%2Fwos%2Fwoscc%2Ffull-record%2FWOS:000566766700008","View Full Record in Web of Science")</f>
        <v>View Full Record in Web of Science</v>
      </c>
    </row>
    <row r="133" spans="1:44" s="9" customFormat="1" x14ac:dyDescent="0.2">
      <c r="A133" s="11" t="s">
        <v>1507</v>
      </c>
      <c r="B133" s="11" t="s">
        <v>1855</v>
      </c>
      <c r="C133" s="11" t="s">
        <v>1500</v>
      </c>
      <c r="D133" s="11" t="s">
        <v>1500</v>
      </c>
      <c r="E133" s="11" t="s">
        <v>1500</v>
      </c>
      <c r="F133" s="11" t="s">
        <v>441</v>
      </c>
      <c r="G133" s="11" t="s">
        <v>1500</v>
      </c>
      <c r="H133" s="11" t="s">
        <v>1500</v>
      </c>
      <c r="J133" s="9" t="s">
        <v>2786</v>
      </c>
      <c r="K133" s="11" t="s">
        <v>1457</v>
      </c>
      <c r="L133" s="11" t="s">
        <v>2652</v>
      </c>
    </row>
    <row r="134" spans="1:44" s="9" customFormat="1" x14ac:dyDescent="0.2">
      <c r="A134" s="9" t="s">
        <v>1493</v>
      </c>
      <c r="B134" s="9" t="s">
        <v>750</v>
      </c>
      <c r="C134" s="9" t="s">
        <v>1500</v>
      </c>
      <c r="D134" s="9" t="s">
        <v>2334</v>
      </c>
      <c r="E134" s="9" t="s">
        <v>1500</v>
      </c>
      <c r="F134" s="9" t="s">
        <v>675</v>
      </c>
      <c r="G134" s="9" t="s">
        <v>1500</v>
      </c>
      <c r="H134" s="9" t="s">
        <v>1500</v>
      </c>
      <c r="I134" s="9" t="s">
        <v>2790</v>
      </c>
      <c r="K134" s="9" t="s">
        <v>442</v>
      </c>
      <c r="L134" s="9" t="s">
        <v>275</v>
      </c>
      <c r="M134" s="9" t="s">
        <v>756</v>
      </c>
      <c r="N134" s="9" t="s">
        <v>1500</v>
      </c>
      <c r="O134" s="9" t="s">
        <v>1500</v>
      </c>
      <c r="P134" s="9" t="s">
        <v>1500</v>
      </c>
      <c r="Q134" s="9" t="s">
        <v>1500</v>
      </c>
      <c r="R134" s="9" t="s">
        <v>1500</v>
      </c>
      <c r="S134" s="9" t="s">
        <v>1500</v>
      </c>
      <c r="T134" s="9" t="s">
        <v>1931</v>
      </c>
      <c r="U134" s="9" t="s">
        <v>1500</v>
      </c>
      <c r="V134" s="9" t="s">
        <v>1500</v>
      </c>
      <c r="W134" s="9" t="s">
        <v>1500</v>
      </c>
      <c r="X134" s="9" t="s">
        <v>1500</v>
      </c>
      <c r="Y134" s="9" t="s">
        <v>1500</v>
      </c>
      <c r="Z134" s="9">
        <v>2016</v>
      </c>
      <c r="AA134" s="9">
        <v>24</v>
      </c>
      <c r="AB134" s="9" t="s">
        <v>1500</v>
      </c>
      <c r="AC134" s="9" t="s">
        <v>1500</v>
      </c>
      <c r="AD134" s="9" t="s">
        <v>1500</v>
      </c>
      <c r="AE134" s="9">
        <v>196</v>
      </c>
      <c r="AF134" s="9">
        <v>202</v>
      </c>
      <c r="AG134" s="9" t="s">
        <v>1500</v>
      </c>
      <c r="AH134" s="9" t="s">
        <v>503</v>
      </c>
      <c r="AI134" s="10" t="str">
        <f>HYPERLINK("http://dx.doi.org/10.1016/j.protcy.2016.05.027","http://dx.doi.org/10.1016/j.protcy.2016.05.027")</f>
        <v>http://dx.doi.org/10.1016/j.protcy.2016.05.027</v>
      </c>
      <c r="AJ134" s="9" t="s">
        <v>1500</v>
      </c>
      <c r="AK134" s="9" t="s">
        <v>1500</v>
      </c>
      <c r="AL134" s="9" t="s">
        <v>1500</v>
      </c>
      <c r="AM134" s="9" t="s">
        <v>1500</v>
      </c>
      <c r="AN134" s="9" t="s">
        <v>1500</v>
      </c>
      <c r="AO134" s="9" t="s">
        <v>1500</v>
      </c>
      <c r="AP134" s="9" t="s">
        <v>1500</v>
      </c>
      <c r="AQ134" s="9" t="s">
        <v>757</v>
      </c>
      <c r="AR134" s="10" t="str">
        <f>HYPERLINK("https%3A%2F%2Fwww.webofscience.com%2Fwos%2Fwoscc%2Ffull-record%2FWOS:000387696400025","View Full Record in Web of Science")</f>
        <v>View Full Record in Web of Science</v>
      </c>
    </row>
    <row r="135" spans="1:44" s="9" customFormat="1" x14ac:dyDescent="0.2">
      <c r="A135" s="11" t="s">
        <v>1507</v>
      </c>
      <c r="B135" s="11" t="s">
        <v>574</v>
      </c>
      <c r="C135" s="11" t="s">
        <v>1500</v>
      </c>
      <c r="D135" s="11" t="s">
        <v>1500</v>
      </c>
      <c r="E135" s="11" t="s">
        <v>1500</v>
      </c>
      <c r="F135" s="11" t="s">
        <v>1872</v>
      </c>
      <c r="G135" s="11" t="s">
        <v>1500</v>
      </c>
      <c r="H135" s="11" t="s">
        <v>1500</v>
      </c>
      <c r="J135" s="11" t="s">
        <v>2789</v>
      </c>
      <c r="K135" s="11" t="s">
        <v>1406</v>
      </c>
      <c r="L135" s="11" t="s">
        <v>678</v>
      </c>
    </row>
    <row r="136" spans="1:44" s="9" customFormat="1" ht="13.5" customHeight="1" x14ac:dyDescent="0.2">
      <c r="A136" s="9" t="s">
        <v>1507</v>
      </c>
      <c r="B136" s="9" t="s">
        <v>452</v>
      </c>
      <c r="C136" s="9" t="s">
        <v>1500</v>
      </c>
      <c r="D136" s="9" t="s">
        <v>1500</v>
      </c>
      <c r="E136" s="9" t="s">
        <v>1500</v>
      </c>
      <c r="F136" s="9" t="s">
        <v>1193</v>
      </c>
      <c r="G136" s="9" t="s">
        <v>1500</v>
      </c>
      <c r="H136" s="9" t="s">
        <v>1500</v>
      </c>
      <c r="I136" s="11" t="s">
        <v>2785</v>
      </c>
      <c r="K136" s="9" t="s">
        <v>2528</v>
      </c>
    </row>
    <row r="137" spans="1:44" s="8" customFormat="1" x14ac:dyDescent="0.2">
      <c r="A137" s="9" t="s">
        <v>1507</v>
      </c>
      <c r="B137" s="9" t="s">
        <v>1222</v>
      </c>
      <c r="C137" s="9" t="s">
        <v>1500</v>
      </c>
      <c r="D137" s="9" t="s">
        <v>1500</v>
      </c>
      <c r="E137" s="9" t="s">
        <v>1500</v>
      </c>
      <c r="F137" s="9" t="s">
        <v>2781</v>
      </c>
      <c r="G137" s="9" t="s">
        <v>1500</v>
      </c>
      <c r="H137" s="9" t="s">
        <v>1500</v>
      </c>
      <c r="I137" s="9" t="s">
        <v>2790</v>
      </c>
      <c r="J137" s="9"/>
      <c r="K137" s="9" t="s">
        <v>5</v>
      </c>
      <c r="L137" s="9" t="s">
        <v>217</v>
      </c>
      <c r="M137" s="9" t="s">
        <v>1500</v>
      </c>
      <c r="N137" s="9" t="s">
        <v>1500</v>
      </c>
      <c r="O137" s="9" t="s">
        <v>1500</v>
      </c>
      <c r="P137" s="9" t="s">
        <v>187</v>
      </c>
      <c r="Q137" s="9" t="s">
        <v>1282</v>
      </c>
      <c r="R137" s="9" t="s">
        <v>1500</v>
      </c>
      <c r="S137" s="9" t="s">
        <v>1500</v>
      </c>
      <c r="T137" s="9" t="s">
        <v>2699</v>
      </c>
      <c r="U137" s="9" t="s">
        <v>2697</v>
      </c>
      <c r="V137" s="9" t="s">
        <v>1500</v>
      </c>
      <c r="W137" s="9" t="s">
        <v>1500</v>
      </c>
      <c r="X137" s="9" t="s">
        <v>1500</v>
      </c>
      <c r="Y137" s="9" t="s">
        <v>1613</v>
      </c>
      <c r="Z137" s="9">
        <v>2014</v>
      </c>
      <c r="AA137" s="9">
        <v>60</v>
      </c>
      <c r="AB137" s="9">
        <v>10</v>
      </c>
      <c r="AC137" s="9" t="s">
        <v>1500</v>
      </c>
      <c r="AD137" s="9" t="s">
        <v>1500</v>
      </c>
      <c r="AE137" s="9">
        <v>1329</v>
      </c>
      <c r="AF137" s="9">
        <v>1344</v>
      </c>
      <c r="AG137" s="9" t="s">
        <v>1500</v>
      </c>
      <c r="AH137" s="9" t="s">
        <v>742</v>
      </c>
      <c r="AI137" s="10" t="str">
        <f>HYPERLINK("http://dx.doi.org/10.1080/03650340.2013.869673","http://dx.doi.org/10.1080/03650340.2013.869673")</f>
        <v>http://dx.doi.org/10.1080/03650340.2013.869673</v>
      </c>
      <c r="AJ137" s="9" t="s">
        <v>1500</v>
      </c>
      <c r="AK137" s="9" t="s">
        <v>1500</v>
      </c>
      <c r="AL137" s="9" t="s">
        <v>1500</v>
      </c>
      <c r="AM137" s="9" t="s">
        <v>1500</v>
      </c>
      <c r="AN137" s="9" t="s">
        <v>1500</v>
      </c>
      <c r="AO137" s="9" t="s">
        <v>1500</v>
      </c>
      <c r="AP137" s="9" t="s">
        <v>1500</v>
      </c>
      <c r="AQ137" s="9" t="s">
        <v>872</v>
      </c>
      <c r="AR137" s="10" t="str">
        <f>HYPERLINK("https%3A%2F%2Fwww.webofscience.com%2Fwos%2Fwoscc%2Ffull-record%2FWOS:000335116900001","View Full Record in Web of Science")</f>
        <v>View Full Record in Web of Science</v>
      </c>
    </row>
    <row r="138" spans="1:44" s="9" customFormat="1" x14ac:dyDescent="0.2">
      <c r="A138" s="9" t="s">
        <v>1507</v>
      </c>
      <c r="B138" s="9" t="s">
        <v>2775</v>
      </c>
      <c r="C138" s="9" t="s">
        <v>1500</v>
      </c>
      <c r="D138" s="9" t="s">
        <v>1500</v>
      </c>
      <c r="E138" s="9" t="s">
        <v>1500</v>
      </c>
      <c r="F138" s="9" t="s">
        <v>1658</v>
      </c>
      <c r="G138" s="9" t="s">
        <v>1500</v>
      </c>
      <c r="H138" s="9" t="s">
        <v>1500</v>
      </c>
      <c r="J138" s="9" t="s">
        <v>2792</v>
      </c>
      <c r="K138" s="9" t="s">
        <v>1467</v>
      </c>
      <c r="L138" s="9" t="s">
        <v>1298</v>
      </c>
      <c r="M138" s="9" t="s">
        <v>1500</v>
      </c>
      <c r="N138" s="9" t="s">
        <v>1500</v>
      </c>
      <c r="O138" s="9" t="s">
        <v>1500</v>
      </c>
      <c r="P138" s="9" t="s">
        <v>2266</v>
      </c>
      <c r="Q138" s="9" t="s">
        <v>2130</v>
      </c>
      <c r="R138" s="9" t="s">
        <v>1500</v>
      </c>
      <c r="S138" s="9" t="s">
        <v>1500</v>
      </c>
      <c r="T138" s="9" t="s">
        <v>1500</v>
      </c>
      <c r="U138" s="9" t="s">
        <v>1918</v>
      </c>
      <c r="V138" s="9" t="s">
        <v>1500</v>
      </c>
      <c r="W138" s="9" t="s">
        <v>1500</v>
      </c>
      <c r="X138" s="9" t="s">
        <v>1500</v>
      </c>
      <c r="Y138" s="9" t="s">
        <v>1497</v>
      </c>
      <c r="Z138" s="9">
        <v>2023</v>
      </c>
      <c r="AA138" s="9">
        <v>7</v>
      </c>
      <c r="AB138" s="9">
        <v>2</v>
      </c>
      <c r="AC138" s="9" t="s">
        <v>1500</v>
      </c>
      <c r="AD138" s="9" t="s">
        <v>1500</v>
      </c>
      <c r="AE138" s="9" t="s">
        <v>1500</v>
      </c>
      <c r="AF138" s="9" t="s">
        <v>1500</v>
      </c>
      <c r="AG138" s="9">
        <v>41</v>
      </c>
      <c r="AH138" s="9" t="s">
        <v>2355</v>
      </c>
      <c r="AI138" s="10" t="str">
        <f>HYPERLINK("http://dx.doi.org/10.3390/soilsystems7020041","http://dx.doi.org/10.3390/soilsystems7020041")</f>
        <v>http://dx.doi.org/10.3390/soilsystems7020041</v>
      </c>
      <c r="AJ138" s="9" t="s">
        <v>1500</v>
      </c>
      <c r="AK138" s="9" t="s">
        <v>1500</v>
      </c>
      <c r="AL138" s="9" t="s">
        <v>1500</v>
      </c>
      <c r="AM138" s="9" t="s">
        <v>1500</v>
      </c>
      <c r="AN138" s="9" t="s">
        <v>1500</v>
      </c>
      <c r="AO138" s="9" t="s">
        <v>1500</v>
      </c>
      <c r="AP138" s="9" t="s">
        <v>1500</v>
      </c>
      <c r="AQ138" s="9" t="s">
        <v>852</v>
      </c>
      <c r="AR138" s="10" t="str">
        <f>HYPERLINK("https%3A%2F%2Fwww.webofscience.com%2Fwos%2Fwoscc%2Ffull-record%2FWOS:001015892600001","View Full Record in Web of Science")</f>
        <v>View Full Record in Web of Science</v>
      </c>
    </row>
    <row r="139" spans="1:44" s="9" customFormat="1" x14ac:dyDescent="0.2">
      <c r="A139" s="9" t="s">
        <v>1507</v>
      </c>
      <c r="B139" s="9" t="s">
        <v>2150</v>
      </c>
      <c r="C139" s="9" t="s">
        <v>1500</v>
      </c>
      <c r="D139" s="9" t="s">
        <v>1500</v>
      </c>
      <c r="E139" s="9" t="s">
        <v>1500</v>
      </c>
      <c r="F139" s="9" t="s">
        <v>2241</v>
      </c>
      <c r="G139" s="9" t="s">
        <v>1500</v>
      </c>
      <c r="H139" s="9" t="s">
        <v>1500</v>
      </c>
      <c r="I139" s="9" t="s">
        <v>2621</v>
      </c>
      <c r="K139" s="9" t="s">
        <v>68</v>
      </c>
      <c r="L139" s="9" t="s">
        <v>520</v>
      </c>
      <c r="M139" s="9" t="s">
        <v>1500</v>
      </c>
      <c r="N139" s="9" t="s">
        <v>1500</v>
      </c>
      <c r="O139" s="9" t="s">
        <v>1500</v>
      </c>
      <c r="P139" s="9" t="s">
        <v>114</v>
      </c>
      <c r="Q139" s="9" t="s">
        <v>1500</v>
      </c>
      <c r="R139" s="9" t="s">
        <v>1500</v>
      </c>
      <c r="S139" s="9" t="s">
        <v>1500</v>
      </c>
      <c r="T139" s="9" t="s">
        <v>1932</v>
      </c>
      <c r="U139" s="9" t="s">
        <v>1934</v>
      </c>
      <c r="V139" s="9" t="s">
        <v>1500</v>
      </c>
      <c r="W139" s="9" t="s">
        <v>1500</v>
      </c>
      <c r="X139" s="9" t="s">
        <v>1500</v>
      </c>
      <c r="Y139" s="9" t="s">
        <v>1596</v>
      </c>
      <c r="Z139" s="9">
        <v>2020</v>
      </c>
      <c r="AA139" s="9">
        <v>241</v>
      </c>
      <c r="AB139" s="9" t="s">
        <v>1500</v>
      </c>
      <c r="AC139" s="9" t="s">
        <v>1500</v>
      </c>
      <c r="AD139" s="9" t="s">
        <v>1500</v>
      </c>
      <c r="AE139" s="9" t="s">
        <v>1500</v>
      </c>
      <c r="AF139" s="9" t="s">
        <v>1500</v>
      </c>
      <c r="AG139" s="9">
        <v>106344</v>
      </c>
      <c r="AH139" s="9" t="s">
        <v>2411</v>
      </c>
      <c r="AI139" s="10" t="str">
        <f>HYPERLINK("http://dx.doi.org/10.1016/j.agwat.2020.106344","http://dx.doi.org/10.1016/j.agwat.2020.106344")</f>
        <v>http://dx.doi.org/10.1016/j.agwat.2020.106344</v>
      </c>
      <c r="AJ139" s="9" t="s">
        <v>1500</v>
      </c>
      <c r="AK139" s="9" t="s">
        <v>1500</v>
      </c>
      <c r="AL139" s="9" t="s">
        <v>1500</v>
      </c>
      <c r="AM139" s="9" t="s">
        <v>1500</v>
      </c>
      <c r="AN139" s="9" t="s">
        <v>1500</v>
      </c>
      <c r="AO139" s="9" t="s">
        <v>1500</v>
      </c>
      <c r="AP139" s="9" t="s">
        <v>1500</v>
      </c>
      <c r="AQ139" s="9" t="s">
        <v>1021</v>
      </c>
      <c r="AR139" s="10" t="str">
        <f>HYPERLINK("https%3A%2F%2Fwww.webofscience.com%2Fwos%2Fwoscc%2Ffull-record%2FWOS:000566861800008","View Full Record in Web of Science")</f>
        <v>View Full Record in Web of Science</v>
      </c>
    </row>
    <row r="140" spans="1:44" s="9" customFormat="1" x14ac:dyDescent="0.2">
      <c r="A140" s="9" t="s">
        <v>1507</v>
      </c>
      <c r="B140" s="9" t="s">
        <v>2000</v>
      </c>
      <c r="C140" s="9" t="s">
        <v>1500</v>
      </c>
      <c r="D140" s="9" t="s">
        <v>1500</v>
      </c>
      <c r="E140" s="9" t="s">
        <v>1500</v>
      </c>
      <c r="F140" s="9" t="s">
        <v>1575</v>
      </c>
      <c r="G140" s="9" t="s">
        <v>1500</v>
      </c>
      <c r="H140" s="9" t="s">
        <v>1500</v>
      </c>
      <c r="I140" s="9" t="s">
        <v>2790</v>
      </c>
      <c r="K140" s="9" t="s">
        <v>2535</v>
      </c>
      <c r="L140" s="9" t="s">
        <v>1292</v>
      </c>
      <c r="M140" s="9" t="s">
        <v>1500</v>
      </c>
      <c r="N140" s="9" t="s">
        <v>1500</v>
      </c>
      <c r="O140" s="9" t="s">
        <v>1500</v>
      </c>
      <c r="P140" s="9" t="s">
        <v>519</v>
      </c>
      <c r="Q140" s="9" t="s">
        <v>1500</v>
      </c>
      <c r="R140" s="9" t="s">
        <v>1500</v>
      </c>
      <c r="S140" s="9" t="s">
        <v>1500</v>
      </c>
      <c r="T140" s="9" t="s">
        <v>2751</v>
      </c>
      <c r="U140" s="9" t="s">
        <v>2754</v>
      </c>
      <c r="V140" s="9" t="s">
        <v>1500</v>
      </c>
      <c r="W140" s="9" t="s">
        <v>1500</v>
      </c>
      <c r="X140" s="9" t="s">
        <v>1500</v>
      </c>
      <c r="Y140" s="9" t="s">
        <v>1494</v>
      </c>
      <c r="Z140" s="9">
        <v>2010</v>
      </c>
      <c r="AA140" s="9">
        <v>4</v>
      </c>
      <c r="AB140" s="9">
        <v>12</v>
      </c>
      <c r="AC140" s="9" t="s">
        <v>1500</v>
      </c>
      <c r="AD140" s="9" t="s">
        <v>1500</v>
      </c>
      <c r="AE140" s="9">
        <v>1545</v>
      </c>
      <c r="AF140" s="9">
        <v>1556</v>
      </c>
      <c r="AG140" s="9" t="s">
        <v>1500</v>
      </c>
      <c r="AH140" s="9" t="s">
        <v>703</v>
      </c>
      <c r="AI140" s="10" t="str">
        <f>HYPERLINK("http://dx.doi.org/10.1038/ismej.2010.89","http://dx.doi.org/10.1038/ismej.2010.89")</f>
        <v>http://dx.doi.org/10.1038/ismej.2010.89</v>
      </c>
      <c r="AJ140" s="9" t="s">
        <v>1500</v>
      </c>
      <c r="AK140" s="9" t="s">
        <v>1500</v>
      </c>
      <c r="AL140" s="9" t="s">
        <v>1500</v>
      </c>
      <c r="AM140" s="9" t="s">
        <v>1500</v>
      </c>
      <c r="AN140" s="9">
        <v>20596069</v>
      </c>
      <c r="AO140" s="9" t="s">
        <v>1500</v>
      </c>
      <c r="AP140" s="9" t="s">
        <v>1500</v>
      </c>
      <c r="AQ140" s="9" t="s">
        <v>1045</v>
      </c>
      <c r="AR140" s="10" t="str">
        <f>HYPERLINK("https%3A%2F%2Fwww.webofscience.com%2Fwos%2Fwoscc%2Ffull-record%2FWOS:000285844700006","View Full Record in Web of Science")</f>
        <v>View Full Record in Web of Science</v>
      </c>
    </row>
    <row r="141" spans="1:44" s="9" customFormat="1" x14ac:dyDescent="0.2">
      <c r="A141" s="9" t="s">
        <v>1507</v>
      </c>
      <c r="B141" s="9" t="s">
        <v>367</v>
      </c>
      <c r="C141" s="9" t="s">
        <v>1500</v>
      </c>
      <c r="D141" s="9" t="s">
        <v>1500</v>
      </c>
      <c r="E141" s="9" t="s">
        <v>1500</v>
      </c>
      <c r="F141" s="9" t="s">
        <v>1146</v>
      </c>
      <c r="G141" s="9" t="s">
        <v>1500</v>
      </c>
      <c r="H141" s="9" t="s">
        <v>1500</v>
      </c>
      <c r="I141" s="11" t="s">
        <v>2785</v>
      </c>
      <c r="K141" s="9" t="s">
        <v>97</v>
      </c>
    </row>
    <row r="142" spans="1:44" s="9" customFormat="1" x14ac:dyDescent="0.2">
      <c r="A142" s="7" t="s">
        <v>1507</v>
      </c>
      <c r="B142" s="7" t="s">
        <v>168</v>
      </c>
      <c r="C142" s="7" t="s">
        <v>1500</v>
      </c>
      <c r="D142" s="7" t="s">
        <v>1500</v>
      </c>
      <c r="E142" s="7" t="s">
        <v>1500</v>
      </c>
      <c r="F142" s="7" t="s">
        <v>1963</v>
      </c>
      <c r="G142" s="7" t="s">
        <v>1500</v>
      </c>
      <c r="H142" s="7" t="s">
        <v>1500</v>
      </c>
      <c r="I142" s="7"/>
      <c r="J142" s="7"/>
      <c r="K142" s="11" t="s">
        <v>59</v>
      </c>
      <c r="L142" s="7" t="s">
        <v>583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</row>
    <row r="143" spans="1:44" s="9" customFormat="1" x14ac:dyDescent="0.2">
      <c r="A143" s="8" t="s">
        <v>1507</v>
      </c>
      <c r="B143" s="8" t="s">
        <v>420</v>
      </c>
      <c r="C143" s="8" t="s">
        <v>1500</v>
      </c>
      <c r="D143" s="8" t="s">
        <v>1500</v>
      </c>
      <c r="E143" s="8" t="s">
        <v>1500</v>
      </c>
      <c r="F143" s="8" t="s">
        <v>125</v>
      </c>
      <c r="G143" s="8" t="s">
        <v>1500</v>
      </c>
      <c r="H143" s="8" t="s">
        <v>1500</v>
      </c>
      <c r="I143" s="8"/>
      <c r="J143" s="8"/>
      <c r="K143" s="9" t="s">
        <v>136</v>
      </c>
      <c r="L143" s="8" t="s">
        <v>2305</v>
      </c>
      <c r="M143" s="8" t="s">
        <v>1500</v>
      </c>
      <c r="N143" s="8" t="s">
        <v>1500</v>
      </c>
      <c r="O143" s="8" t="s">
        <v>1500</v>
      </c>
      <c r="P143" s="8" t="s">
        <v>2327</v>
      </c>
      <c r="Q143" s="8" t="s">
        <v>1500</v>
      </c>
      <c r="R143" s="8" t="s">
        <v>1500</v>
      </c>
      <c r="S143" s="8" t="s">
        <v>1500</v>
      </c>
      <c r="T143" s="8" t="s">
        <v>1478</v>
      </c>
      <c r="U143" s="8" t="s">
        <v>1483</v>
      </c>
      <c r="V143" s="8" t="s">
        <v>1500</v>
      </c>
      <c r="W143" s="8" t="s">
        <v>1500</v>
      </c>
      <c r="X143" s="8" t="s">
        <v>1500</v>
      </c>
      <c r="Y143" s="8" t="s">
        <v>1509</v>
      </c>
      <c r="Z143" s="8">
        <v>2017</v>
      </c>
      <c r="AA143" s="8">
        <v>15</v>
      </c>
      <c r="AB143" s="8">
        <v>2</v>
      </c>
      <c r="AC143" s="8" t="s">
        <v>1500</v>
      </c>
      <c r="AD143" s="8" t="s">
        <v>1500</v>
      </c>
      <c r="AE143" s="8">
        <v>317</v>
      </c>
      <c r="AF143" s="8">
        <v>330</v>
      </c>
      <c r="AG143" s="8" t="s">
        <v>1500</v>
      </c>
      <c r="AH143" s="8" t="s">
        <v>2338</v>
      </c>
      <c r="AI143" s="12" t="str">
        <f>HYPERLINK("http://dx.doi.org/10.1007/s10333-016-0551-1","http://dx.doi.org/10.1007/s10333-016-0551-1")</f>
        <v>http://dx.doi.org/10.1007/s10333-016-0551-1</v>
      </c>
      <c r="AJ143" s="8" t="s">
        <v>1500</v>
      </c>
      <c r="AK143" s="8" t="s">
        <v>1500</v>
      </c>
      <c r="AL143" s="8" t="s">
        <v>1500</v>
      </c>
      <c r="AM143" s="8" t="s">
        <v>1500</v>
      </c>
      <c r="AN143" s="8" t="s">
        <v>1500</v>
      </c>
      <c r="AO143" s="8" t="s">
        <v>1500</v>
      </c>
      <c r="AP143" s="8" t="s">
        <v>1500</v>
      </c>
      <c r="AQ143" s="8" t="s">
        <v>1006</v>
      </c>
      <c r="AR143" s="12" t="str">
        <f>HYPERLINK("https%3A%2F%2Fwww.webofscience.com%2Fwos%2Fwoscc%2Ffull-record%2FWOS:000395172800009","View Full Record in Web of Science")</f>
        <v>View Full Record in Web of Science</v>
      </c>
    </row>
    <row r="144" spans="1:44" s="8" customFormat="1" x14ac:dyDescent="0.2">
      <c r="A144" s="8" t="s">
        <v>1507</v>
      </c>
      <c r="B144" s="8" t="s">
        <v>2024</v>
      </c>
      <c r="C144" s="8" t="s">
        <v>1500</v>
      </c>
      <c r="D144" s="8" t="s">
        <v>1500</v>
      </c>
      <c r="E144" s="8" t="s">
        <v>1500</v>
      </c>
      <c r="F144" s="8" t="s">
        <v>1572</v>
      </c>
      <c r="G144" s="8" t="s">
        <v>1500</v>
      </c>
      <c r="H144" s="8" t="s">
        <v>1500</v>
      </c>
      <c r="K144" s="9" t="s">
        <v>103</v>
      </c>
      <c r="L144" s="8" t="s">
        <v>217</v>
      </c>
      <c r="M144" s="8" t="s">
        <v>1500</v>
      </c>
      <c r="N144" s="8" t="s">
        <v>1500</v>
      </c>
      <c r="O144" s="8" t="s">
        <v>1500</v>
      </c>
      <c r="P144" s="8" t="s">
        <v>2348</v>
      </c>
      <c r="Q144" s="8" t="s">
        <v>1500</v>
      </c>
      <c r="R144" s="8" t="s">
        <v>1500</v>
      </c>
      <c r="S144" s="8" t="s">
        <v>1500</v>
      </c>
      <c r="T144" s="8" t="s">
        <v>2699</v>
      </c>
      <c r="U144" s="8" t="s">
        <v>2697</v>
      </c>
      <c r="V144" s="8" t="s">
        <v>1500</v>
      </c>
      <c r="W144" s="8" t="s">
        <v>1500</v>
      </c>
      <c r="X144" s="8" t="s">
        <v>1500</v>
      </c>
      <c r="Y144" s="8" t="s">
        <v>1497</v>
      </c>
      <c r="Z144" s="8">
        <v>2017</v>
      </c>
      <c r="AA144" s="8">
        <v>63</v>
      </c>
      <c r="AB144" s="8">
        <v>7</v>
      </c>
      <c r="AC144" s="8" t="s">
        <v>1500</v>
      </c>
      <c r="AD144" s="8" t="s">
        <v>1500</v>
      </c>
      <c r="AE144" s="8">
        <v>1009</v>
      </c>
      <c r="AF144" s="8">
        <v>1022</v>
      </c>
      <c r="AG144" s="8" t="s">
        <v>1500</v>
      </c>
      <c r="AH144" s="8" t="s">
        <v>345</v>
      </c>
      <c r="AI144" s="12" t="str">
        <f>HYPERLINK("http://dx.doi.org/10.1080/03650340.2016.1255327","http://dx.doi.org/10.1080/03650340.2016.1255327")</f>
        <v>http://dx.doi.org/10.1080/03650340.2016.1255327</v>
      </c>
      <c r="AJ144" s="8" t="s">
        <v>1500</v>
      </c>
      <c r="AK144" s="8" t="s">
        <v>1500</v>
      </c>
      <c r="AL144" s="8" t="s">
        <v>1500</v>
      </c>
      <c r="AM144" s="8" t="s">
        <v>1500</v>
      </c>
      <c r="AN144" s="8" t="s">
        <v>1500</v>
      </c>
      <c r="AO144" s="8" t="s">
        <v>1500</v>
      </c>
      <c r="AP144" s="8" t="s">
        <v>1500</v>
      </c>
      <c r="AQ144" s="8" t="s">
        <v>919</v>
      </c>
      <c r="AR144" s="12" t="str">
        <f>HYPERLINK("https%3A%2F%2Fwww.webofscience.com%2Fwos%2Fwoscc%2Ffull-record%2FWOS:000399797600011","View Full Record in Web of Science")</f>
        <v>View Full Record in Web of Science</v>
      </c>
    </row>
    <row r="145" spans="1:44" s="9" customFormat="1" x14ac:dyDescent="0.2">
      <c r="A145" s="9" t="s">
        <v>1507</v>
      </c>
      <c r="B145" s="9" t="s">
        <v>215</v>
      </c>
      <c r="C145" s="9" t="s">
        <v>1500</v>
      </c>
      <c r="D145" s="9" t="s">
        <v>1500</v>
      </c>
      <c r="E145" s="9" t="s">
        <v>1500</v>
      </c>
      <c r="F145" s="9" t="s">
        <v>253</v>
      </c>
      <c r="G145" s="9" t="s">
        <v>1500</v>
      </c>
      <c r="H145" s="9" t="s">
        <v>1500</v>
      </c>
      <c r="I145" s="9" t="s">
        <v>2790</v>
      </c>
      <c r="K145" s="9" t="s">
        <v>1393</v>
      </c>
      <c r="L145" s="9" t="s">
        <v>377</v>
      </c>
      <c r="M145" s="9" t="s">
        <v>1500</v>
      </c>
      <c r="N145" s="9" t="s">
        <v>1500</v>
      </c>
      <c r="O145" s="9" t="s">
        <v>1500</v>
      </c>
      <c r="P145" s="9" t="s">
        <v>1245</v>
      </c>
      <c r="Q145" s="9" t="s">
        <v>597</v>
      </c>
      <c r="R145" s="9" t="s">
        <v>1500</v>
      </c>
      <c r="S145" s="9" t="s">
        <v>1500</v>
      </c>
      <c r="T145" s="9" t="s">
        <v>2756</v>
      </c>
      <c r="U145" s="9" t="s">
        <v>2748</v>
      </c>
      <c r="V145" s="9" t="s">
        <v>1500</v>
      </c>
      <c r="W145" s="9" t="s">
        <v>1500</v>
      </c>
      <c r="X145" s="9" t="s">
        <v>1500</v>
      </c>
      <c r="Y145" s="9" t="s">
        <v>1497</v>
      </c>
      <c r="Z145" s="9">
        <v>2019</v>
      </c>
      <c r="AA145" s="9">
        <v>109</v>
      </c>
      <c r="AB145" s="9" t="s">
        <v>1492</v>
      </c>
      <c r="AC145" s="9" t="s">
        <v>1500</v>
      </c>
      <c r="AD145" s="9" t="s">
        <v>1500</v>
      </c>
      <c r="AE145" s="9">
        <v>375</v>
      </c>
      <c r="AF145" s="9">
        <v>386</v>
      </c>
      <c r="AG145" s="9" t="s">
        <v>635</v>
      </c>
      <c r="AH145" s="9" t="s">
        <v>2315</v>
      </c>
      <c r="AI145" s="10" t="str">
        <f>HYPERLINK("http://dx.doi.org/10.1017/S1755691018000580","http://dx.doi.org/10.1017/S1755691018000580")</f>
        <v>http://dx.doi.org/10.1017/S1755691018000580</v>
      </c>
      <c r="AJ145" s="9" t="s">
        <v>1500</v>
      </c>
      <c r="AK145" s="9" t="s">
        <v>1500</v>
      </c>
      <c r="AL145" s="9" t="s">
        <v>1500</v>
      </c>
      <c r="AM145" s="9" t="s">
        <v>1500</v>
      </c>
      <c r="AN145" s="9" t="s">
        <v>1500</v>
      </c>
      <c r="AO145" s="9" t="s">
        <v>1500</v>
      </c>
      <c r="AP145" s="9" t="s">
        <v>1500</v>
      </c>
      <c r="AQ145" s="9" t="s">
        <v>909</v>
      </c>
      <c r="AR145" s="10" t="str">
        <f>HYPERLINK("https%3A%2F%2Fwww.webofscience.com%2Fwos%2Fwoscc%2Ffull-record%2FWOS:000474198700002","View Full Record in Web of Science")</f>
        <v>View Full Record in Web of Science</v>
      </c>
    </row>
    <row r="146" spans="1:44" s="8" customFormat="1" x14ac:dyDescent="0.2">
      <c r="A146" s="9" t="s">
        <v>1507</v>
      </c>
      <c r="B146" s="9" t="s">
        <v>1842</v>
      </c>
      <c r="C146" s="9" t="s">
        <v>1500</v>
      </c>
      <c r="D146" s="9" t="s">
        <v>1500</v>
      </c>
      <c r="E146" s="9" t="s">
        <v>1500</v>
      </c>
      <c r="F146" s="9" t="s">
        <v>443</v>
      </c>
      <c r="G146" s="9" t="s">
        <v>1500</v>
      </c>
      <c r="H146" s="9" t="s">
        <v>1500</v>
      </c>
      <c r="I146" s="9"/>
      <c r="J146" s="11" t="s">
        <v>2789</v>
      </c>
      <c r="K146" s="9" t="s">
        <v>2518</v>
      </c>
      <c r="L146" s="9" t="s">
        <v>2042</v>
      </c>
      <c r="M146" s="9" t="s">
        <v>1500</v>
      </c>
      <c r="N146" s="9" t="s">
        <v>1500</v>
      </c>
      <c r="O146" s="9" t="s">
        <v>1500</v>
      </c>
      <c r="P146" s="9" t="s">
        <v>1500</v>
      </c>
      <c r="Q146" s="9" t="s">
        <v>228</v>
      </c>
      <c r="R146" s="9" t="s">
        <v>1500</v>
      </c>
      <c r="S146" s="9" t="s">
        <v>1500</v>
      </c>
      <c r="T146" s="9" t="s">
        <v>2668</v>
      </c>
      <c r="U146" s="9" t="s">
        <v>1500</v>
      </c>
      <c r="V146" s="9" t="s">
        <v>1500</v>
      </c>
      <c r="W146" s="9" t="s">
        <v>1500</v>
      </c>
      <c r="X146" s="9" t="s">
        <v>1500</v>
      </c>
      <c r="Y146" s="9" t="s">
        <v>1497</v>
      </c>
      <c r="Z146" s="9">
        <v>2023</v>
      </c>
      <c r="AA146" s="9">
        <v>83</v>
      </c>
      <c r="AB146" s="9">
        <v>3</v>
      </c>
      <c r="AC146" s="9" t="s">
        <v>1500</v>
      </c>
      <c r="AD146" s="9" t="s">
        <v>1500</v>
      </c>
      <c r="AE146" s="9">
        <v>347</v>
      </c>
      <c r="AF146" s="9">
        <v>357</v>
      </c>
      <c r="AG146" s="9" t="s">
        <v>1500</v>
      </c>
      <c r="AH146" s="9" t="s">
        <v>723</v>
      </c>
      <c r="AI146" s="10" t="str">
        <f>HYPERLINK("http://dx.doi.org/10.4067/S0718-58392023000300347","http://dx.doi.org/10.4067/S0718-58392023000300347")</f>
        <v>http://dx.doi.org/10.4067/S0718-58392023000300347</v>
      </c>
      <c r="AJ146" s="9" t="s">
        <v>1500</v>
      </c>
      <c r="AK146" s="9" t="s">
        <v>1500</v>
      </c>
      <c r="AL146" s="9" t="s">
        <v>1500</v>
      </c>
      <c r="AM146" s="9" t="s">
        <v>1500</v>
      </c>
      <c r="AN146" s="9" t="s">
        <v>1500</v>
      </c>
      <c r="AO146" s="9" t="s">
        <v>1500</v>
      </c>
      <c r="AP146" s="9" t="s">
        <v>1500</v>
      </c>
      <c r="AQ146" s="9" t="s">
        <v>758</v>
      </c>
      <c r="AR146" s="10" t="str">
        <f>HYPERLINK("https%3A%2F%2Fwww.webofscience.com%2Fwos%2Fwoscc%2Ffull-record%2FWOS:000987509800001","View Full Record in Web of Science")</f>
        <v>View Full Record in Web of Science</v>
      </c>
    </row>
    <row r="147" spans="1:44" s="8" customFormat="1" x14ac:dyDescent="0.2">
      <c r="A147" s="9" t="s">
        <v>1507</v>
      </c>
      <c r="B147" s="9" t="s">
        <v>2006</v>
      </c>
      <c r="C147" s="9" t="s">
        <v>1500</v>
      </c>
      <c r="D147" s="9" t="s">
        <v>1500</v>
      </c>
      <c r="E147" s="9" t="s">
        <v>1500</v>
      </c>
      <c r="F147" s="9" t="s">
        <v>1574</v>
      </c>
      <c r="G147" s="9" t="s">
        <v>1500</v>
      </c>
      <c r="H147" s="9" t="s">
        <v>1500</v>
      </c>
      <c r="I147" s="9"/>
      <c r="J147" s="9" t="s">
        <v>2786</v>
      </c>
      <c r="K147" s="9" t="s">
        <v>1431</v>
      </c>
      <c r="L147" s="9" t="s">
        <v>601</v>
      </c>
      <c r="M147" s="9" t="s">
        <v>1500</v>
      </c>
      <c r="N147" s="9" t="s">
        <v>1500</v>
      </c>
      <c r="O147" s="9" t="s">
        <v>1500</v>
      </c>
      <c r="P147" s="9" t="s">
        <v>2337</v>
      </c>
      <c r="Q147" s="9" t="s">
        <v>573</v>
      </c>
      <c r="R147" s="9" t="s">
        <v>1500</v>
      </c>
      <c r="S147" s="9" t="s">
        <v>1500</v>
      </c>
      <c r="T147" s="9" t="s">
        <v>1524</v>
      </c>
      <c r="U147" s="9" t="s">
        <v>2641</v>
      </c>
      <c r="V147" s="9" t="s">
        <v>1500</v>
      </c>
      <c r="W147" s="9" t="s">
        <v>1500</v>
      </c>
      <c r="X147" s="9" t="s">
        <v>1500</v>
      </c>
      <c r="Y147" s="9" t="s">
        <v>1627</v>
      </c>
      <c r="Z147" s="9">
        <v>2016</v>
      </c>
      <c r="AA147" s="9">
        <v>62</v>
      </c>
      <c r="AB147" s="9">
        <v>1</v>
      </c>
      <c r="AC147" s="9" t="s">
        <v>1500</v>
      </c>
      <c r="AD147" s="9" t="s">
        <v>1500</v>
      </c>
      <c r="AE147" s="9">
        <v>69</v>
      </c>
      <c r="AF147" s="9">
        <v>79</v>
      </c>
      <c r="AG147" s="9" t="s">
        <v>1500</v>
      </c>
      <c r="AH147" s="9" t="s">
        <v>469</v>
      </c>
      <c r="AI147" s="10" t="str">
        <f>HYPERLINK("http://dx.doi.org/10.1080/00380768.2015.1109999","http://dx.doi.org/10.1080/00380768.2015.1109999")</f>
        <v>http://dx.doi.org/10.1080/00380768.2015.1109999</v>
      </c>
      <c r="AJ147" s="9" t="s">
        <v>1500</v>
      </c>
      <c r="AK147" s="9" t="s">
        <v>1500</v>
      </c>
      <c r="AL147" s="9" t="s">
        <v>1500</v>
      </c>
      <c r="AM147" s="9" t="s">
        <v>1500</v>
      </c>
      <c r="AN147" s="9" t="s">
        <v>1500</v>
      </c>
      <c r="AO147" s="9" t="s">
        <v>1500</v>
      </c>
      <c r="AP147" s="9" t="s">
        <v>1500</v>
      </c>
      <c r="AQ147" s="9" t="s">
        <v>967</v>
      </c>
      <c r="AR147" s="10" t="str">
        <f>HYPERLINK("https%3A%2F%2Fwww.webofscience.com%2Fwos%2Fwoscc%2Ffull-record%2FWOS:000370966600010","View Full Record in Web of Science")</f>
        <v>View Full Record in Web of Science</v>
      </c>
    </row>
    <row r="148" spans="1:44" s="9" customFormat="1" x14ac:dyDescent="0.2">
      <c r="A148" s="9" t="s">
        <v>1507</v>
      </c>
      <c r="B148" s="9" t="s">
        <v>2005</v>
      </c>
      <c r="C148" s="9" t="s">
        <v>1500</v>
      </c>
      <c r="D148" s="9" t="s">
        <v>1500</v>
      </c>
      <c r="E148" s="9" t="s">
        <v>1500</v>
      </c>
      <c r="F148" s="9" t="s">
        <v>1547</v>
      </c>
      <c r="G148" s="9" t="s">
        <v>1500</v>
      </c>
      <c r="H148" s="9" t="s">
        <v>1500</v>
      </c>
      <c r="I148" s="11" t="s">
        <v>2785</v>
      </c>
      <c r="K148" s="9" t="s">
        <v>1416</v>
      </c>
      <c r="L148" s="9" t="s">
        <v>2050</v>
      </c>
      <c r="M148" s="9" t="s">
        <v>1500</v>
      </c>
      <c r="N148" s="9" t="s">
        <v>1500</v>
      </c>
      <c r="O148" s="9" t="s">
        <v>1500</v>
      </c>
      <c r="P148" s="9" t="s">
        <v>666</v>
      </c>
      <c r="Q148" s="9" t="s">
        <v>2358</v>
      </c>
      <c r="R148" s="9" t="s">
        <v>1500</v>
      </c>
      <c r="S148" s="9" t="s">
        <v>1500</v>
      </c>
      <c r="T148" s="9" t="s">
        <v>2698</v>
      </c>
      <c r="U148" s="9" t="s">
        <v>2704</v>
      </c>
      <c r="V148" s="9" t="s">
        <v>1500</v>
      </c>
      <c r="W148" s="9" t="s">
        <v>1500</v>
      </c>
      <c r="X148" s="9" t="s">
        <v>1500</v>
      </c>
      <c r="Y148" s="9" t="s">
        <v>1494</v>
      </c>
      <c r="Z148" s="9">
        <v>2022</v>
      </c>
      <c r="AA148" s="9">
        <v>16</v>
      </c>
      <c r="AB148" s="9">
        <v>4</v>
      </c>
      <c r="AC148" s="9" t="s">
        <v>1500</v>
      </c>
      <c r="AD148" s="9" t="s">
        <v>1500</v>
      </c>
      <c r="AE148" s="9">
        <v>669</v>
      </c>
      <c r="AF148" s="9">
        <v>679</v>
      </c>
      <c r="AG148" s="9" t="s">
        <v>1500</v>
      </c>
      <c r="AH148" s="9" t="s">
        <v>2363</v>
      </c>
      <c r="AI148" s="10" t="str">
        <f>HYPERLINK("http://dx.doi.org/10.1007/s42106-022-00212-5","http://dx.doi.org/10.1007/s42106-022-00212-5")</f>
        <v>http://dx.doi.org/10.1007/s42106-022-00212-5</v>
      </c>
      <c r="AJ148" s="9" t="s">
        <v>1500</v>
      </c>
      <c r="AK148" s="9" t="s">
        <v>2677</v>
      </c>
      <c r="AL148" s="9" t="s">
        <v>1500</v>
      </c>
      <c r="AM148" s="9" t="s">
        <v>1500</v>
      </c>
      <c r="AN148" s="9" t="s">
        <v>1500</v>
      </c>
      <c r="AO148" s="9" t="s">
        <v>1500</v>
      </c>
      <c r="AP148" s="9" t="s">
        <v>1500</v>
      </c>
      <c r="AQ148" s="9" t="s">
        <v>913</v>
      </c>
      <c r="AR148" s="10" t="str">
        <f>HYPERLINK("https%3A%2F%2Fwww.webofscience.com%2Fwos%2Fwoscc%2Ffull-record%2FWOS:000850408100001","View Full Record in Web of Science")</f>
        <v>View Full Record in Web of Science</v>
      </c>
    </row>
    <row r="149" spans="1:44" s="9" customFormat="1" x14ac:dyDescent="0.2">
      <c r="A149" s="9" t="s">
        <v>1507</v>
      </c>
      <c r="B149" s="9" t="s">
        <v>1759</v>
      </c>
      <c r="C149" s="9" t="s">
        <v>1500</v>
      </c>
      <c r="D149" s="9" t="s">
        <v>1500</v>
      </c>
      <c r="E149" s="9" t="s">
        <v>1500</v>
      </c>
      <c r="F149" s="9" t="s">
        <v>1675</v>
      </c>
      <c r="G149" s="9" t="s">
        <v>1500</v>
      </c>
      <c r="H149" s="9" t="s">
        <v>1500</v>
      </c>
      <c r="J149" s="9" t="s">
        <v>2792</v>
      </c>
      <c r="K149" s="9" t="s">
        <v>1414</v>
      </c>
      <c r="L149" s="9" t="s">
        <v>651</v>
      </c>
      <c r="M149" s="9" t="s">
        <v>1500</v>
      </c>
      <c r="N149" s="9" t="s">
        <v>1500</v>
      </c>
      <c r="O149" s="9" t="s">
        <v>1500</v>
      </c>
      <c r="P149" s="9" t="s">
        <v>302</v>
      </c>
      <c r="Q149" s="9" t="s">
        <v>2249</v>
      </c>
      <c r="R149" s="9" t="s">
        <v>1500</v>
      </c>
      <c r="S149" s="9" t="s">
        <v>1500</v>
      </c>
      <c r="T149" s="9" t="s">
        <v>2675</v>
      </c>
      <c r="U149" s="9" t="s">
        <v>2672</v>
      </c>
      <c r="V149" s="9" t="s">
        <v>1500</v>
      </c>
      <c r="W149" s="9" t="s">
        <v>1500</v>
      </c>
      <c r="X149" s="9" t="s">
        <v>1500</v>
      </c>
      <c r="Y149" s="9" t="s">
        <v>1582</v>
      </c>
      <c r="Z149" s="9">
        <v>2021</v>
      </c>
      <c r="AA149" s="9">
        <v>287</v>
      </c>
      <c r="AB149" s="9" t="s">
        <v>1500</v>
      </c>
      <c r="AC149" s="9" t="s">
        <v>1500</v>
      </c>
      <c r="AD149" s="9" t="s">
        <v>1500</v>
      </c>
      <c r="AE149" s="9" t="s">
        <v>1500</v>
      </c>
      <c r="AF149" s="9" t="s">
        <v>1500</v>
      </c>
      <c r="AG149" s="9">
        <v>117565</v>
      </c>
      <c r="AH149" s="9" t="s">
        <v>330</v>
      </c>
      <c r="AI149" s="10" t="str">
        <f>HYPERLINK("http://dx.doi.org/10.1016/j.envpol.2021.117565","http://dx.doi.org/10.1016/j.envpol.2021.117565")</f>
        <v>http://dx.doi.org/10.1016/j.envpol.2021.117565</v>
      </c>
      <c r="AJ149" s="9" t="s">
        <v>1500</v>
      </c>
      <c r="AK149" s="9" t="s">
        <v>2630</v>
      </c>
      <c r="AL149" s="9" t="s">
        <v>1500</v>
      </c>
      <c r="AM149" s="9" t="s">
        <v>1500</v>
      </c>
      <c r="AN149" s="9">
        <v>34182398</v>
      </c>
      <c r="AO149" s="9" t="s">
        <v>1500</v>
      </c>
      <c r="AP149" s="9" t="s">
        <v>1500</v>
      </c>
      <c r="AQ149" s="9" t="s">
        <v>992</v>
      </c>
      <c r="AR149" s="10" t="str">
        <f>HYPERLINK("https%3A%2F%2Fwww.webofscience.com%2Fwos%2Fwoscc%2Ffull-record%2FWOS:000694726100008","View Full Record in Web of Science")</f>
        <v>View Full Record in Web of Science</v>
      </c>
    </row>
    <row r="150" spans="1:44" s="9" customFormat="1" x14ac:dyDescent="0.2">
      <c r="A150" s="9" t="s">
        <v>1507</v>
      </c>
      <c r="B150" s="9" t="s">
        <v>170</v>
      </c>
      <c r="C150" s="9" t="s">
        <v>1500</v>
      </c>
      <c r="D150" s="9" t="s">
        <v>1500</v>
      </c>
      <c r="E150" s="9" t="s">
        <v>1500</v>
      </c>
      <c r="F150" s="9" t="s">
        <v>1951</v>
      </c>
      <c r="G150" s="9" t="s">
        <v>1500</v>
      </c>
      <c r="H150" s="9" t="s">
        <v>1500</v>
      </c>
      <c r="J150" s="9" t="s">
        <v>2786</v>
      </c>
      <c r="K150" s="9" t="s">
        <v>2545</v>
      </c>
    </row>
    <row r="151" spans="1:44" s="9" customFormat="1" x14ac:dyDescent="0.2">
      <c r="A151" s="9" t="s">
        <v>1507</v>
      </c>
      <c r="B151" s="9" t="s">
        <v>2462</v>
      </c>
      <c r="C151" s="9" t="s">
        <v>1500</v>
      </c>
      <c r="D151" s="9" t="s">
        <v>1500</v>
      </c>
      <c r="E151" s="9" t="s">
        <v>1500</v>
      </c>
      <c r="F151" s="9" t="s">
        <v>2613</v>
      </c>
      <c r="G151" s="9" t="s">
        <v>1500</v>
      </c>
      <c r="H151" s="9" t="s">
        <v>1500</v>
      </c>
      <c r="J151" s="9" t="s">
        <v>2786</v>
      </c>
      <c r="K151" s="9" t="s">
        <v>1676</v>
      </c>
      <c r="L151" s="9" t="s">
        <v>663</v>
      </c>
      <c r="M151" s="9" t="s">
        <v>1500</v>
      </c>
      <c r="N151" s="9" t="s">
        <v>1500</v>
      </c>
      <c r="O151" s="9" t="s">
        <v>1500</v>
      </c>
      <c r="P151" s="9" t="s">
        <v>320</v>
      </c>
      <c r="Q151" s="9" t="s">
        <v>1165</v>
      </c>
      <c r="R151" s="9" t="s">
        <v>1500</v>
      </c>
      <c r="S151" s="9" t="s">
        <v>1500</v>
      </c>
      <c r="T151" s="9" t="s">
        <v>2056</v>
      </c>
      <c r="U151" s="9" t="s">
        <v>2055</v>
      </c>
      <c r="V151" s="9" t="s">
        <v>1500</v>
      </c>
      <c r="W151" s="9" t="s">
        <v>1500</v>
      </c>
      <c r="X151" s="9" t="s">
        <v>1500</v>
      </c>
      <c r="Y151" s="9" t="s">
        <v>1498</v>
      </c>
      <c r="Z151" s="9">
        <v>2016</v>
      </c>
      <c r="AA151" s="9">
        <v>145</v>
      </c>
      <c r="AB151" s="9" t="s">
        <v>1500</v>
      </c>
      <c r="AC151" s="9" t="s">
        <v>1500</v>
      </c>
      <c r="AD151" s="9" t="s">
        <v>1500</v>
      </c>
      <c r="AE151" s="9">
        <v>92</v>
      </c>
      <c r="AF151" s="9">
        <v>103</v>
      </c>
      <c r="AG151" s="9" t="s">
        <v>1500</v>
      </c>
      <c r="AH151" s="9" t="s">
        <v>2615</v>
      </c>
      <c r="AI151" s="10" t="str">
        <f>HYPERLINK("http://dx.doi.org/10.1016/j.atmosenv.2016.09.024","http://dx.doi.org/10.1016/j.atmosenv.2016.09.024")</f>
        <v>http://dx.doi.org/10.1016/j.atmosenv.2016.09.024</v>
      </c>
      <c r="AJ151" s="9" t="s">
        <v>1500</v>
      </c>
      <c r="AK151" s="9" t="s">
        <v>1500</v>
      </c>
      <c r="AL151" s="9" t="s">
        <v>1500</v>
      </c>
      <c r="AM151" s="9" t="s">
        <v>1500</v>
      </c>
      <c r="AN151" s="9" t="s">
        <v>1500</v>
      </c>
      <c r="AO151" s="9" t="s">
        <v>1500</v>
      </c>
      <c r="AP151" s="9" t="s">
        <v>1500</v>
      </c>
      <c r="AQ151" s="9" t="s">
        <v>1112</v>
      </c>
      <c r="AR151" s="10" t="str">
        <f>HYPERLINK("https%3A%2F%2Fwww.webofscience.com%2Fwos%2Fwoscc%2Ffull-record%2FWOS:000386418200010","View Full Record in Web of Science")</f>
        <v>View Full Record in Web of Science</v>
      </c>
    </row>
    <row r="152" spans="1:44" s="9" customFormat="1" x14ac:dyDescent="0.2">
      <c r="A152" s="9" t="s">
        <v>1507</v>
      </c>
      <c r="B152" s="9" t="s">
        <v>1822</v>
      </c>
      <c r="C152" s="9" t="s">
        <v>1500</v>
      </c>
      <c r="D152" s="9" t="s">
        <v>1500</v>
      </c>
      <c r="E152" s="9" t="s">
        <v>1500</v>
      </c>
      <c r="F152" s="9" t="s">
        <v>1407</v>
      </c>
      <c r="G152" s="9" t="s">
        <v>1500</v>
      </c>
      <c r="H152" s="9" t="s">
        <v>1500</v>
      </c>
      <c r="J152" s="9" t="s">
        <v>2786</v>
      </c>
      <c r="K152" s="9" t="s">
        <v>2263</v>
      </c>
      <c r="L152" s="9" t="s">
        <v>1599</v>
      </c>
      <c r="M152" s="9" t="s">
        <v>1500</v>
      </c>
      <c r="N152" s="9" t="s">
        <v>1500</v>
      </c>
      <c r="O152" s="9" t="s">
        <v>1500</v>
      </c>
      <c r="P152" s="9" t="s">
        <v>483</v>
      </c>
      <c r="Q152" s="9" t="s">
        <v>1500</v>
      </c>
      <c r="R152" s="9" t="s">
        <v>1500</v>
      </c>
      <c r="S152" s="9" t="s">
        <v>1500</v>
      </c>
      <c r="T152" s="9" t="s">
        <v>1500</v>
      </c>
      <c r="U152" s="9" t="s">
        <v>2708</v>
      </c>
      <c r="V152" s="9" t="s">
        <v>1500</v>
      </c>
      <c r="W152" s="9" t="s">
        <v>1500</v>
      </c>
      <c r="X152" s="9" t="s">
        <v>1500</v>
      </c>
      <c r="Y152" s="9" t="s">
        <v>1487</v>
      </c>
      <c r="Z152" s="9">
        <v>2022</v>
      </c>
      <c r="AA152" s="9">
        <v>11</v>
      </c>
      <c r="AB152" s="9">
        <v>4</v>
      </c>
      <c r="AC152" s="9" t="s">
        <v>1500</v>
      </c>
      <c r="AD152" s="9" t="s">
        <v>1500</v>
      </c>
      <c r="AE152" s="9" t="s">
        <v>1500</v>
      </c>
      <c r="AF152" s="9" t="s">
        <v>1500</v>
      </c>
      <c r="AG152" s="9">
        <v>499</v>
      </c>
      <c r="AH152" s="9" t="s">
        <v>661</v>
      </c>
      <c r="AI152" s="10" t="str">
        <f>HYPERLINK("http://dx.doi.org/10.3390/land11040499","http://dx.doi.org/10.3390/land11040499")</f>
        <v>http://dx.doi.org/10.3390/land11040499</v>
      </c>
      <c r="AJ152" s="9" t="s">
        <v>1500</v>
      </c>
      <c r="AK152" s="9" t="s">
        <v>1500</v>
      </c>
      <c r="AL152" s="9" t="s">
        <v>1500</v>
      </c>
      <c r="AM152" s="9" t="s">
        <v>1500</v>
      </c>
      <c r="AN152" s="9" t="s">
        <v>1500</v>
      </c>
      <c r="AO152" s="9" t="s">
        <v>1500</v>
      </c>
      <c r="AP152" s="9" t="s">
        <v>1500</v>
      </c>
      <c r="AQ152" s="9" t="s">
        <v>998</v>
      </c>
      <c r="AR152" s="10" t="str">
        <f>HYPERLINK("https%3A%2F%2Fwww.webofscience.com%2Fwos%2Fwoscc%2Ffull-record%2FWOS:000785125600001","View Full Record in Web of Science")</f>
        <v>View Full Record in Web of Science</v>
      </c>
    </row>
    <row r="153" spans="1:44" s="9" customFormat="1" x14ac:dyDescent="0.2">
      <c r="A153" s="11" t="s">
        <v>1507</v>
      </c>
      <c r="B153" s="11" t="s">
        <v>1263</v>
      </c>
      <c r="C153" s="11" t="s">
        <v>1500</v>
      </c>
      <c r="D153" s="11" t="s">
        <v>1500</v>
      </c>
      <c r="E153" s="11" t="s">
        <v>1500</v>
      </c>
      <c r="F153" s="11" t="s">
        <v>1263</v>
      </c>
      <c r="G153" s="11" t="s">
        <v>1500</v>
      </c>
      <c r="H153" s="11" t="s">
        <v>1500</v>
      </c>
      <c r="I153" s="9" t="s">
        <v>2790</v>
      </c>
      <c r="K153" s="11" t="s">
        <v>81</v>
      </c>
      <c r="L153" s="11" t="s">
        <v>1288</v>
      </c>
    </row>
    <row r="154" spans="1:44" s="9" customFormat="1" x14ac:dyDescent="0.2">
      <c r="A154" s="9" t="s">
        <v>1507</v>
      </c>
      <c r="B154" s="9" t="s">
        <v>267</v>
      </c>
      <c r="C154" s="9" t="s">
        <v>1500</v>
      </c>
      <c r="D154" s="9" t="s">
        <v>1500</v>
      </c>
      <c r="E154" s="9" t="s">
        <v>1500</v>
      </c>
      <c r="F154" s="9" t="s">
        <v>1714</v>
      </c>
      <c r="G154" s="9" t="s">
        <v>1500</v>
      </c>
      <c r="H154" s="9" t="s">
        <v>1500</v>
      </c>
      <c r="J154" s="9" t="s">
        <v>2792</v>
      </c>
      <c r="K154" s="9" t="s">
        <v>2288</v>
      </c>
    </row>
    <row r="155" spans="1:44" s="9" customFormat="1" x14ac:dyDescent="0.2">
      <c r="A155" s="9" t="s">
        <v>1507</v>
      </c>
      <c r="B155" s="9" t="s">
        <v>540</v>
      </c>
      <c r="C155" s="9" t="s">
        <v>1500</v>
      </c>
      <c r="D155" s="9" t="s">
        <v>1500</v>
      </c>
      <c r="E155" s="9" t="s">
        <v>1500</v>
      </c>
      <c r="F155" s="9" t="s">
        <v>540</v>
      </c>
      <c r="G155" s="9" t="s">
        <v>1500</v>
      </c>
      <c r="H155" s="9" t="s">
        <v>1500</v>
      </c>
      <c r="J155" s="9" t="s">
        <v>2792</v>
      </c>
      <c r="K155" s="9" t="s">
        <v>2281</v>
      </c>
      <c r="L155" s="9" t="s">
        <v>744</v>
      </c>
      <c r="M155" s="9" t="s">
        <v>1500</v>
      </c>
      <c r="N155" s="9" t="s">
        <v>1500</v>
      </c>
      <c r="O155" s="9" t="s">
        <v>1500</v>
      </c>
      <c r="P155" s="9" t="s">
        <v>1500</v>
      </c>
      <c r="Q155" s="9" t="s">
        <v>1500</v>
      </c>
      <c r="R155" s="9" t="s">
        <v>1500</v>
      </c>
      <c r="S155" s="9" t="s">
        <v>1500</v>
      </c>
      <c r="T155" s="9" t="s">
        <v>1925</v>
      </c>
      <c r="U155" s="9" t="s">
        <v>1500</v>
      </c>
      <c r="V155" s="9" t="s">
        <v>1500</v>
      </c>
      <c r="W155" s="9" t="s">
        <v>1500</v>
      </c>
      <c r="X155" s="9" t="s">
        <v>1500</v>
      </c>
      <c r="Y155" s="9" t="s">
        <v>1501</v>
      </c>
      <c r="Z155" s="9">
        <v>2001</v>
      </c>
      <c r="AA155" s="9">
        <v>15</v>
      </c>
      <c r="AB155" s="9">
        <v>3</v>
      </c>
      <c r="AC155" s="9" t="s">
        <v>1500</v>
      </c>
      <c r="AD155" s="9" t="s">
        <v>1500</v>
      </c>
      <c r="AE155" s="9">
        <v>729</v>
      </c>
      <c r="AF155" s="9">
        <v>739</v>
      </c>
      <c r="AG155" s="9" t="s">
        <v>1500</v>
      </c>
      <c r="AH155" s="9" t="s">
        <v>673</v>
      </c>
      <c r="AI155" s="10" t="str">
        <f>HYPERLINK("http://dx.doi.org/10.1029/2000GB001363","http://dx.doi.org/10.1029/2000GB001363")</f>
        <v>http://dx.doi.org/10.1029/2000GB001363</v>
      </c>
      <c r="AJ155" s="9" t="s">
        <v>1500</v>
      </c>
      <c r="AK155" s="9" t="s">
        <v>1500</v>
      </c>
      <c r="AL155" s="9" t="s">
        <v>1500</v>
      </c>
      <c r="AM155" s="9" t="s">
        <v>1500</v>
      </c>
      <c r="AN155" s="9" t="s">
        <v>1500</v>
      </c>
      <c r="AO155" s="9" t="s">
        <v>1500</v>
      </c>
      <c r="AP155" s="9" t="s">
        <v>1500</v>
      </c>
      <c r="AQ155" s="9" t="s">
        <v>865</v>
      </c>
      <c r="AR155" s="10" t="str">
        <f>HYPERLINK("https%3A%2F%2Fwww.webofscience.com%2Fwos%2Fwoscc%2Ffull-record%2FWOS:000170780900016","View Full Record in Web of Science")</f>
        <v>View Full Record in Web of Science</v>
      </c>
    </row>
    <row r="156" spans="1:44" s="9" customFormat="1" x14ac:dyDescent="0.2">
      <c r="A156" s="9" t="s">
        <v>1507</v>
      </c>
      <c r="B156" s="9" t="s">
        <v>160</v>
      </c>
      <c r="C156" s="9" t="s">
        <v>1500</v>
      </c>
      <c r="D156" s="9" t="s">
        <v>1500</v>
      </c>
      <c r="E156" s="9" t="s">
        <v>1500</v>
      </c>
      <c r="F156" s="9" t="s">
        <v>2765</v>
      </c>
      <c r="G156" s="9" t="s">
        <v>1500</v>
      </c>
      <c r="H156" s="9" t="s">
        <v>1500</v>
      </c>
      <c r="J156" s="9" t="s">
        <v>2792</v>
      </c>
      <c r="K156" s="9" t="s">
        <v>2521</v>
      </c>
      <c r="L156" s="9" t="s">
        <v>593</v>
      </c>
      <c r="M156" s="9" t="s">
        <v>1500</v>
      </c>
      <c r="N156" s="9" t="s">
        <v>1500</v>
      </c>
      <c r="O156" s="9" t="s">
        <v>1500</v>
      </c>
      <c r="P156" s="9" t="s">
        <v>2373</v>
      </c>
      <c r="Q156" s="9" t="s">
        <v>1500</v>
      </c>
      <c r="R156" s="9" t="s">
        <v>1500</v>
      </c>
      <c r="S156" s="9" t="s">
        <v>1500</v>
      </c>
      <c r="T156" s="9" t="s">
        <v>2631</v>
      </c>
      <c r="U156" s="9" t="s">
        <v>1500</v>
      </c>
      <c r="V156" s="9" t="s">
        <v>1500</v>
      </c>
      <c r="W156" s="9" t="s">
        <v>1500</v>
      </c>
      <c r="X156" s="9" t="s">
        <v>1500</v>
      </c>
      <c r="Y156" s="9" t="s">
        <v>1500</v>
      </c>
      <c r="Z156" s="9">
        <v>2017</v>
      </c>
      <c r="AA156" s="9">
        <v>16</v>
      </c>
      <c r="AB156" s="9">
        <v>5</v>
      </c>
      <c r="AC156" s="9" t="s">
        <v>1500</v>
      </c>
      <c r="AD156" s="9" t="s">
        <v>1500</v>
      </c>
      <c r="AE156" s="9">
        <v>1064</v>
      </c>
      <c r="AF156" s="9">
        <v>1074</v>
      </c>
      <c r="AG156" s="9" t="s">
        <v>1500</v>
      </c>
      <c r="AH156" s="9" t="s">
        <v>343</v>
      </c>
      <c r="AI156" s="10" t="str">
        <f>HYPERLINK("http://dx.doi.org/10.1016/S2095-3119(16)61578-2","http://dx.doi.org/10.1016/S2095-3119(16)61578-2")</f>
        <v>http://dx.doi.org/10.1016/S2095-3119(16)61578-2</v>
      </c>
      <c r="AJ156" s="9" t="s">
        <v>1500</v>
      </c>
      <c r="AK156" s="9" t="s">
        <v>1500</v>
      </c>
      <c r="AL156" s="9" t="s">
        <v>1500</v>
      </c>
      <c r="AM156" s="9" t="s">
        <v>1500</v>
      </c>
      <c r="AN156" s="9" t="s">
        <v>1500</v>
      </c>
      <c r="AO156" s="9" t="s">
        <v>1500</v>
      </c>
      <c r="AP156" s="9" t="s">
        <v>1500</v>
      </c>
      <c r="AQ156" s="9" t="s">
        <v>891</v>
      </c>
      <c r="AR156" s="10" t="str">
        <f>HYPERLINK("https%3A%2F%2Fwww.webofscience.com%2Fwos%2Fwoscc%2Ffull-record%2FWOS:000401053700010","View Full Record in Web of Science")</f>
        <v>View Full Record in Web of Science</v>
      </c>
    </row>
    <row r="157" spans="1:44" s="9" customFormat="1" x14ac:dyDescent="0.2">
      <c r="A157" s="9" t="s">
        <v>1507</v>
      </c>
      <c r="B157" s="9" t="s">
        <v>2773</v>
      </c>
      <c r="C157" s="9" t="s">
        <v>1500</v>
      </c>
      <c r="D157" s="9" t="s">
        <v>1500</v>
      </c>
      <c r="E157" s="9" t="s">
        <v>1500</v>
      </c>
      <c r="F157" s="9" t="s">
        <v>2132</v>
      </c>
      <c r="G157" s="9" t="s">
        <v>1500</v>
      </c>
      <c r="H157" s="9" t="s">
        <v>1500</v>
      </c>
      <c r="J157" s="9" t="s">
        <v>2786</v>
      </c>
      <c r="K157" s="9" t="s">
        <v>1660</v>
      </c>
    </row>
    <row r="158" spans="1:44" s="8" customFormat="1" x14ac:dyDescent="0.2">
      <c r="A158" s="9" t="s">
        <v>1507</v>
      </c>
      <c r="B158" s="9" t="s">
        <v>2043</v>
      </c>
      <c r="C158" s="9" t="s">
        <v>1500</v>
      </c>
      <c r="D158" s="9" t="s">
        <v>1500</v>
      </c>
      <c r="E158" s="9" t="s">
        <v>1500</v>
      </c>
      <c r="F158" s="9" t="s">
        <v>252</v>
      </c>
      <c r="G158" s="9" t="s">
        <v>1500</v>
      </c>
      <c r="H158" s="9" t="s">
        <v>1500</v>
      </c>
      <c r="I158" s="11" t="s">
        <v>2785</v>
      </c>
      <c r="J158" s="11"/>
      <c r="K158" s="9" t="s">
        <v>1839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spans="1:44" s="9" customFormat="1" x14ac:dyDescent="0.2">
      <c r="A159" s="9" t="s">
        <v>1507</v>
      </c>
      <c r="B159" s="9" t="s">
        <v>273</v>
      </c>
      <c r="C159" s="9" t="s">
        <v>1500</v>
      </c>
      <c r="D159" s="9" t="s">
        <v>1500</v>
      </c>
      <c r="E159" s="9" t="s">
        <v>1500</v>
      </c>
      <c r="F159" s="9" t="s">
        <v>2498</v>
      </c>
      <c r="G159" s="9" t="s">
        <v>1500</v>
      </c>
      <c r="H159" s="9" t="s">
        <v>1500</v>
      </c>
      <c r="J159" s="9" t="s">
        <v>2792</v>
      </c>
      <c r="K159" s="9" t="s">
        <v>1768</v>
      </c>
      <c r="L159" s="9" t="s">
        <v>583</v>
      </c>
      <c r="M159" s="9" t="s">
        <v>1500</v>
      </c>
      <c r="N159" s="9" t="s">
        <v>1500</v>
      </c>
      <c r="O159" s="9" t="s">
        <v>1500</v>
      </c>
      <c r="P159" s="9" t="s">
        <v>2144</v>
      </c>
      <c r="Q159" s="9" t="s">
        <v>1500</v>
      </c>
      <c r="R159" s="9" t="s">
        <v>1500</v>
      </c>
      <c r="S159" s="9" t="s">
        <v>1500</v>
      </c>
      <c r="T159" s="9" t="s">
        <v>1523</v>
      </c>
      <c r="U159" s="9" t="s">
        <v>1480</v>
      </c>
      <c r="V159" s="9" t="s">
        <v>1500</v>
      </c>
      <c r="W159" s="9" t="s">
        <v>1500</v>
      </c>
      <c r="X159" s="9" t="s">
        <v>1500</v>
      </c>
      <c r="Y159" s="9" t="s">
        <v>1644</v>
      </c>
      <c r="Z159" s="9">
        <v>2024</v>
      </c>
      <c r="AA159" s="9">
        <v>926</v>
      </c>
      <c r="AB159" s="9" t="s">
        <v>1500</v>
      </c>
      <c r="AC159" s="9" t="s">
        <v>1500</v>
      </c>
      <c r="AD159" s="9" t="s">
        <v>1500</v>
      </c>
      <c r="AE159" s="9" t="s">
        <v>1500</v>
      </c>
      <c r="AF159" s="9" t="s">
        <v>1500</v>
      </c>
      <c r="AG159" s="9">
        <v>172133</v>
      </c>
      <c r="AH159" s="9" t="s">
        <v>234</v>
      </c>
      <c r="AI159" s="10" t="str">
        <f>HYPERLINK("http://dx.doi.org/10.1016/j.scitotenv.2024.172133","http://dx.doi.org/10.1016/j.scitotenv.2024.172133")</f>
        <v>http://dx.doi.org/10.1016/j.scitotenv.2024.172133</v>
      </c>
      <c r="AJ159" s="9" t="s">
        <v>1500</v>
      </c>
      <c r="AK159" s="9" t="s">
        <v>2671</v>
      </c>
      <c r="AL159" s="9" t="s">
        <v>1500</v>
      </c>
      <c r="AM159" s="9" t="s">
        <v>1500</v>
      </c>
      <c r="AN159" s="9">
        <v>38569960</v>
      </c>
      <c r="AO159" s="9" t="s">
        <v>1500</v>
      </c>
      <c r="AP159" s="9" t="s">
        <v>1500</v>
      </c>
      <c r="AQ159" s="9" t="s">
        <v>1029</v>
      </c>
      <c r="AR159" s="10" t="str">
        <f>HYPERLINK("https%3A%2F%2Fwww.webofscience.com%2Fwos%2Fwoscc%2Ffull-record%2FWOS:001224572800001","View Full Record in Web of Science")</f>
        <v>View Full Record in Web of Science</v>
      </c>
    </row>
    <row r="160" spans="1:44" s="9" customFormat="1" x14ac:dyDescent="0.2">
      <c r="A160" s="8" t="s">
        <v>1507</v>
      </c>
      <c r="B160" s="8" t="s">
        <v>1256</v>
      </c>
      <c r="C160" s="8" t="s">
        <v>1500</v>
      </c>
      <c r="D160" s="8" t="s">
        <v>1500</v>
      </c>
      <c r="E160" s="8" t="s">
        <v>1500</v>
      </c>
      <c r="F160" s="8" t="s">
        <v>2182</v>
      </c>
      <c r="G160" s="8" t="s">
        <v>1500</v>
      </c>
      <c r="H160" s="8" t="s">
        <v>1500</v>
      </c>
      <c r="J160" s="9" t="s">
        <v>2792</v>
      </c>
      <c r="K160" s="9" t="s">
        <v>128</v>
      </c>
      <c r="L160" s="8" t="s">
        <v>628</v>
      </c>
      <c r="M160" s="8" t="s">
        <v>1500</v>
      </c>
      <c r="N160" s="8" t="s">
        <v>1500</v>
      </c>
      <c r="O160" s="8" t="s">
        <v>1500</v>
      </c>
      <c r="P160" s="8" t="s">
        <v>1990</v>
      </c>
      <c r="Q160" s="8" t="s">
        <v>602</v>
      </c>
      <c r="R160" s="8" t="s">
        <v>1500</v>
      </c>
      <c r="S160" s="8" t="s">
        <v>1500</v>
      </c>
      <c r="T160" s="8" t="s">
        <v>2750</v>
      </c>
      <c r="U160" s="8" t="s">
        <v>2743</v>
      </c>
      <c r="V160" s="8" t="s">
        <v>1500</v>
      </c>
      <c r="W160" s="8" t="s">
        <v>1500</v>
      </c>
      <c r="X160" s="8" t="s">
        <v>1500</v>
      </c>
      <c r="Y160" s="8" t="s">
        <v>1595</v>
      </c>
      <c r="Z160" s="8">
        <v>2020</v>
      </c>
      <c r="AA160" s="8">
        <v>253</v>
      </c>
      <c r="AB160" s="8" t="s">
        <v>1500</v>
      </c>
      <c r="AC160" s="8" t="s">
        <v>1500</v>
      </c>
      <c r="AD160" s="8" t="s">
        <v>1500</v>
      </c>
      <c r="AE160" s="8" t="s">
        <v>1500</v>
      </c>
      <c r="AF160" s="8" t="s">
        <v>1500</v>
      </c>
      <c r="AG160" s="8">
        <v>107814</v>
      </c>
      <c r="AH160" s="8" t="s">
        <v>311</v>
      </c>
      <c r="AI160" s="12" t="str">
        <f>HYPERLINK("http://dx.doi.org/10.1016/j.fcr.2020.107814","http://dx.doi.org/10.1016/j.fcr.2020.107814")</f>
        <v>http://dx.doi.org/10.1016/j.fcr.2020.107814</v>
      </c>
      <c r="AJ160" s="8" t="s">
        <v>1500</v>
      </c>
      <c r="AK160" s="8" t="s">
        <v>1500</v>
      </c>
      <c r="AL160" s="8" t="s">
        <v>1500</v>
      </c>
      <c r="AM160" s="8" t="s">
        <v>1500</v>
      </c>
      <c r="AN160" s="8" t="s">
        <v>1500</v>
      </c>
      <c r="AO160" s="8" t="s">
        <v>1500</v>
      </c>
      <c r="AP160" s="8" t="s">
        <v>1500</v>
      </c>
      <c r="AQ160" s="8" t="s">
        <v>894</v>
      </c>
      <c r="AR160" s="12" t="str">
        <f>HYPERLINK("https%3A%2F%2Fwww.webofscience.com%2Fwos%2Fwoscc%2Ffull-record%2FWOS:000534595200006","View Full Record in Web of Science")</f>
        <v>View Full Record in Web of Science</v>
      </c>
    </row>
    <row r="161" spans="1:44" s="9" customFormat="1" x14ac:dyDescent="0.2">
      <c r="A161" s="8" t="s">
        <v>1507</v>
      </c>
      <c r="B161" s="8" t="s">
        <v>586</v>
      </c>
      <c r="C161" s="8" t="s">
        <v>1500</v>
      </c>
      <c r="D161" s="8" t="s">
        <v>1500</v>
      </c>
      <c r="E161" s="8" t="s">
        <v>1500</v>
      </c>
      <c r="F161" s="8" t="s">
        <v>2002</v>
      </c>
      <c r="G161" s="8" t="s">
        <v>1500</v>
      </c>
      <c r="H161" s="8" t="s">
        <v>1500</v>
      </c>
      <c r="J161" s="9" t="s">
        <v>2792</v>
      </c>
      <c r="K161" s="9" t="s">
        <v>15</v>
      </c>
      <c r="L161" s="8" t="s">
        <v>583</v>
      </c>
      <c r="M161" s="8" t="s">
        <v>1500</v>
      </c>
      <c r="N161" s="8" t="s">
        <v>1500</v>
      </c>
      <c r="O161" s="8" t="s">
        <v>1500</v>
      </c>
      <c r="P161" s="8" t="s">
        <v>1500</v>
      </c>
      <c r="Q161" s="8" t="s">
        <v>1134</v>
      </c>
      <c r="R161" s="8" t="s">
        <v>1500</v>
      </c>
      <c r="S161" s="8" t="s">
        <v>1500</v>
      </c>
      <c r="T161" s="8" t="s">
        <v>1523</v>
      </c>
      <c r="U161" s="8" t="s">
        <v>1480</v>
      </c>
      <c r="V161" s="8" t="s">
        <v>1500</v>
      </c>
      <c r="W161" s="8" t="s">
        <v>1500</v>
      </c>
      <c r="X161" s="8" t="s">
        <v>1500</v>
      </c>
      <c r="Y161" s="8" t="s">
        <v>1606</v>
      </c>
      <c r="Z161" s="8">
        <v>2018</v>
      </c>
      <c r="AA161" s="8">
        <v>627</v>
      </c>
      <c r="AB161" s="8" t="s">
        <v>1500</v>
      </c>
      <c r="AC161" s="8" t="s">
        <v>1500</v>
      </c>
      <c r="AD161" s="8" t="s">
        <v>1500</v>
      </c>
      <c r="AE161" s="8">
        <v>770</v>
      </c>
      <c r="AF161" s="8">
        <v>781</v>
      </c>
      <c r="AG161" s="8" t="s">
        <v>1500</v>
      </c>
      <c r="AH161" s="8" t="s">
        <v>515</v>
      </c>
      <c r="AI161" s="12" t="str">
        <f>HYPERLINK("http://dx.doi.org/10.1016/j.scitotenv.2018.01.233","http://dx.doi.org/10.1016/j.scitotenv.2018.01.233")</f>
        <v>http://dx.doi.org/10.1016/j.scitotenv.2018.01.233</v>
      </c>
      <c r="AJ161" s="8" t="s">
        <v>1500</v>
      </c>
      <c r="AK161" s="8" t="s">
        <v>1500</v>
      </c>
      <c r="AL161" s="8" t="s">
        <v>1500</v>
      </c>
      <c r="AM161" s="8" t="s">
        <v>1500</v>
      </c>
      <c r="AN161" s="8">
        <v>29426201</v>
      </c>
      <c r="AO161" s="8" t="s">
        <v>1500</v>
      </c>
      <c r="AP161" s="8" t="s">
        <v>1500</v>
      </c>
      <c r="AQ161" s="8" t="s">
        <v>896</v>
      </c>
      <c r="AR161" s="12" t="str">
        <f>HYPERLINK("https%3A%2F%2Fwww.webofscience.com%2Fwos%2Fwoscc%2Ffull-record%2FWOS:000431848500074","View Full Record in Web of Science")</f>
        <v>View Full Record in Web of Science</v>
      </c>
    </row>
    <row r="162" spans="1:44" s="9" customFormat="1" x14ac:dyDescent="0.2">
      <c r="A162" s="9" t="s">
        <v>1507</v>
      </c>
      <c r="B162" s="9" t="s">
        <v>1728</v>
      </c>
      <c r="C162" s="9" t="s">
        <v>1500</v>
      </c>
      <c r="D162" s="9" t="s">
        <v>1500</v>
      </c>
      <c r="E162" s="9" t="s">
        <v>1500</v>
      </c>
      <c r="F162" s="9" t="s">
        <v>1804</v>
      </c>
      <c r="G162" s="9" t="s">
        <v>1500</v>
      </c>
      <c r="H162" s="9" t="s">
        <v>1500</v>
      </c>
      <c r="I162" s="9" t="s">
        <v>2621</v>
      </c>
      <c r="K162" s="9" t="s">
        <v>57</v>
      </c>
      <c r="L162" s="9" t="s">
        <v>219</v>
      </c>
      <c r="M162" s="9" t="s">
        <v>1500</v>
      </c>
      <c r="N162" s="9" t="s">
        <v>1500</v>
      </c>
      <c r="O162" s="9" t="s">
        <v>1500</v>
      </c>
      <c r="P162" s="9" t="s">
        <v>423</v>
      </c>
      <c r="Q162" s="9" t="s">
        <v>514</v>
      </c>
      <c r="R162" s="9" t="s">
        <v>1500</v>
      </c>
      <c r="S162" s="9" t="s">
        <v>1500</v>
      </c>
      <c r="T162" s="9" t="s">
        <v>1914</v>
      </c>
      <c r="U162" s="9" t="s">
        <v>1909</v>
      </c>
      <c r="V162" s="9" t="s">
        <v>1500</v>
      </c>
      <c r="W162" s="9" t="s">
        <v>1500</v>
      </c>
      <c r="X162" s="9" t="s">
        <v>1500</v>
      </c>
      <c r="Y162" s="9" t="s">
        <v>1593</v>
      </c>
      <c r="Z162" s="9">
        <v>2011</v>
      </c>
      <c r="AA162" s="9">
        <v>140</v>
      </c>
      <c r="AB162" s="9" t="s">
        <v>1499</v>
      </c>
      <c r="AC162" s="9" t="s">
        <v>1500</v>
      </c>
      <c r="AD162" s="9" t="s">
        <v>1500</v>
      </c>
      <c r="AE162" s="9">
        <v>164</v>
      </c>
      <c r="AF162" s="9">
        <v>173</v>
      </c>
      <c r="AG162" s="9" t="s">
        <v>1500</v>
      </c>
      <c r="AH162" s="9" t="s">
        <v>2415</v>
      </c>
      <c r="AI162" s="10" t="str">
        <f>HYPERLINK("http://dx.doi.org/10.1016/j.agee.2010.11.023","http://dx.doi.org/10.1016/j.agee.2010.11.023")</f>
        <v>http://dx.doi.org/10.1016/j.agee.2010.11.023</v>
      </c>
      <c r="AJ162" s="9" t="s">
        <v>1500</v>
      </c>
      <c r="AK162" s="9" t="s">
        <v>1500</v>
      </c>
      <c r="AL162" s="9" t="s">
        <v>1500</v>
      </c>
      <c r="AM162" s="9" t="s">
        <v>1500</v>
      </c>
      <c r="AN162" s="9" t="s">
        <v>1500</v>
      </c>
      <c r="AO162" s="9" t="s">
        <v>1500</v>
      </c>
      <c r="AP162" s="9" t="s">
        <v>1500</v>
      </c>
      <c r="AQ162" s="9" t="s">
        <v>1062</v>
      </c>
      <c r="AR162" s="10" t="str">
        <f>HYPERLINK("https%3A%2F%2Fwww.webofscience.com%2Fwos%2Fwoscc%2Ffull-record%2FWOS:000287892400019","View Full Record in Web of Science")</f>
        <v>View Full Record in Web of Science</v>
      </c>
    </row>
    <row r="163" spans="1:44" s="9" customFormat="1" x14ac:dyDescent="0.2">
      <c r="A163" s="9" t="s">
        <v>1507</v>
      </c>
      <c r="B163" s="9" t="s">
        <v>2041</v>
      </c>
      <c r="C163" s="9" t="s">
        <v>1500</v>
      </c>
      <c r="D163" s="9" t="s">
        <v>1500</v>
      </c>
      <c r="E163" s="9" t="s">
        <v>1500</v>
      </c>
      <c r="F163" s="9" t="s">
        <v>251</v>
      </c>
      <c r="G163" s="9" t="s">
        <v>1500</v>
      </c>
      <c r="H163" s="9" t="s">
        <v>1500</v>
      </c>
      <c r="I163" s="9" t="s">
        <v>2621</v>
      </c>
      <c r="K163" s="9" t="s">
        <v>1655</v>
      </c>
      <c r="L163" s="9" t="s">
        <v>219</v>
      </c>
      <c r="M163" s="9" t="s">
        <v>1500</v>
      </c>
      <c r="N163" s="9" t="s">
        <v>1500</v>
      </c>
      <c r="O163" s="9" t="s">
        <v>1500</v>
      </c>
      <c r="P163" s="9" t="s">
        <v>2326</v>
      </c>
      <c r="Q163" s="9" t="s">
        <v>581</v>
      </c>
      <c r="R163" s="9" t="s">
        <v>1500</v>
      </c>
      <c r="S163" s="9" t="s">
        <v>1500</v>
      </c>
      <c r="T163" s="9" t="s">
        <v>1914</v>
      </c>
      <c r="U163" s="9" t="s">
        <v>1909</v>
      </c>
      <c r="V163" s="9" t="s">
        <v>1500</v>
      </c>
      <c r="W163" s="9" t="s">
        <v>1500</v>
      </c>
      <c r="X163" s="9" t="s">
        <v>1500</v>
      </c>
      <c r="Y163" s="9" t="s">
        <v>1647</v>
      </c>
      <c r="Z163" s="9">
        <v>2024</v>
      </c>
      <c r="AA163" s="9">
        <v>362</v>
      </c>
      <c r="AB163" s="9" t="s">
        <v>1500</v>
      </c>
      <c r="AC163" s="9" t="s">
        <v>1500</v>
      </c>
      <c r="AD163" s="9" t="s">
        <v>1500</v>
      </c>
      <c r="AE163" s="9" t="s">
        <v>1500</v>
      </c>
      <c r="AF163" s="9" t="s">
        <v>1500</v>
      </c>
      <c r="AG163" s="9">
        <v>108845</v>
      </c>
      <c r="AH163" s="9" t="s">
        <v>2365</v>
      </c>
      <c r="AI163" s="10" t="str">
        <f>HYPERLINK("http://dx.doi.org/10.1016/j.agee.2023.108845","http://dx.doi.org/10.1016/j.agee.2023.108845")</f>
        <v>http://dx.doi.org/10.1016/j.agee.2023.108845</v>
      </c>
      <c r="AJ163" s="9" t="s">
        <v>1500</v>
      </c>
      <c r="AK163" s="9" t="s">
        <v>2637</v>
      </c>
      <c r="AL163" s="9" t="s">
        <v>1500</v>
      </c>
      <c r="AM163" s="9" t="s">
        <v>1500</v>
      </c>
      <c r="AN163" s="9" t="s">
        <v>1500</v>
      </c>
      <c r="AO163" s="9" t="s">
        <v>1500</v>
      </c>
      <c r="AP163" s="9" t="s">
        <v>1500</v>
      </c>
      <c r="AQ163" s="9" t="s">
        <v>851</v>
      </c>
      <c r="AR163" s="10" t="str">
        <f>HYPERLINK("https%3A%2F%2Fwww.webofscience.com%2Fwos%2Fwoscc%2Ffull-record%2FWOS:001136122700001","View Full Record in Web of Science")</f>
        <v>View Full Record in Web of Science</v>
      </c>
    </row>
    <row r="164" spans="1:44" s="9" customFormat="1" x14ac:dyDescent="0.2">
      <c r="A164" s="9" t="s">
        <v>1507</v>
      </c>
      <c r="B164" s="9" t="s">
        <v>1997</v>
      </c>
      <c r="C164" s="9" t="s">
        <v>1500</v>
      </c>
      <c r="D164" s="9" t="s">
        <v>1500</v>
      </c>
      <c r="E164" s="9" t="s">
        <v>1500</v>
      </c>
      <c r="F164" s="9" t="s">
        <v>2156</v>
      </c>
      <c r="G164" s="9" t="s">
        <v>1500</v>
      </c>
      <c r="H164" s="9" t="s">
        <v>1500</v>
      </c>
      <c r="J164" s="9" t="s">
        <v>2788</v>
      </c>
      <c r="K164" s="9" t="s">
        <v>288</v>
      </c>
      <c r="L164" s="9" t="s">
        <v>1727</v>
      </c>
      <c r="M164" s="9" t="s">
        <v>1500</v>
      </c>
      <c r="N164" s="9" t="s">
        <v>1500</v>
      </c>
      <c r="O164" s="9" t="s">
        <v>1500</v>
      </c>
      <c r="P164" s="9" t="s">
        <v>2771</v>
      </c>
      <c r="Q164" s="9" t="s">
        <v>1733</v>
      </c>
      <c r="R164" s="9" t="s">
        <v>1500</v>
      </c>
      <c r="S164" s="9" t="s">
        <v>1500</v>
      </c>
      <c r="T164" s="9" t="s">
        <v>2099</v>
      </c>
      <c r="U164" s="9" t="s">
        <v>2757</v>
      </c>
      <c r="V164" s="9" t="s">
        <v>1500</v>
      </c>
      <c r="W164" s="9" t="s">
        <v>1500</v>
      </c>
      <c r="X164" s="9" t="s">
        <v>1500</v>
      </c>
      <c r="Y164" s="9" t="s">
        <v>1539</v>
      </c>
      <c r="Z164" s="9">
        <v>2019</v>
      </c>
      <c r="AA164" s="9">
        <v>16</v>
      </c>
      <c r="AB164" s="9">
        <v>9</v>
      </c>
      <c r="AC164" s="9" t="s">
        <v>1500</v>
      </c>
      <c r="AD164" s="9" t="s">
        <v>1500</v>
      </c>
      <c r="AE164" s="9" t="s">
        <v>1500</v>
      </c>
      <c r="AF164" s="9" t="s">
        <v>1500</v>
      </c>
      <c r="AG164" s="9">
        <v>1639</v>
      </c>
      <c r="AH164" s="9" t="s">
        <v>683</v>
      </c>
      <c r="AI164" s="10" t="str">
        <f>HYPERLINK("http://dx.doi.org/10.3390/ijerph16091639","http://dx.doi.org/10.3390/ijerph16091639")</f>
        <v>http://dx.doi.org/10.3390/ijerph16091639</v>
      </c>
      <c r="AJ164" s="9" t="s">
        <v>1500</v>
      </c>
      <c r="AK164" s="9" t="s">
        <v>1500</v>
      </c>
      <c r="AL164" s="9" t="s">
        <v>1500</v>
      </c>
      <c r="AM164" s="9" t="s">
        <v>1500</v>
      </c>
      <c r="AN164" s="9">
        <v>31083450</v>
      </c>
      <c r="AO164" s="9" t="s">
        <v>1500</v>
      </c>
      <c r="AP164" s="9" t="s">
        <v>1500</v>
      </c>
      <c r="AQ164" s="9" t="s">
        <v>990</v>
      </c>
      <c r="AR164" s="10" t="str">
        <f>HYPERLINK("https%3A%2F%2Fwww.webofscience.com%2Fwos%2Fwoscc%2Ffull-record%2FWOS:000469517300164","View Full Record in Web of Science")</f>
        <v>View Full Record in Web of Science</v>
      </c>
    </row>
    <row r="165" spans="1:44" s="9" customFormat="1" x14ac:dyDescent="0.2">
      <c r="A165" s="9" t="s">
        <v>1507</v>
      </c>
      <c r="B165" s="9" t="s">
        <v>1836</v>
      </c>
      <c r="C165" s="9" t="s">
        <v>1500</v>
      </c>
      <c r="D165" s="9" t="s">
        <v>1500</v>
      </c>
      <c r="E165" s="9" t="s">
        <v>1500</v>
      </c>
      <c r="F165" s="9" t="s">
        <v>66</v>
      </c>
      <c r="G165" s="9" t="s">
        <v>1500</v>
      </c>
      <c r="H165" s="9" t="s">
        <v>1500</v>
      </c>
      <c r="J165" s="9" t="s">
        <v>2788</v>
      </c>
      <c r="K165" s="9" t="s">
        <v>1436</v>
      </c>
    </row>
    <row r="166" spans="1:44" s="9" customFormat="1" x14ac:dyDescent="0.2">
      <c r="A166" s="9" t="s">
        <v>1507</v>
      </c>
      <c r="B166" s="9" t="s">
        <v>1899</v>
      </c>
      <c r="C166" s="9" t="s">
        <v>1500</v>
      </c>
      <c r="D166" s="9" t="s">
        <v>1500</v>
      </c>
      <c r="E166" s="9" t="s">
        <v>1500</v>
      </c>
      <c r="F166" s="9" t="s">
        <v>1789</v>
      </c>
      <c r="G166" s="9" t="s">
        <v>1500</v>
      </c>
      <c r="H166" s="9" t="s">
        <v>1500</v>
      </c>
      <c r="J166" s="9" t="s">
        <v>2792</v>
      </c>
      <c r="K166" s="9" t="s">
        <v>1199</v>
      </c>
    </row>
    <row r="167" spans="1:44" s="9" customFormat="1" x14ac:dyDescent="0.2">
      <c r="A167" s="9" t="s">
        <v>1507</v>
      </c>
      <c r="B167" s="9" t="s">
        <v>1959</v>
      </c>
      <c r="C167" s="9" t="s">
        <v>1500</v>
      </c>
      <c r="D167" s="9" t="s">
        <v>1500</v>
      </c>
      <c r="E167" s="9" t="s">
        <v>1500</v>
      </c>
      <c r="F167" s="9" t="s">
        <v>69</v>
      </c>
      <c r="G167" s="9" t="s">
        <v>1500</v>
      </c>
      <c r="H167" s="9" t="s">
        <v>1500</v>
      </c>
      <c r="J167" s="9" t="s">
        <v>2792</v>
      </c>
      <c r="K167" s="9" t="s">
        <v>1428</v>
      </c>
    </row>
    <row r="168" spans="1:44" s="9" customFormat="1" x14ac:dyDescent="0.2">
      <c r="A168" s="11" t="s">
        <v>1507</v>
      </c>
      <c r="B168" s="11" t="s">
        <v>2161</v>
      </c>
      <c r="C168" s="11" t="s">
        <v>1500</v>
      </c>
      <c r="D168" s="11" t="s">
        <v>1500</v>
      </c>
      <c r="E168" s="11" t="s">
        <v>1500</v>
      </c>
      <c r="F168" s="11" t="s">
        <v>2161</v>
      </c>
      <c r="G168" s="11" t="s">
        <v>1500</v>
      </c>
      <c r="H168" s="11" t="s">
        <v>1500</v>
      </c>
      <c r="I168" s="9" t="s">
        <v>2784</v>
      </c>
      <c r="K168" s="11" t="s">
        <v>1754</v>
      </c>
      <c r="L168" s="11" t="s">
        <v>744</v>
      </c>
    </row>
    <row r="169" spans="1:44" s="9" customFormat="1" x14ac:dyDescent="0.2">
      <c r="A169" s="7" t="s">
        <v>1507</v>
      </c>
      <c r="B169" s="7" t="s">
        <v>2054</v>
      </c>
      <c r="C169" s="7" t="s">
        <v>1500</v>
      </c>
      <c r="D169" s="7" t="s">
        <v>1500</v>
      </c>
      <c r="E169" s="7" t="s">
        <v>1500</v>
      </c>
      <c r="F169" s="7" t="s">
        <v>1695</v>
      </c>
      <c r="G169" s="7" t="s">
        <v>1500</v>
      </c>
      <c r="H169" s="7" t="s">
        <v>1500</v>
      </c>
      <c r="J169" s="9" t="s">
        <v>2792</v>
      </c>
      <c r="K169" s="11" t="s">
        <v>2534</v>
      </c>
      <c r="L169" s="7" t="s">
        <v>1293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</row>
    <row r="170" spans="1:44" s="9" customFormat="1" x14ac:dyDescent="0.2">
      <c r="A170" s="9" t="s">
        <v>1507</v>
      </c>
      <c r="B170" s="9" t="s">
        <v>1938</v>
      </c>
      <c r="C170" s="9" t="s">
        <v>1500</v>
      </c>
      <c r="D170" s="9" t="s">
        <v>1500</v>
      </c>
      <c r="E170" s="9" t="s">
        <v>1500</v>
      </c>
      <c r="F170" s="9" t="s">
        <v>1387</v>
      </c>
      <c r="G170" s="9" t="s">
        <v>1500</v>
      </c>
      <c r="H170" s="9" t="s">
        <v>1500</v>
      </c>
      <c r="I170" s="9" t="s">
        <v>1231</v>
      </c>
      <c r="K170" s="9" t="s">
        <v>1270</v>
      </c>
      <c r="L170" s="9" t="s">
        <v>509</v>
      </c>
      <c r="M170" s="9" t="s">
        <v>1500</v>
      </c>
      <c r="N170" s="9" t="s">
        <v>1500</v>
      </c>
      <c r="O170" s="9" t="s">
        <v>1500</v>
      </c>
      <c r="P170" s="9" t="s">
        <v>713</v>
      </c>
      <c r="Q170" s="9" t="s">
        <v>715</v>
      </c>
      <c r="R170" s="9" t="s">
        <v>1500</v>
      </c>
      <c r="S170" s="9" t="s">
        <v>1500</v>
      </c>
      <c r="T170" s="9" t="s">
        <v>2747</v>
      </c>
      <c r="U170" s="9" t="s">
        <v>2745</v>
      </c>
      <c r="V170" s="9" t="s">
        <v>1500</v>
      </c>
      <c r="W170" s="9" t="s">
        <v>1500</v>
      </c>
      <c r="X170" s="9" t="s">
        <v>1500</v>
      </c>
      <c r="Y170" s="9" t="s">
        <v>1629</v>
      </c>
      <c r="Z170" s="9">
        <v>2022</v>
      </c>
      <c r="AA170" s="9">
        <v>86</v>
      </c>
      <c r="AB170" s="9">
        <v>6</v>
      </c>
      <c r="AC170" s="9" t="s">
        <v>1500</v>
      </c>
      <c r="AD170" s="9" t="s">
        <v>1500</v>
      </c>
      <c r="AE170" s="9">
        <v>1308</v>
      </c>
      <c r="AF170" s="9">
        <v>1324</v>
      </c>
      <c r="AG170" s="9" t="s">
        <v>1500</v>
      </c>
      <c r="AH170" s="9" t="s">
        <v>653</v>
      </c>
      <c r="AI170" s="10" t="str">
        <f>HYPERLINK("http://dx.doi.org/10.2166/wst.2022.271","http://dx.doi.org/10.2166/wst.2022.271")</f>
        <v>http://dx.doi.org/10.2166/wst.2022.271</v>
      </c>
      <c r="AJ170" s="9" t="s">
        <v>1500</v>
      </c>
      <c r="AK170" s="9" t="s">
        <v>1500</v>
      </c>
      <c r="AL170" s="9" t="s">
        <v>1500</v>
      </c>
      <c r="AM170" s="9" t="s">
        <v>1500</v>
      </c>
      <c r="AN170" s="9">
        <v>36178808</v>
      </c>
      <c r="AO170" s="9" t="s">
        <v>1500</v>
      </c>
      <c r="AP170" s="9" t="s">
        <v>1500</v>
      </c>
      <c r="AQ170" s="9" t="s">
        <v>912</v>
      </c>
      <c r="AR170" s="10" t="str">
        <f>HYPERLINK("https%3A%2F%2Fwww.webofscience.com%2Fwos%2Fwoscc%2Ffull-record%2FWOS:000862031200002","View Full Record in Web of Science")</f>
        <v>View Full Record in Web of Science</v>
      </c>
    </row>
    <row r="171" spans="1:44" s="9" customFormat="1" x14ac:dyDescent="0.2">
      <c r="A171" s="9" t="s">
        <v>1507</v>
      </c>
      <c r="B171" s="9" t="s">
        <v>730</v>
      </c>
      <c r="C171" s="9" t="s">
        <v>1500</v>
      </c>
      <c r="D171" s="9" t="s">
        <v>1500</v>
      </c>
      <c r="E171" s="9" t="s">
        <v>1500</v>
      </c>
      <c r="F171" s="9" t="s">
        <v>730</v>
      </c>
      <c r="G171" s="9" t="s">
        <v>1500</v>
      </c>
      <c r="H171" s="9" t="s">
        <v>1500</v>
      </c>
      <c r="I171" s="9" t="s">
        <v>2621</v>
      </c>
      <c r="K171" s="9" t="s">
        <v>1470</v>
      </c>
      <c r="L171" s="9" t="s">
        <v>652</v>
      </c>
      <c r="M171" s="9" t="s">
        <v>1500</v>
      </c>
      <c r="N171" s="9" t="s">
        <v>1500</v>
      </c>
      <c r="O171" s="9" t="s">
        <v>1500</v>
      </c>
      <c r="P171" s="9" t="s">
        <v>2360</v>
      </c>
      <c r="Q171" s="9" t="s">
        <v>559</v>
      </c>
      <c r="R171" s="9" t="s">
        <v>1500</v>
      </c>
      <c r="S171" s="9" t="s">
        <v>1500</v>
      </c>
      <c r="T171" s="9" t="s">
        <v>2722</v>
      </c>
      <c r="U171" s="9" t="s">
        <v>2726</v>
      </c>
      <c r="V171" s="9" t="s">
        <v>1500</v>
      </c>
      <c r="W171" s="9" t="s">
        <v>1500</v>
      </c>
      <c r="X171" s="9" t="s">
        <v>1500</v>
      </c>
      <c r="Y171" s="9" t="s">
        <v>1495</v>
      </c>
      <c r="Z171" s="9">
        <v>2003</v>
      </c>
      <c r="AA171" s="9">
        <v>9</v>
      </c>
      <c r="AB171" s="9">
        <v>7</v>
      </c>
      <c r="AC171" s="9" t="s">
        <v>1500</v>
      </c>
      <c r="AD171" s="9" t="s">
        <v>1500</v>
      </c>
      <c r="AE171" s="9">
        <v>1080</v>
      </c>
      <c r="AF171" s="9">
        <v>1096</v>
      </c>
      <c r="AG171" s="9" t="s">
        <v>1500</v>
      </c>
      <c r="AH171" s="9" t="s">
        <v>548</v>
      </c>
      <c r="AI171" s="10" t="str">
        <f>HYPERLINK("http://dx.doi.org/10.1046/j.1365-2486.2003.00649.x","http://dx.doi.org/10.1046/j.1365-2486.2003.00649.x")</f>
        <v>http://dx.doi.org/10.1046/j.1365-2486.2003.00649.x</v>
      </c>
      <c r="AJ171" s="9" t="s">
        <v>1500</v>
      </c>
      <c r="AK171" s="9" t="s">
        <v>1500</v>
      </c>
      <c r="AL171" s="9" t="s">
        <v>1500</v>
      </c>
      <c r="AM171" s="9" t="s">
        <v>1500</v>
      </c>
      <c r="AN171" s="9" t="s">
        <v>1500</v>
      </c>
      <c r="AO171" s="9" t="s">
        <v>1500</v>
      </c>
      <c r="AP171" s="9" t="s">
        <v>1500</v>
      </c>
      <c r="AQ171" s="9" t="s">
        <v>786</v>
      </c>
      <c r="AR171" s="10" t="str">
        <f>HYPERLINK("https%3A%2F%2Fwww.webofscience.com%2Fwos%2Fwoscc%2Ffull-record%2FWOS:000183796800009","View Full Record in Web of Science")</f>
        <v>View Full Record in Web of Science</v>
      </c>
    </row>
    <row r="172" spans="1:44" s="9" customFormat="1" x14ac:dyDescent="0.2">
      <c r="A172" s="9" t="s">
        <v>1507</v>
      </c>
      <c r="B172" s="9" t="s">
        <v>1233</v>
      </c>
      <c r="C172" s="9" t="s">
        <v>1500</v>
      </c>
      <c r="D172" s="9" t="s">
        <v>1500</v>
      </c>
      <c r="E172" s="9" t="s">
        <v>1500</v>
      </c>
      <c r="F172" s="9" t="s">
        <v>1720</v>
      </c>
      <c r="G172" s="9" t="s">
        <v>1500</v>
      </c>
      <c r="H172" s="9" t="s">
        <v>1500</v>
      </c>
      <c r="J172" s="9" t="s">
        <v>2792</v>
      </c>
      <c r="K172" s="9" t="s">
        <v>1273</v>
      </c>
      <c r="L172" s="9" t="s">
        <v>583</v>
      </c>
      <c r="M172" s="9" t="s">
        <v>1500</v>
      </c>
      <c r="N172" s="9" t="s">
        <v>1500</v>
      </c>
      <c r="O172" s="9" t="s">
        <v>1500</v>
      </c>
      <c r="P172" s="9" t="s">
        <v>1500</v>
      </c>
      <c r="Q172" s="9" t="s">
        <v>2181</v>
      </c>
      <c r="R172" s="9" t="s">
        <v>1500</v>
      </c>
      <c r="S172" s="9" t="s">
        <v>1500</v>
      </c>
      <c r="T172" s="9" t="s">
        <v>1523</v>
      </c>
      <c r="U172" s="9" t="s">
        <v>1480</v>
      </c>
      <c r="V172" s="9" t="s">
        <v>1500</v>
      </c>
      <c r="W172" s="9" t="s">
        <v>1500</v>
      </c>
      <c r="X172" s="9" t="s">
        <v>1500</v>
      </c>
      <c r="Y172" s="9" t="s">
        <v>1642</v>
      </c>
      <c r="Z172" s="9">
        <v>2019</v>
      </c>
      <c r="AA172" s="9">
        <v>653</v>
      </c>
      <c r="AB172" s="9" t="s">
        <v>1500</v>
      </c>
      <c r="AC172" s="9" t="s">
        <v>1500</v>
      </c>
      <c r="AD172" s="9" t="s">
        <v>1500</v>
      </c>
      <c r="AE172" s="9">
        <v>1343</v>
      </c>
      <c r="AF172" s="9">
        <v>1353</v>
      </c>
      <c r="AG172" s="9" t="s">
        <v>1500</v>
      </c>
      <c r="AH172" s="9" t="s">
        <v>743</v>
      </c>
      <c r="AI172" s="10" t="str">
        <f>HYPERLINK("http://dx.doi.org/10.1016/j.scitotenv.2018.10.327","http://dx.doi.org/10.1016/j.scitotenv.2018.10.327")</f>
        <v>http://dx.doi.org/10.1016/j.scitotenv.2018.10.327</v>
      </c>
      <c r="AJ172" s="9" t="s">
        <v>1500</v>
      </c>
      <c r="AK172" s="9" t="s">
        <v>1500</v>
      </c>
      <c r="AL172" s="9" t="s">
        <v>1500</v>
      </c>
      <c r="AM172" s="9" t="s">
        <v>1500</v>
      </c>
      <c r="AN172" s="9">
        <v>30759574</v>
      </c>
      <c r="AO172" s="9" t="s">
        <v>1500</v>
      </c>
      <c r="AP172" s="9" t="s">
        <v>1500</v>
      </c>
      <c r="AQ172" s="9" t="s">
        <v>765</v>
      </c>
      <c r="AR172" s="10" t="str">
        <f>HYPERLINK("https%3A%2F%2Fwww.webofscience.com%2Fwos%2Fwoscc%2Ffull-record%2FWOS:000458626800131","View Full Record in Web of Science")</f>
        <v>View Full Record in Web of Science</v>
      </c>
    </row>
    <row r="173" spans="1:44" s="9" customFormat="1" x14ac:dyDescent="0.2">
      <c r="A173" s="9" t="s">
        <v>1507</v>
      </c>
      <c r="B173" s="9" t="s">
        <v>2137</v>
      </c>
      <c r="C173" s="9" t="s">
        <v>1500</v>
      </c>
      <c r="D173" s="9" t="s">
        <v>1500</v>
      </c>
      <c r="E173" s="9" t="s">
        <v>1500</v>
      </c>
      <c r="F173" s="9" t="s">
        <v>495</v>
      </c>
      <c r="G173" s="9" t="s">
        <v>1500</v>
      </c>
      <c r="H173" s="9" t="s">
        <v>1500</v>
      </c>
      <c r="J173" s="9" t="s">
        <v>2792</v>
      </c>
      <c r="K173" s="9" t="s">
        <v>1673</v>
      </c>
      <c r="L173" s="9" t="s">
        <v>219</v>
      </c>
      <c r="M173" s="9" t="s">
        <v>1500</v>
      </c>
      <c r="N173" s="9" t="s">
        <v>1500</v>
      </c>
      <c r="O173" s="9" t="s">
        <v>1500</v>
      </c>
      <c r="P173" s="9" t="s">
        <v>1873</v>
      </c>
      <c r="Q173" s="9" t="s">
        <v>410</v>
      </c>
      <c r="R173" s="9" t="s">
        <v>1500</v>
      </c>
      <c r="S173" s="9" t="s">
        <v>1500</v>
      </c>
      <c r="T173" s="9" t="s">
        <v>1914</v>
      </c>
      <c r="U173" s="9" t="s">
        <v>1909</v>
      </c>
      <c r="V173" s="9" t="s">
        <v>1500</v>
      </c>
      <c r="W173" s="9" t="s">
        <v>1500</v>
      </c>
      <c r="X173" s="9" t="s">
        <v>1500</v>
      </c>
      <c r="Y173" s="9" t="s">
        <v>1596</v>
      </c>
      <c r="Z173" s="9">
        <v>2023</v>
      </c>
      <c r="AA173" s="9">
        <v>357</v>
      </c>
      <c r="AB173" s="9" t="s">
        <v>1500</v>
      </c>
      <c r="AC173" s="9" t="s">
        <v>1500</v>
      </c>
      <c r="AD173" s="9" t="s">
        <v>1500</v>
      </c>
      <c r="AE173" s="9" t="s">
        <v>1500</v>
      </c>
      <c r="AF173" s="9" t="s">
        <v>1500</v>
      </c>
      <c r="AG173" s="9">
        <v>108695</v>
      </c>
      <c r="AH173" s="9" t="s">
        <v>2413</v>
      </c>
      <c r="AI173" s="10" t="str">
        <f>HYPERLINK("http://dx.doi.org/10.1016/j.agee.2023.108695","http://dx.doi.org/10.1016/j.agee.2023.108695")</f>
        <v>http://dx.doi.org/10.1016/j.agee.2023.108695</v>
      </c>
      <c r="AJ173" s="9" t="s">
        <v>1500</v>
      </c>
      <c r="AK173" s="9" t="s">
        <v>2653</v>
      </c>
      <c r="AL173" s="9" t="s">
        <v>1500</v>
      </c>
      <c r="AM173" s="9" t="s">
        <v>1500</v>
      </c>
      <c r="AN173" s="9" t="s">
        <v>1500</v>
      </c>
      <c r="AO173" s="9" t="s">
        <v>1500</v>
      </c>
      <c r="AP173" s="9" t="s">
        <v>1500</v>
      </c>
      <c r="AQ173" s="9" t="s">
        <v>1035</v>
      </c>
      <c r="AR173" s="10" t="str">
        <f>HYPERLINK("https%3A%2F%2Fwww.webofscience.com%2Fwos%2Fwoscc%2Ffull-record%2FWOS:001144398500001","View Full Record in Web of Science")</f>
        <v>View Full Record in Web of Science</v>
      </c>
    </row>
    <row r="174" spans="1:44" s="9" customFormat="1" x14ac:dyDescent="0.2">
      <c r="A174" s="11" t="s">
        <v>1507</v>
      </c>
      <c r="B174" s="11" t="s">
        <v>1704</v>
      </c>
      <c r="C174" s="11" t="s">
        <v>1500</v>
      </c>
      <c r="D174" s="11" t="s">
        <v>1500</v>
      </c>
      <c r="E174" s="11" t="s">
        <v>1500</v>
      </c>
      <c r="F174" s="11" t="s">
        <v>391</v>
      </c>
      <c r="G174" s="11" t="s">
        <v>1500</v>
      </c>
      <c r="H174" s="11" t="s">
        <v>1500</v>
      </c>
      <c r="J174" s="9" t="s">
        <v>2792</v>
      </c>
      <c r="K174" s="11" t="s">
        <v>2510</v>
      </c>
      <c r="L174" s="11" t="s">
        <v>1317</v>
      </c>
    </row>
    <row r="175" spans="1:44" s="9" customFormat="1" x14ac:dyDescent="0.2">
      <c r="A175" s="9" t="s">
        <v>1507</v>
      </c>
      <c r="B175" s="9" t="s">
        <v>192</v>
      </c>
      <c r="C175" s="9" t="s">
        <v>1500</v>
      </c>
      <c r="D175" s="9" t="s">
        <v>1500</v>
      </c>
      <c r="E175" s="9" t="s">
        <v>1500</v>
      </c>
      <c r="F175" s="9" t="s">
        <v>1903</v>
      </c>
      <c r="G175" s="9" t="s">
        <v>1500</v>
      </c>
      <c r="H175" s="9" t="s">
        <v>1500</v>
      </c>
      <c r="K175" s="9" t="s">
        <v>2782</v>
      </c>
      <c r="L175" s="9" t="s">
        <v>1259</v>
      </c>
      <c r="M175" s="9" t="s">
        <v>1500</v>
      </c>
      <c r="N175" s="9" t="s">
        <v>1500</v>
      </c>
      <c r="O175" s="9" t="s">
        <v>1500</v>
      </c>
      <c r="P175" s="9" t="s">
        <v>1890</v>
      </c>
      <c r="Q175" s="9" t="s">
        <v>2203</v>
      </c>
      <c r="R175" s="9" t="s">
        <v>1500</v>
      </c>
      <c r="S175" s="9" t="s">
        <v>1500</v>
      </c>
      <c r="T175" s="9" t="s">
        <v>2659</v>
      </c>
      <c r="U175" s="9" t="s">
        <v>2673</v>
      </c>
      <c r="V175" s="9" t="s">
        <v>1500</v>
      </c>
      <c r="W175" s="9" t="s">
        <v>1500</v>
      </c>
      <c r="X175" s="9" t="s">
        <v>1500</v>
      </c>
      <c r="Y175" s="9" t="s">
        <v>1494</v>
      </c>
      <c r="Z175" s="9">
        <v>2016</v>
      </c>
      <c r="AA175" s="9">
        <v>23</v>
      </c>
      <c r="AB175" s="9">
        <v>24</v>
      </c>
      <c r="AC175" s="9" t="s">
        <v>1500</v>
      </c>
      <c r="AD175" s="9" t="s">
        <v>1500</v>
      </c>
      <c r="AE175" s="9">
        <v>24781</v>
      </c>
      <c r="AF175" s="9">
        <v>24795</v>
      </c>
      <c r="AG175" s="9" t="s">
        <v>1500</v>
      </c>
      <c r="AH175" s="9" t="s">
        <v>2433</v>
      </c>
      <c r="AI175" s="10" t="str">
        <f>HYPERLINK("http://dx.doi.org/10.1007/s11356-016-7455-x","http://dx.doi.org/10.1007/s11356-016-7455-x")</f>
        <v>http://dx.doi.org/10.1007/s11356-016-7455-x</v>
      </c>
      <c r="AJ175" s="9" t="s">
        <v>1500</v>
      </c>
      <c r="AK175" s="9" t="s">
        <v>1500</v>
      </c>
      <c r="AL175" s="9" t="s">
        <v>1500</v>
      </c>
      <c r="AM175" s="9" t="s">
        <v>1500</v>
      </c>
      <c r="AN175" s="9">
        <v>27658406</v>
      </c>
      <c r="AO175" s="9" t="s">
        <v>1500</v>
      </c>
      <c r="AP175" s="9" t="s">
        <v>1500</v>
      </c>
      <c r="AQ175" s="9" t="s">
        <v>787</v>
      </c>
      <c r="AR175" s="10" t="str">
        <f>HYPERLINK("https%3A%2F%2Fwww.webofscience.com%2Fwos%2Fwoscc%2Ffull-record%2FWOS:000389301700027","View Full Record in Web of Science")</f>
        <v>View Full Record in Web of Science</v>
      </c>
    </row>
    <row r="176" spans="1:44" s="9" customFormat="1" x14ac:dyDescent="0.2">
      <c r="A176" s="11" t="s">
        <v>1507</v>
      </c>
      <c r="B176" s="11" t="s">
        <v>2163</v>
      </c>
      <c r="C176" s="11" t="s">
        <v>1500</v>
      </c>
      <c r="D176" s="11" t="s">
        <v>1500</v>
      </c>
      <c r="E176" s="11" t="s">
        <v>1500</v>
      </c>
      <c r="F176" s="11" t="s">
        <v>31</v>
      </c>
      <c r="G176" s="11" t="s">
        <v>1500</v>
      </c>
      <c r="H176" s="11" t="s">
        <v>1500</v>
      </c>
      <c r="I176" s="7"/>
      <c r="J176" s="11"/>
      <c r="K176" s="11" t="s">
        <v>135</v>
      </c>
      <c r="L176" s="11" t="s">
        <v>226</v>
      </c>
    </row>
    <row r="177" spans="1:44" s="8" customFormat="1" x14ac:dyDescent="0.2">
      <c r="A177" s="7" t="s">
        <v>1507</v>
      </c>
      <c r="B177" s="7" t="s">
        <v>1264</v>
      </c>
      <c r="C177" s="7" t="s">
        <v>1500</v>
      </c>
      <c r="D177" s="7" t="s">
        <v>1500</v>
      </c>
      <c r="E177" s="7" t="s">
        <v>1500</v>
      </c>
      <c r="F177" s="7" t="s">
        <v>173</v>
      </c>
      <c r="G177" s="7" t="s">
        <v>1500</v>
      </c>
      <c r="H177" s="7" t="s">
        <v>1500</v>
      </c>
      <c r="K177" s="11" t="s">
        <v>21</v>
      </c>
      <c r="L177" s="7" t="s">
        <v>570</v>
      </c>
    </row>
    <row r="178" spans="1:44" s="9" customFormat="1" x14ac:dyDescent="0.2">
      <c r="A178" s="9" t="s">
        <v>1507</v>
      </c>
      <c r="B178" s="9" t="s">
        <v>2384</v>
      </c>
      <c r="C178" s="9" t="s">
        <v>1500</v>
      </c>
      <c r="D178" s="9" t="s">
        <v>1500</v>
      </c>
      <c r="E178" s="9" t="s">
        <v>1500</v>
      </c>
      <c r="F178" s="9" t="s">
        <v>579</v>
      </c>
      <c r="G178" s="9" t="s">
        <v>1500</v>
      </c>
      <c r="H178" s="9" t="s">
        <v>1500</v>
      </c>
      <c r="I178" s="9" t="s">
        <v>1231</v>
      </c>
      <c r="J178" s="15"/>
      <c r="K178" s="9" t="s">
        <v>1688</v>
      </c>
      <c r="L178" s="9" t="s">
        <v>601</v>
      </c>
      <c r="M178" s="9" t="s">
        <v>1500</v>
      </c>
      <c r="N178" s="9" t="s">
        <v>1500</v>
      </c>
      <c r="O178" s="9" t="s">
        <v>1500</v>
      </c>
      <c r="P178" s="9" t="s">
        <v>1500</v>
      </c>
      <c r="Q178" s="9" t="s">
        <v>1500</v>
      </c>
      <c r="R178" s="9" t="s">
        <v>1500</v>
      </c>
      <c r="S178" s="9" t="s">
        <v>1500</v>
      </c>
      <c r="T178" s="9" t="s">
        <v>1524</v>
      </c>
      <c r="U178" s="9" t="s">
        <v>2641</v>
      </c>
      <c r="V178" s="9" t="s">
        <v>1500</v>
      </c>
      <c r="W178" s="9" t="s">
        <v>1500</v>
      </c>
      <c r="X178" s="9" t="s">
        <v>1500</v>
      </c>
      <c r="Y178" s="9" t="s">
        <v>1506</v>
      </c>
      <c r="Z178" s="9">
        <v>2007</v>
      </c>
      <c r="AA178" s="9">
        <v>53</v>
      </c>
      <c r="AB178" s="9">
        <v>4</v>
      </c>
      <c r="AC178" s="9" t="s">
        <v>1500</v>
      </c>
      <c r="AD178" s="9" t="s">
        <v>1500</v>
      </c>
      <c r="AE178" s="9">
        <v>353</v>
      </c>
      <c r="AF178" s="9">
        <v>361</v>
      </c>
      <c r="AG178" s="9" t="s">
        <v>1500</v>
      </c>
      <c r="AH178" s="9" t="s">
        <v>554</v>
      </c>
      <c r="AI178" s="10" t="str">
        <f>HYPERLINK("http://dx.doi.org/10.1111/j.1747-0765.2007.00153.x","http://dx.doi.org/10.1111/j.1747-0765.2007.00153.x")</f>
        <v>http://dx.doi.org/10.1111/j.1747-0765.2007.00153.x</v>
      </c>
      <c r="AJ178" s="9" t="s">
        <v>1500</v>
      </c>
      <c r="AK178" s="9" t="s">
        <v>1500</v>
      </c>
      <c r="AL178" s="9" t="s">
        <v>1500</v>
      </c>
      <c r="AM178" s="9" t="s">
        <v>1500</v>
      </c>
      <c r="AN178" s="9" t="s">
        <v>1500</v>
      </c>
      <c r="AO178" s="9" t="s">
        <v>1500</v>
      </c>
      <c r="AP178" s="9" t="s">
        <v>1500</v>
      </c>
      <c r="AQ178" s="9" t="s">
        <v>1011</v>
      </c>
      <c r="AR178" s="10" t="str">
        <f>HYPERLINK("https%3A%2F%2Fwww.webofscience.com%2Fwos%2Fwoscc%2Ffull-record%2FWOS:000248802900003","View Full Record in Web of Science")</f>
        <v>View Full Record in Web of Science</v>
      </c>
    </row>
    <row r="179" spans="1:44" s="9" customFormat="1" x14ac:dyDescent="0.2">
      <c r="A179" s="11" t="s">
        <v>1507</v>
      </c>
      <c r="B179" s="11" t="s">
        <v>2479</v>
      </c>
      <c r="C179" s="11" t="s">
        <v>1500</v>
      </c>
      <c r="D179" s="11" t="s">
        <v>1500</v>
      </c>
      <c r="E179" s="11" t="s">
        <v>1500</v>
      </c>
      <c r="F179" s="11" t="s">
        <v>2479</v>
      </c>
      <c r="G179" s="11" t="s">
        <v>1500</v>
      </c>
      <c r="H179" s="11" t="s">
        <v>1500</v>
      </c>
      <c r="J179" s="9" t="s">
        <v>2786</v>
      </c>
      <c r="K179" s="11" t="s">
        <v>465</v>
      </c>
      <c r="L179" s="11" t="s">
        <v>2619</v>
      </c>
      <c r="M179" s="11" t="s">
        <v>1500</v>
      </c>
      <c r="N179" s="11" t="s">
        <v>1500</v>
      </c>
      <c r="O179" s="11" t="s">
        <v>1500</v>
      </c>
      <c r="P179" s="11" t="s">
        <v>1500</v>
      </c>
      <c r="Q179" s="11" t="s">
        <v>1500</v>
      </c>
      <c r="R179" s="11" t="s">
        <v>1500</v>
      </c>
      <c r="S179" s="11" t="s">
        <v>1500</v>
      </c>
      <c r="T179" s="11" t="s">
        <v>2083</v>
      </c>
      <c r="U179" s="11" t="s">
        <v>2084</v>
      </c>
      <c r="V179" s="11" t="s">
        <v>1500</v>
      </c>
      <c r="W179" s="11" t="s">
        <v>1500</v>
      </c>
      <c r="X179" s="11" t="s">
        <v>1500</v>
      </c>
      <c r="Y179" s="11" t="s">
        <v>1496</v>
      </c>
      <c r="Z179" s="11">
        <v>2004</v>
      </c>
      <c r="AA179" s="11">
        <v>12</v>
      </c>
      <c r="AB179" s="11">
        <v>1</v>
      </c>
      <c r="AC179" s="11" t="s">
        <v>1500</v>
      </c>
      <c r="AD179" s="11" t="s">
        <v>1500</v>
      </c>
      <c r="AE179" s="11">
        <v>18</v>
      </c>
      <c r="AF179" s="11">
        <v>24</v>
      </c>
      <c r="AG179" s="11" t="s">
        <v>1500</v>
      </c>
      <c r="AH179" s="11" t="s">
        <v>1500</v>
      </c>
      <c r="AI179" s="11" t="s">
        <v>1500</v>
      </c>
      <c r="AJ179" s="11" t="s">
        <v>1500</v>
      </c>
      <c r="AK179" s="11" t="s">
        <v>1500</v>
      </c>
      <c r="AL179" s="11" t="s">
        <v>1500</v>
      </c>
      <c r="AM179" s="11" t="s">
        <v>1500</v>
      </c>
      <c r="AN179" s="11" t="s">
        <v>1500</v>
      </c>
      <c r="AO179" s="11" t="s">
        <v>1500</v>
      </c>
      <c r="AP179" s="11" t="s">
        <v>1500</v>
      </c>
      <c r="AQ179" s="11" t="s">
        <v>1102</v>
      </c>
      <c r="AR179" s="11">
        <v>0</v>
      </c>
    </row>
    <row r="180" spans="1:44" s="9" customFormat="1" x14ac:dyDescent="0.2">
      <c r="A180" s="8" t="s">
        <v>1507</v>
      </c>
      <c r="B180" s="8" t="s">
        <v>2264</v>
      </c>
      <c r="C180" s="8" t="s">
        <v>1500</v>
      </c>
      <c r="D180" s="8" t="s">
        <v>1500</v>
      </c>
      <c r="E180" s="8" t="s">
        <v>1500</v>
      </c>
      <c r="F180" s="8" t="s">
        <v>1663</v>
      </c>
      <c r="G180" s="8" t="s">
        <v>1500</v>
      </c>
      <c r="H180" s="8" t="s">
        <v>1500</v>
      </c>
      <c r="I180" s="8"/>
      <c r="J180" s="8"/>
      <c r="K180" s="9" t="s">
        <v>402</v>
      </c>
      <c r="L180" s="8" t="s">
        <v>1303</v>
      </c>
      <c r="M180" s="8" t="s">
        <v>1500</v>
      </c>
      <c r="N180" s="8" t="s">
        <v>1500</v>
      </c>
      <c r="O180" s="8" t="s">
        <v>1500</v>
      </c>
      <c r="P180" s="8" t="s">
        <v>1830</v>
      </c>
      <c r="Q180" s="8" t="s">
        <v>1552</v>
      </c>
      <c r="R180" s="8" t="s">
        <v>1500</v>
      </c>
      <c r="S180" s="8" t="s">
        <v>1500</v>
      </c>
      <c r="T180" s="8" t="s">
        <v>2638</v>
      </c>
      <c r="U180" s="8" t="s">
        <v>2629</v>
      </c>
      <c r="V180" s="8" t="s">
        <v>1500</v>
      </c>
      <c r="W180" s="8" t="s">
        <v>1500</v>
      </c>
      <c r="X180" s="8" t="s">
        <v>1500</v>
      </c>
      <c r="Y180" s="8" t="s">
        <v>1505</v>
      </c>
      <c r="Z180" s="8">
        <v>2010</v>
      </c>
      <c r="AA180" s="8">
        <v>326</v>
      </c>
      <c r="AB180" s="8" t="s">
        <v>1499</v>
      </c>
      <c r="AC180" s="8" t="s">
        <v>1500</v>
      </c>
      <c r="AD180" s="8" t="s">
        <v>1500</v>
      </c>
      <c r="AE180" s="8">
        <v>393</v>
      </c>
      <c r="AF180" s="8">
        <v>401</v>
      </c>
      <c r="AG180" s="8" t="s">
        <v>1500</v>
      </c>
      <c r="AH180" s="8" t="s">
        <v>2346</v>
      </c>
      <c r="AI180" s="12" t="str">
        <f>HYPERLINK("http://dx.doi.org/10.1007/s11104-009-0020-3","http://dx.doi.org/10.1007/s11104-009-0020-3")</f>
        <v>http://dx.doi.org/10.1007/s11104-009-0020-3</v>
      </c>
      <c r="AJ180" s="8" t="s">
        <v>1500</v>
      </c>
      <c r="AK180" s="8" t="s">
        <v>1500</v>
      </c>
      <c r="AL180" s="8" t="s">
        <v>1500</v>
      </c>
      <c r="AM180" s="8" t="s">
        <v>1500</v>
      </c>
      <c r="AN180" s="8" t="s">
        <v>1500</v>
      </c>
      <c r="AO180" s="8" t="s">
        <v>1500</v>
      </c>
      <c r="AP180" s="8" t="s">
        <v>1500</v>
      </c>
      <c r="AQ180" s="8" t="s">
        <v>809</v>
      </c>
      <c r="AR180" s="12" t="str">
        <f>HYPERLINK("https%3A%2F%2Fwww.webofscience.com%2Fwos%2Fwoscc%2Ffull-record%2FWOS:000272850200031","View Full Record in Web of Science")</f>
        <v>View Full Record in Web of Science</v>
      </c>
    </row>
    <row r="181" spans="1:44" s="8" customFormat="1" x14ac:dyDescent="0.2">
      <c r="A181" s="7" t="s">
        <v>1507</v>
      </c>
      <c r="B181" s="7" t="s">
        <v>1240</v>
      </c>
      <c r="C181" s="7" t="s">
        <v>1500</v>
      </c>
      <c r="D181" s="7" t="s">
        <v>1500</v>
      </c>
      <c r="E181" s="7" t="s">
        <v>1500</v>
      </c>
      <c r="F181" s="7" t="s">
        <v>163</v>
      </c>
      <c r="G181" s="7" t="s">
        <v>1500</v>
      </c>
      <c r="H181" s="7" t="s">
        <v>1500</v>
      </c>
      <c r="I181" s="7"/>
      <c r="J181" s="9" t="s">
        <v>2792</v>
      </c>
      <c r="K181" s="11" t="s">
        <v>63</v>
      </c>
      <c r="L181" s="7" t="s">
        <v>663</v>
      </c>
    </row>
    <row r="182" spans="1:44" s="9" customFormat="1" x14ac:dyDescent="0.2">
      <c r="A182" s="9" t="s">
        <v>1507</v>
      </c>
      <c r="B182" s="9" t="s">
        <v>1719</v>
      </c>
      <c r="C182" s="9" t="s">
        <v>1500</v>
      </c>
      <c r="D182" s="9" t="s">
        <v>1500</v>
      </c>
      <c r="E182" s="9" t="s">
        <v>1500</v>
      </c>
      <c r="F182" s="9" t="s">
        <v>1808</v>
      </c>
      <c r="G182" s="9" t="s">
        <v>1500</v>
      </c>
      <c r="H182" s="9" t="s">
        <v>1500</v>
      </c>
      <c r="I182" s="9" t="s">
        <v>1231</v>
      </c>
      <c r="K182" s="9" t="s">
        <v>1809</v>
      </c>
      <c r="L182" s="9" t="s">
        <v>628</v>
      </c>
      <c r="M182" s="9" t="s">
        <v>1500</v>
      </c>
      <c r="N182" s="9" t="s">
        <v>1500</v>
      </c>
      <c r="O182" s="9" t="s">
        <v>1500</v>
      </c>
      <c r="P182" s="9" t="s">
        <v>143</v>
      </c>
      <c r="Q182" s="9" t="s">
        <v>1500</v>
      </c>
      <c r="R182" s="9" t="s">
        <v>1500</v>
      </c>
      <c r="S182" s="9" t="s">
        <v>1500</v>
      </c>
      <c r="T182" s="9" t="s">
        <v>2750</v>
      </c>
      <c r="U182" s="9" t="s">
        <v>2743</v>
      </c>
      <c r="V182" s="9" t="s">
        <v>1500</v>
      </c>
      <c r="W182" s="9" t="s">
        <v>1500</v>
      </c>
      <c r="X182" s="9" t="s">
        <v>1500</v>
      </c>
      <c r="Y182" s="9" t="s">
        <v>1651</v>
      </c>
      <c r="Z182" s="9">
        <v>2024</v>
      </c>
      <c r="AA182" s="9">
        <v>315</v>
      </c>
      <c r="AB182" s="9" t="s">
        <v>1500</v>
      </c>
      <c r="AC182" s="9" t="s">
        <v>1500</v>
      </c>
      <c r="AD182" s="9" t="s">
        <v>1500</v>
      </c>
      <c r="AE182" s="9" t="s">
        <v>1500</v>
      </c>
      <c r="AF182" s="9" t="s">
        <v>1500</v>
      </c>
      <c r="AG182" s="9">
        <v>109490</v>
      </c>
      <c r="AH182" s="9" t="s">
        <v>2426</v>
      </c>
      <c r="AI182" s="10" t="str">
        <f>HYPERLINK("http://dx.doi.org/10.1016/j.fcr.2024.109490","http://dx.doi.org/10.1016/j.fcr.2024.109490")</f>
        <v>http://dx.doi.org/10.1016/j.fcr.2024.109490</v>
      </c>
      <c r="AJ182" s="9" t="s">
        <v>1500</v>
      </c>
      <c r="AK182" s="9" t="s">
        <v>1936</v>
      </c>
      <c r="AL182" s="9" t="s">
        <v>1500</v>
      </c>
      <c r="AM182" s="9" t="s">
        <v>1500</v>
      </c>
      <c r="AN182" s="9" t="s">
        <v>1500</v>
      </c>
      <c r="AO182" s="9" t="s">
        <v>1500</v>
      </c>
      <c r="AP182" s="9" t="s">
        <v>1500</v>
      </c>
      <c r="AQ182" s="9" t="s">
        <v>1061</v>
      </c>
      <c r="AR182" s="10" t="str">
        <f>HYPERLINK("https%3A%2F%2Fwww.webofscience.com%2Fwos%2Fwoscc%2Ffull-record%2FWOS:001266708800001","View Full Record in Web of Science")</f>
        <v>View Full Record in Web of Science</v>
      </c>
    </row>
    <row r="183" spans="1:44" s="9" customFormat="1" x14ac:dyDescent="0.2">
      <c r="A183" s="9" t="s">
        <v>1507</v>
      </c>
      <c r="B183" s="9" t="s">
        <v>1124</v>
      </c>
      <c r="C183" s="9" t="s">
        <v>1500</v>
      </c>
      <c r="D183" s="9" t="s">
        <v>1500</v>
      </c>
      <c r="E183" s="9" t="s">
        <v>1500</v>
      </c>
      <c r="F183" s="9" t="s">
        <v>2561</v>
      </c>
      <c r="G183" s="9" t="s">
        <v>1500</v>
      </c>
      <c r="H183" s="9" t="s">
        <v>1500</v>
      </c>
      <c r="J183" s="9" t="s">
        <v>2792</v>
      </c>
      <c r="K183" s="9" t="s">
        <v>24</v>
      </c>
      <c r="L183" s="9" t="s">
        <v>1520</v>
      </c>
      <c r="M183" s="9" t="s">
        <v>1500</v>
      </c>
      <c r="N183" s="9" t="s">
        <v>1500</v>
      </c>
      <c r="O183" s="9" t="s">
        <v>1500</v>
      </c>
      <c r="P183" s="9" t="s">
        <v>2492</v>
      </c>
      <c r="Q183" s="9" t="s">
        <v>1734</v>
      </c>
      <c r="R183" s="9" t="s">
        <v>1500</v>
      </c>
      <c r="S183" s="9" t="s">
        <v>1500</v>
      </c>
      <c r="T183" s="9" t="s">
        <v>2633</v>
      </c>
      <c r="U183" s="9" t="s">
        <v>1521</v>
      </c>
      <c r="V183" s="9" t="s">
        <v>1500</v>
      </c>
      <c r="W183" s="9" t="s">
        <v>1500</v>
      </c>
      <c r="X183" s="9" t="s">
        <v>1500</v>
      </c>
      <c r="Y183" s="9" t="s">
        <v>1494</v>
      </c>
      <c r="Z183" s="9">
        <v>2023</v>
      </c>
      <c r="AA183" s="9">
        <v>440</v>
      </c>
      <c r="AB183" s="9" t="s">
        <v>1500</v>
      </c>
      <c r="AC183" s="9" t="s">
        <v>1500</v>
      </c>
      <c r="AD183" s="9" t="s">
        <v>1500</v>
      </c>
      <c r="AE183" s="9" t="s">
        <v>1500</v>
      </c>
      <c r="AF183" s="9" t="s">
        <v>1500</v>
      </c>
      <c r="AG183" s="9">
        <v>116732</v>
      </c>
      <c r="AH183" s="9" t="s">
        <v>2578</v>
      </c>
      <c r="AI183" s="10" t="str">
        <f>HYPERLINK("http://dx.doi.org/10.1016/j.geoderma.2023.116732","http://dx.doi.org/10.1016/j.geoderma.2023.116732")</f>
        <v>http://dx.doi.org/10.1016/j.geoderma.2023.116732</v>
      </c>
      <c r="AJ183" s="9" t="s">
        <v>1500</v>
      </c>
      <c r="AK183" s="9" t="s">
        <v>2637</v>
      </c>
      <c r="AL183" s="9" t="s">
        <v>1500</v>
      </c>
      <c r="AM183" s="9" t="s">
        <v>1500</v>
      </c>
      <c r="AN183" s="9" t="s">
        <v>1500</v>
      </c>
      <c r="AO183" s="9" t="s">
        <v>1500</v>
      </c>
      <c r="AP183" s="9" t="s">
        <v>1500</v>
      </c>
      <c r="AQ183" s="9" t="s">
        <v>995</v>
      </c>
      <c r="AR183" s="10" t="str">
        <f>HYPERLINK("https%3A%2F%2Fwww.webofscience.com%2Fwos%2Fwoscc%2Ffull-record%2FWOS:001132170500001","View Full Record in Web of Science")</f>
        <v>View Full Record in Web of Science</v>
      </c>
    </row>
    <row r="184" spans="1:44" s="9" customFormat="1" x14ac:dyDescent="0.2">
      <c r="A184" s="9" t="s">
        <v>1507</v>
      </c>
      <c r="B184" s="9" t="s">
        <v>2199</v>
      </c>
      <c r="C184" s="9" t="s">
        <v>1500</v>
      </c>
      <c r="D184" s="9" t="s">
        <v>1500</v>
      </c>
      <c r="E184" s="9" t="s">
        <v>1500</v>
      </c>
      <c r="F184" s="9" t="s">
        <v>1779</v>
      </c>
      <c r="G184" s="9" t="s">
        <v>1500</v>
      </c>
      <c r="H184" s="9" t="s">
        <v>1500</v>
      </c>
      <c r="J184" s="9" t="s">
        <v>2792</v>
      </c>
      <c r="K184" s="9" t="s">
        <v>2118</v>
      </c>
      <c r="L184" s="9" t="s">
        <v>583</v>
      </c>
      <c r="M184" s="9" t="s">
        <v>1500</v>
      </c>
      <c r="N184" s="9" t="s">
        <v>1500</v>
      </c>
      <c r="O184" s="9" t="s">
        <v>1500</v>
      </c>
      <c r="P184" s="9" t="s">
        <v>177</v>
      </c>
      <c r="Q184" s="9" t="s">
        <v>1500</v>
      </c>
      <c r="R184" s="9" t="s">
        <v>1500</v>
      </c>
      <c r="S184" s="9" t="s">
        <v>1500</v>
      </c>
      <c r="T184" s="9" t="s">
        <v>1523</v>
      </c>
      <c r="U184" s="9" t="s">
        <v>1480</v>
      </c>
      <c r="V184" s="9" t="s">
        <v>1500</v>
      </c>
      <c r="W184" s="9" t="s">
        <v>1500</v>
      </c>
      <c r="X184" s="9" t="s">
        <v>1500</v>
      </c>
      <c r="Y184" s="9" t="s">
        <v>1636</v>
      </c>
      <c r="Z184" s="9">
        <v>2022</v>
      </c>
      <c r="AA184" s="9">
        <v>826</v>
      </c>
      <c r="AB184" s="9" t="s">
        <v>1500</v>
      </c>
      <c r="AC184" s="9" t="s">
        <v>1500</v>
      </c>
      <c r="AD184" s="9" t="s">
        <v>1500</v>
      </c>
      <c r="AE184" s="9" t="s">
        <v>1500</v>
      </c>
      <c r="AF184" s="9" t="s">
        <v>1500</v>
      </c>
      <c r="AG184" s="9">
        <v>154106</v>
      </c>
      <c r="AH184" s="9" t="s">
        <v>239</v>
      </c>
      <c r="AI184" s="10" t="str">
        <f>HYPERLINK("http://dx.doi.org/10.1016/j.scitotenv.2022.154106","http://dx.doi.org/10.1016/j.scitotenv.2022.154106")</f>
        <v>http://dx.doi.org/10.1016/j.scitotenv.2022.154106</v>
      </c>
      <c r="AJ184" s="9" t="s">
        <v>1500</v>
      </c>
      <c r="AK184" s="9" t="s">
        <v>2686</v>
      </c>
      <c r="AL184" s="9" t="s">
        <v>1500</v>
      </c>
      <c r="AM184" s="9" t="s">
        <v>1500</v>
      </c>
      <c r="AN184" s="9">
        <v>35219683</v>
      </c>
      <c r="AO184" s="9" t="s">
        <v>1500</v>
      </c>
      <c r="AP184" s="9" t="s">
        <v>1500</v>
      </c>
      <c r="AQ184" s="9" t="s">
        <v>802</v>
      </c>
      <c r="AR184" s="10" t="str">
        <f>HYPERLINK("https%3A%2F%2Fwww.webofscience.com%2Fwos%2Fwoscc%2Ffull-record%2FWOS:000790514000001","View Full Record in Web of Science")</f>
        <v>View Full Record in Web of Science</v>
      </c>
    </row>
    <row r="185" spans="1:44" s="9" customFormat="1" x14ac:dyDescent="0.2">
      <c r="A185" s="9" t="s">
        <v>1507</v>
      </c>
      <c r="B185" s="9" t="s">
        <v>569</v>
      </c>
      <c r="C185" s="9" t="s">
        <v>1500</v>
      </c>
      <c r="D185" s="9" t="s">
        <v>1500</v>
      </c>
      <c r="E185" s="9" t="s">
        <v>1500</v>
      </c>
      <c r="F185" s="9" t="s">
        <v>1894</v>
      </c>
      <c r="G185" s="9" t="s">
        <v>1500</v>
      </c>
      <c r="H185" s="9" t="s">
        <v>1500</v>
      </c>
      <c r="J185" s="9" t="s">
        <v>2792</v>
      </c>
      <c r="K185" s="9" t="s">
        <v>1824</v>
      </c>
      <c r="L185" s="9" t="s">
        <v>670</v>
      </c>
      <c r="M185" s="9" t="s">
        <v>1500</v>
      </c>
      <c r="N185" s="9" t="s">
        <v>1500</v>
      </c>
      <c r="O185" s="9" t="s">
        <v>1500</v>
      </c>
      <c r="P185" s="9" t="s">
        <v>1971</v>
      </c>
      <c r="Q185" s="9" t="s">
        <v>1271</v>
      </c>
      <c r="R185" s="9" t="s">
        <v>1500</v>
      </c>
      <c r="S185" s="9" t="s">
        <v>1500</v>
      </c>
      <c r="T185" s="9" t="s">
        <v>2112</v>
      </c>
      <c r="U185" s="9" t="s">
        <v>2113</v>
      </c>
      <c r="V185" s="9" t="s">
        <v>1500</v>
      </c>
      <c r="W185" s="9" t="s">
        <v>1500</v>
      </c>
      <c r="X185" s="9" t="s">
        <v>1500</v>
      </c>
      <c r="Y185" s="9" t="s">
        <v>1488</v>
      </c>
      <c r="Z185" s="9">
        <v>2015</v>
      </c>
      <c r="AA185" s="9">
        <v>75</v>
      </c>
      <c r="AB185" s="9" t="s">
        <v>1500</v>
      </c>
      <c r="AC185" s="9" t="s">
        <v>1500</v>
      </c>
      <c r="AD185" s="9" t="s">
        <v>1500</v>
      </c>
      <c r="AE185" s="9">
        <v>123</v>
      </c>
      <c r="AF185" s="9">
        <v>127</v>
      </c>
      <c r="AG185" s="9" t="s">
        <v>1500</v>
      </c>
      <c r="AH185" s="9" t="s">
        <v>2605</v>
      </c>
      <c r="AI185" s="10" t="str">
        <f>HYPERLINK("http://dx.doi.org/10.1016/j.ecoleng.2014.11.052","http://dx.doi.org/10.1016/j.ecoleng.2014.11.052")</f>
        <v>http://dx.doi.org/10.1016/j.ecoleng.2014.11.052</v>
      </c>
      <c r="AJ185" s="9" t="s">
        <v>1500</v>
      </c>
      <c r="AK185" s="9" t="s">
        <v>1500</v>
      </c>
      <c r="AL185" s="9" t="s">
        <v>1500</v>
      </c>
      <c r="AM185" s="9" t="s">
        <v>1500</v>
      </c>
      <c r="AN185" s="9" t="s">
        <v>1500</v>
      </c>
      <c r="AO185" s="9" t="s">
        <v>1500</v>
      </c>
      <c r="AP185" s="9" t="s">
        <v>1500</v>
      </c>
      <c r="AQ185" s="9" t="s">
        <v>828</v>
      </c>
      <c r="AR185" s="10" t="str">
        <f>HYPERLINK("https%3A%2F%2Fwww.webofscience.com%2Fwos%2Fwoscc%2Ffull-record%2FWOS:000349598200016","View Full Record in Web of Science")</f>
        <v>View Full Record in Web of Science</v>
      </c>
    </row>
    <row r="186" spans="1:44" s="9" customFormat="1" x14ac:dyDescent="0.2">
      <c r="A186" s="9" t="s">
        <v>1507</v>
      </c>
      <c r="B186" s="9" t="s">
        <v>1725</v>
      </c>
      <c r="C186" s="9" t="s">
        <v>1500</v>
      </c>
      <c r="D186" s="9" t="s">
        <v>1500</v>
      </c>
      <c r="E186" s="9" t="s">
        <v>1500</v>
      </c>
      <c r="F186" s="9" t="s">
        <v>1985</v>
      </c>
      <c r="G186" s="9" t="s">
        <v>1500</v>
      </c>
      <c r="H186" s="9" t="s">
        <v>1500</v>
      </c>
      <c r="J186" s="9" t="s">
        <v>2788</v>
      </c>
      <c r="K186" s="9" t="s">
        <v>75</v>
      </c>
      <c r="L186" s="9" t="s">
        <v>652</v>
      </c>
      <c r="M186" s="9" t="s">
        <v>1500</v>
      </c>
      <c r="N186" s="9" t="s">
        <v>1500</v>
      </c>
      <c r="O186" s="9" t="s">
        <v>1500</v>
      </c>
      <c r="P186" s="9" t="s">
        <v>2141</v>
      </c>
      <c r="Q186" s="9" t="s">
        <v>361</v>
      </c>
      <c r="R186" s="9" t="s">
        <v>1500</v>
      </c>
      <c r="S186" s="9" t="s">
        <v>1500</v>
      </c>
      <c r="T186" s="9" t="s">
        <v>2722</v>
      </c>
      <c r="U186" s="9" t="s">
        <v>2726</v>
      </c>
      <c r="V186" s="9" t="s">
        <v>1500</v>
      </c>
      <c r="W186" s="9" t="s">
        <v>1500</v>
      </c>
      <c r="X186" s="9" t="s">
        <v>1500</v>
      </c>
      <c r="Y186" s="9" t="s">
        <v>1497</v>
      </c>
      <c r="Z186" s="9">
        <v>2022</v>
      </c>
      <c r="AA186" s="9">
        <v>28</v>
      </c>
      <c r="AB186" s="9">
        <v>11</v>
      </c>
      <c r="AC186" s="9" t="s">
        <v>1500</v>
      </c>
      <c r="AD186" s="9" t="s">
        <v>1500</v>
      </c>
      <c r="AE186" s="9">
        <v>3636</v>
      </c>
      <c r="AF186" s="9">
        <v>3650</v>
      </c>
      <c r="AG186" s="9" t="s">
        <v>1500</v>
      </c>
      <c r="AH186" s="9" t="s">
        <v>878</v>
      </c>
      <c r="AI186" s="10" t="str">
        <f>HYPERLINK("http://dx.doi.org/10.1111/gcb.16132","http://dx.doi.org/10.1111/gcb.16132")</f>
        <v>http://dx.doi.org/10.1111/gcb.16132</v>
      </c>
      <c r="AJ186" s="9" t="s">
        <v>1500</v>
      </c>
      <c r="AK186" s="9" t="s">
        <v>2695</v>
      </c>
      <c r="AL186" s="9" t="s">
        <v>1500</v>
      </c>
      <c r="AM186" s="9" t="s">
        <v>1500</v>
      </c>
      <c r="AN186" s="9">
        <v>35170831</v>
      </c>
      <c r="AO186" s="9" t="s">
        <v>1500</v>
      </c>
      <c r="AP186" s="9" t="s">
        <v>1500</v>
      </c>
      <c r="AQ186" s="9" t="s">
        <v>834</v>
      </c>
      <c r="AR186" s="10" t="str">
        <f>HYPERLINK("https%3A%2F%2Fwww.webofscience.com%2Fwos%2Fwoscc%2Ffull-record%2FWOS:000760110700001","View Full Record in Web of Science")</f>
        <v>View Full Record in Web of Science</v>
      </c>
    </row>
    <row r="187" spans="1:44" s="9" customFormat="1" x14ac:dyDescent="0.2">
      <c r="A187" s="9" t="s">
        <v>1507</v>
      </c>
      <c r="B187" s="9" t="s">
        <v>1119</v>
      </c>
      <c r="C187" s="9" t="s">
        <v>1500</v>
      </c>
      <c r="D187" s="9" t="s">
        <v>1500</v>
      </c>
      <c r="E187" s="9" t="s">
        <v>1500</v>
      </c>
      <c r="F187" s="9" t="s">
        <v>451</v>
      </c>
      <c r="G187" s="9" t="s">
        <v>1500</v>
      </c>
      <c r="H187" s="9" t="s">
        <v>1500</v>
      </c>
      <c r="J187" s="9" t="s">
        <v>2786</v>
      </c>
      <c r="K187" s="9" t="s">
        <v>1355</v>
      </c>
      <c r="L187" s="9" t="s">
        <v>1317</v>
      </c>
      <c r="M187" s="9" t="s">
        <v>1500</v>
      </c>
      <c r="N187" s="9" t="s">
        <v>1500</v>
      </c>
      <c r="O187" s="9" t="s">
        <v>1500</v>
      </c>
      <c r="P187" s="9" t="s">
        <v>2354</v>
      </c>
      <c r="Q187" s="9" t="s">
        <v>1500</v>
      </c>
      <c r="R187" s="9" t="s">
        <v>1500</v>
      </c>
      <c r="S187" s="9" t="s">
        <v>1500</v>
      </c>
      <c r="T187" s="9" t="s">
        <v>1500</v>
      </c>
      <c r="U187" s="9" t="s">
        <v>1513</v>
      </c>
      <c r="V187" s="9" t="s">
        <v>1500</v>
      </c>
      <c r="W187" s="9" t="s">
        <v>1500</v>
      </c>
      <c r="X187" s="9" t="s">
        <v>1500</v>
      </c>
      <c r="Y187" s="9" t="s">
        <v>1495</v>
      </c>
      <c r="Z187" s="9">
        <v>2022</v>
      </c>
      <c r="AA187" s="9">
        <v>12</v>
      </c>
      <c r="AB187" s="9">
        <v>7</v>
      </c>
      <c r="AC187" s="9" t="s">
        <v>1500</v>
      </c>
      <c r="AD187" s="9" t="s">
        <v>1500</v>
      </c>
      <c r="AE187" s="9" t="s">
        <v>1500</v>
      </c>
      <c r="AF187" s="9" t="s">
        <v>1500</v>
      </c>
      <c r="AG187" s="9">
        <v>1548</v>
      </c>
      <c r="AH187" s="9" t="s">
        <v>2297</v>
      </c>
      <c r="AI187" s="10" t="str">
        <f>HYPERLINK("http://dx.doi.org/10.3390/agronomy12071548","http://dx.doi.org/10.3390/agronomy12071548")</f>
        <v>http://dx.doi.org/10.3390/agronomy12071548</v>
      </c>
      <c r="AJ187" s="9" t="s">
        <v>1500</v>
      </c>
      <c r="AK187" s="9" t="s">
        <v>1500</v>
      </c>
      <c r="AL187" s="9" t="s">
        <v>1500</v>
      </c>
      <c r="AM187" s="9" t="s">
        <v>1500</v>
      </c>
      <c r="AN187" s="9" t="s">
        <v>1500</v>
      </c>
      <c r="AO187" s="9" t="s">
        <v>1500</v>
      </c>
      <c r="AP187" s="9" t="s">
        <v>1500</v>
      </c>
      <c r="AQ187" s="9" t="s">
        <v>969</v>
      </c>
      <c r="AR187" s="10" t="str">
        <f>HYPERLINK("https%3A%2F%2Fwww.webofscience.com%2Fwos%2Fwoscc%2Ffull-record%2FWOS:000832344200001","View Full Record in Web of Science")</f>
        <v>View Full Record in Web of Science</v>
      </c>
    </row>
    <row r="188" spans="1:44" s="9" customFormat="1" x14ac:dyDescent="0.2">
      <c r="A188" s="9" t="s">
        <v>1507</v>
      </c>
      <c r="B188" s="9" t="s">
        <v>1171</v>
      </c>
      <c r="C188" s="9" t="s">
        <v>1500</v>
      </c>
      <c r="D188" s="9" t="s">
        <v>1500</v>
      </c>
      <c r="E188" s="9" t="s">
        <v>1500</v>
      </c>
      <c r="F188" s="9" t="s">
        <v>2293</v>
      </c>
      <c r="G188" s="9" t="s">
        <v>1500</v>
      </c>
      <c r="H188" s="9" t="s">
        <v>1500</v>
      </c>
      <c r="J188" s="11"/>
      <c r="K188" s="9" t="s">
        <v>101</v>
      </c>
      <c r="L188" s="9" t="s">
        <v>612</v>
      </c>
      <c r="M188" s="9" t="s">
        <v>1500</v>
      </c>
      <c r="N188" s="9" t="s">
        <v>1500</v>
      </c>
      <c r="O188" s="9" t="s">
        <v>1500</v>
      </c>
      <c r="P188" s="9" t="s">
        <v>1229</v>
      </c>
      <c r="Q188" s="9" t="s">
        <v>2477</v>
      </c>
      <c r="R188" s="9" t="s">
        <v>1500</v>
      </c>
      <c r="S188" s="9" t="s">
        <v>1500</v>
      </c>
      <c r="T188" s="9" t="s">
        <v>2670</v>
      </c>
      <c r="U188" s="9" t="s">
        <v>2667</v>
      </c>
      <c r="V188" s="9" t="s">
        <v>1500</v>
      </c>
      <c r="W188" s="9" t="s">
        <v>1500</v>
      </c>
      <c r="X188" s="9" t="s">
        <v>1500</v>
      </c>
      <c r="Y188" s="9" t="s">
        <v>1505</v>
      </c>
      <c r="Z188" s="9">
        <v>2019</v>
      </c>
      <c r="AA188" s="9">
        <v>55</v>
      </c>
      <c r="AB188" s="9">
        <v>1</v>
      </c>
      <c r="AC188" s="9" t="s">
        <v>1500</v>
      </c>
      <c r="AD188" s="9" t="s">
        <v>1500</v>
      </c>
      <c r="AE188" s="9">
        <v>89</v>
      </c>
      <c r="AF188" s="9">
        <v>96</v>
      </c>
      <c r="AG188" s="9" t="s">
        <v>1500</v>
      </c>
      <c r="AH188" s="9" t="s">
        <v>2442</v>
      </c>
      <c r="AI188" s="10" t="str">
        <f>HYPERLINK("http://dx.doi.org/10.1007/s00374-018-1330-5","http://dx.doi.org/10.1007/s00374-018-1330-5")</f>
        <v>http://dx.doi.org/10.1007/s00374-018-1330-5</v>
      </c>
      <c r="AJ188" s="9" t="s">
        <v>1500</v>
      </c>
      <c r="AK188" s="9" t="s">
        <v>1500</v>
      </c>
      <c r="AL188" s="9" t="s">
        <v>1500</v>
      </c>
      <c r="AM188" s="9" t="s">
        <v>1500</v>
      </c>
      <c r="AN188" s="9" t="s">
        <v>1500</v>
      </c>
      <c r="AO188" s="9" t="s">
        <v>1500</v>
      </c>
      <c r="AP188" s="9" t="s">
        <v>1500</v>
      </c>
      <c r="AQ188" s="9" t="s">
        <v>791</v>
      </c>
      <c r="AR188" s="10" t="str">
        <f>HYPERLINK("https%3A%2F%2Fwww.webofscience.com%2Fwos%2Fwoscc%2Ffull-record%2FWOS:000454615900009","View Full Record in Web of Science")</f>
        <v>View Full Record in Web of Science</v>
      </c>
    </row>
    <row r="189" spans="1:44" s="9" customFormat="1" x14ac:dyDescent="0.2">
      <c r="A189" s="8" t="s">
        <v>1507</v>
      </c>
      <c r="B189" s="8" t="s">
        <v>1735</v>
      </c>
      <c r="C189" s="8" t="s">
        <v>1500</v>
      </c>
      <c r="D189" s="8" t="s">
        <v>1500</v>
      </c>
      <c r="E189" s="8" t="s">
        <v>1500</v>
      </c>
      <c r="F189" s="8" t="s">
        <v>1823</v>
      </c>
      <c r="G189" s="8" t="s">
        <v>1500</v>
      </c>
      <c r="H189" s="8" t="s">
        <v>1500</v>
      </c>
      <c r="I189" s="8"/>
      <c r="J189" s="9" t="s">
        <v>2792</v>
      </c>
      <c r="K189" s="9" t="s">
        <v>127</v>
      </c>
      <c r="L189" s="8" t="s">
        <v>2720</v>
      </c>
      <c r="M189" s="8" t="s">
        <v>1500</v>
      </c>
      <c r="N189" s="8" t="s">
        <v>1500</v>
      </c>
      <c r="O189" s="8" t="s">
        <v>1500</v>
      </c>
      <c r="P189" s="8" t="s">
        <v>1352</v>
      </c>
      <c r="Q189" s="8" t="s">
        <v>1500</v>
      </c>
      <c r="R189" s="8" t="s">
        <v>1500</v>
      </c>
      <c r="S189" s="8" t="s">
        <v>1500</v>
      </c>
      <c r="T189" s="8" t="s">
        <v>2717</v>
      </c>
      <c r="U189" s="8" t="s">
        <v>1500</v>
      </c>
      <c r="V189" s="8" t="s">
        <v>1500</v>
      </c>
      <c r="W189" s="8" t="s">
        <v>1500</v>
      </c>
      <c r="X189" s="8" t="s">
        <v>1500</v>
      </c>
      <c r="Y189" s="8" t="s">
        <v>1618</v>
      </c>
      <c r="Z189" s="8">
        <v>2012</v>
      </c>
      <c r="AA189" s="8">
        <v>7</v>
      </c>
      <c r="AB189" s="8">
        <v>5</v>
      </c>
      <c r="AC189" s="8" t="s">
        <v>1500</v>
      </c>
      <c r="AD189" s="8" t="s">
        <v>1500</v>
      </c>
      <c r="AE189" s="8" t="s">
        <v>1500</v>
      </c>
      <c r="AF189" s="8" t="s">
        <v>1500</v>
      </c>
      <c r="AG189" s="8" t="s">
        <v>1609</v>
      </c>
      <c r="AH189" s="8" t="s">
        <v>2582</v>
      </c>
      <c r="AI189" s="12" t="str">
        <f>HYPERLINK("http://dx.doi.org/10.1371/journal.pone.0034642","http://dx.doi.org/10.1371/journal.pone.0034642")</f>
        <v>http://dx.doi.org/10.1371/journal.pone.0034642</v>
      </c>
      <c r="AJ189" s="8" t="s">
        <v>1500</v>
      </c>
      <c r="AK189" s="8" t="s">
        <v>1500</v>
      </c>
      <c r="AL189" s="8" t="s">
        <v>1500</v>
      </c>
      <c r="AM189" s="8" t="s">
        <v>1500</v>
      </c>
      <c r="AN189" s="8">
        <v>22574109</v>
      </c>
      <c r="AO189" s="8" t="s">
        <v>1500</v>
      </c>
      <c r="AP189" s="8" t="s">
        <v>1500</v>
      </c>
      <c r="AQ189" s="8" t="s">
        <v>988</v>
      </c>
      <c r="AR189" s="12" t="str">
        <f>HYPERLINK("https%3A%2F%2Fwww.webofscience.com%2Fwos%2Fwoscc%2Ffull-record%2FWOS:000305349800005","View Full Record in Web of Science")</f>
        <v>View Full Record in Web of Science</v>
      </c>
    </row>
    <row r="190" spans="1:44" s="9" customFormat="1" x14ac:dyDescent="0.2">
      <c r="A190" s="11" t="s">
        <v>1507</v>
      </c>
      <c r="B190" s="11" t="s">
        <v>376</v>
      </c>
      <c r="C190" s="11" t="s">
        <v>1500</v>
      </c>
      <c r="D190" s="11" t="s">
        <v>1500</v>
      </c>
      <c r="E190" s="11" t="s">
        <v>1500</v>
      </c>
      <c r="F190" s="11" t="s">
        <v>13</v>
      </c>
      <c r="G190" s="11" t="s">
        <v>1500</v>
      </c>
      <c r="H190" s="11" t="s">
        <v>1500</v>
      </c>
      <c r="I190" s="11"/>
      <c r="J190" s="9" t="s">
        <v>2786</v>
      </c>
      <c r="K190" s="11" t="s">
        <v>110</v>
      </c>
      <c r="L190" s="11" t="s">
        <v>2050</v>
      </c>
    </row>
    <row r="191" spans="1:44" s="9" customFormat="1" x14ac:dyDescent="0.2">
      <c r="A191" s="9" t="s">
        <v>1507</v>
      </c>
      <c r="B191" s="9" t="s">
        <v>1996</v>
      </c>
      <c r="C191" s="9" t="s">
        <v>1500</v>
      </c>
      <c r="D191" s="9" t="s">
        <v>1500</v>
      </c>
      <c r="E191" s="9" t="s">
        <v>1500</v>
      </c>
      <c r="F191" s="9" t="s">
        <v>416</v>
      </c>
      <c r="G191" s="9" t="s">
        <v>1500</v>
      </c>
      <c r="H191" s="9" t="s">
        <v>1500</v>
      </c>
      <c r="I191" s="11" t="s">
        <v>2785</v>
      </c>
      <c r="J191" s="11"/>
      <c r="K191" s="9" t="s">
        <v>54</v>
      </c>
      <c r="L191" s="9" t="s">
        <v>1317</v>
      </c>
      <c r="M191" s="9" t="s">
        <v>1500</v>
      </c>
      <c r="N191" s="9" t="s">
        <v>1500</v>
      </c>
      <c r="O191" s="9" t="s">
        <v>1500</v>
      </c>
      <c r="P191" s="9" t="s">
        <v>2246</v>
      </c>
      <c r="Q191" s="9" t="s">
        <v>1737</v>
      </c>
      <c r="R191" s="9" t="s">
        <v>1500</v>
      </c>
      <c r="S191" s="9" t="s">
        <v>1500</v>
      </c>
      <c r="T191" s="9" t="s">
        <v>1500</v>
      </c>
      <c r="U191" s="9" t="s">
        <v>1513</v>
      </c>
      <c r="V191" s="9" t="s">
        <v>1500</v>
      </c>
      <c r="W191" s="9" t="s">
        <v>1500</v>
      </c>
      <c r="X191" s="9" t="s">
        <v>1500</v>
      </c>
      <c r="Y191" s="9" t="s">
        <v>1506</v>
      </c>
      <c r="Z191" s="9">
        <v>2022</v>
      </c>
      <c r="AA191" s="9">
        <v>12</v>
      </c>
      <c r="AB191" s="9">
        <v>8</v>
      </c>
      <c r="AC191" s="9" t="s">
        <v>1500</v>
      </c>
      <c r="AD191" s="9" t="s">
        <v>1500</v>
      </c>
      <c r="AE191" s="9" t="s">
        <v>1500</v>
      </c>
      <c r="AF191" s="9" t="s">
        <v>1500</v>
      </c>
      <c r="AG191" s="9">
        <v>1850</v>
      </c>
      <c r="AH191" s="9" t="s">
        <v>2419</v>
      </c>
      <c r="AI191" s="10" t="str">
        <f>HYPERLINK("http://dx.doi.org/10.3390/agronomy12081850","http://dx.doi.org/10.3390/agronomy12081850")</f>
        <v>http://dx.doi.org/10.3390/agronomy12081850</v>
      </c>
      <c r="AJ191" s="9" t="s">
        <v>1500</v>
      </c>
      <c r="AK191" s="9" t="s">
        <v>1500</v>
      </c>
      <c r="AL191" s="9" t="s">
        <v>1500</v>
      </c>
      <c r="AM191" s="9" t="s">
        <v>1500</v>
      </c>
      <c r="AN191" s="9" t="s">
        <v>1500</v>
      </c>
      <c r="AO191" s="9" t="s">
        <v>1500</v>
      </c>
      <c r="AP191" s="9" t="s">
        <v>1500</v>
      </c>
      <c r="AQ191" s="9" t="s">
        <v>1036</v>
      </c>
      <c r="AR191" s="10" t="str">
        <f>HYPERLINK("https%3A%2F%2Fwww.webofscience.com%2Fwos%2Fwoscc%2Ffull-record%2FWOS:000846282400001","View Full Record in Web of Science")</f>
        <v>View Full Record in Web of Science</v>
      </c>
    </row>
    <row r="192" spans="1:44" s="9" customFormat="1" x14ac:dyDescent="0.2">
      <c r="A192" s="9" t="s">
        <v>1507</v>
      </c>
      <c r="B192" s="9" t="s">
        <v>1128</v>
      </c>
      <c r="C192" s="9" t="s">
        <v>1500</v>
      </c>
      <c r="D192" s="9" t="s">
        <v>1500</v>
      </c>
      <c r="E192" s="9" t="s">
        <v>1500</v>
      </c>
      <c r="F192" s="9" t="s">
        <v>454</v>
      </c>
      <c r="G192" s="9" t="s">
        <v>1500</v>
      </c>
      <c r="H192" s="9" t="s">
        <v>1500</v>
      </c>
      <c r="I192" s="9" t="s">
        <v>1231</v>
      </c>
      <c r="J192" s="11"/>
      <c r="K192" s="9" t="s">
        <v>104</v>
      </c>
      <c r="L192" s="9" t="s">
        <v>583</v>
      </c>
      <c r="M192" s="9" t="s">
        <v>1500</v>
      </c>
      <c r="N192" s="9" t="s">
        <v>1500</v>
      </c>
      <c r="O192" s="9" t="s">
        <v>1500</v>
      </c>
      <c r="P192" s="9" t="s">
        <v>1999</v>
      </c>
      <c r="Q192" s="9" t="s">
        <v>1500</v>
      </c>
      <c r="R192" s="9" t="s">
        <v>1500</v>
      </c>
      <c r="S192" s="9" t="s">
        <v>1500</v>
      </c>
      <c r="T192" s="9" t="s">
        <v>1523</v>
      </c>
      <c r="U192" s="9" t="s">
        <v>1480</v>
      </c>
      <c r="V192" s="9" t="s">
        <v>1500</v>
      </c>
      <c r="W192" s="9" t="s">
        <v>1500</v>
      </c>
      <c r="X192" s="9" t="s">
        <v>1500</v>
      </c>
      <c r="Y192" s="9" t="s">
        <v>1628</v>
      </c>
      <c r="Z192" s="9">
        <v>2024</v>
      </c>
      <c r="AA192" s="9">
        <v>907</v>
      </c>
      <c r="AB192" s="9" t="s">
        <v>1500</v>
      </c>
      <c r="AC192" s="9" t="s">
        <v>1500</v>
      </c>
      <c r="AD192" s="9" t="s">
        <v>1500</v>
      </c>
      <c r="AE192" s="9" t="s">
        <v>1500</v>
      </c>
      <c r="AF192" s="9" t="s">
        <v>1500</v>
      </c>
      <c r="AG192" s="9">
        <v>168080</v>
      </c>
      <c r="AH192" s="9" t="s">
        <v>346</v>
      </c>
      <c r="AI192" s="10" t="str">
        <f>HYPERLINK("http://dx.doi.org/10.1016/j.scitotenv.2023.168080","http://dx.doi.org/10.1016/j.scitotenv.2023.168080")</f>
        <v>http://dx.doi.org/10.1016/j.scitotenv.2023.168080</v>
      </c>
      <c r="AJ192" s="9" t="s">
        <v>1500</v>
      </c>
      <c r="AK192" s="9" t="s">
        <v>2715</v>
      </c>
      <c r="AL192" s="9" t="s">
        <v>1500</v>
      </c>
      <c r="AM192" s="9" t="s">
        <v>1500</v>
      </c>
      <c r="AN192" s="9">
        <v>37898212</v>
      </c>
      <c r="AO192" s="9" t="s">
        <v>1500</v>
      </c>
      <c r="AP192" s="9" t="s">
        <v>1500</v>
      </c>
      <c r="AQ192" s="9" t="s">
        <v>1002</v>
      </c>
      <c r="AR192" s="10" t="str">
        <f>HYPERLINK("https%3A%2F%2Fwww.webofscience.com%2Fwos%2Fwoscc%2Ffull-record%2FWOS:001109891400001","View Full Record in Web of Science")</f>
        <v>View Full Record in Web of Science</v>
      </c>
    </row>
    <row r="193" spans="1:44" s="9" customFormat="1" x14ac:dyDescent="0.2">
      <c r="A193" s="11" t="s">
        <v>1507</v>
      </c>
      <c r="B193" s="11" t="s">
        <v>556</v>
      </c>
      <c r="C193" s="11" t="s">
        <v>1500</v>
      </c>
      <c r="D193" s="11" t="s">
        <v>1500</v>
      </c>
      <c r="E193" s="11" t="s">
        <v>1500</v>
      </c>
      <c r="F193" s="11" t="s">
        <v>556</v>
      </c>
      <c r="G193" s="11" t="s">
        <v>1500</v>
      </c>
      <c r="H193" s="11" t="s">
        <v>1500</v>
      </c>
      <c r="I193" s="9" t="s">
        <v>2790</v>
      </c>
      <c r="J193" s="11"/>
      <c r="K193" s="11" t="s">
        <v>41</v>
      </c>
      <c r="L193" s="11" t="s">
        <v>2649</v>
      </c>
    </row>
    <row r="194" spans="1:44" s="9" customFormat="1" x14ac:dyDescent="0.2">
      <c r="A194" s="11" t="s">
        <v>1507</v>
      </c>
      <c r="B194" s="11" t="s">
        <v>2022</v>
      </c>
      <c r="C194" s="11" t="s">
        <v>1500</v>
      </c>
      <c r="D194" s="11" t="s">
        <v>1500</v>
      </c>
      <c r="E194" s="11" t="s">
        <v>1500</v>
      </c>
      <c r="F194" s="11" t="s">
        <v>2777</v>
      </c>
      <c r="G194" s="11" t="s">
        <v>1500</v>
      </c>
      <c r="H194" s="11" t="s">
        <v>1500</v>
      </c>
      <c r="I194" s="9" t="s">
        <v>2790</v>
      </c>
      <c r="J194" s="11"/>
      <c r="K194" s="11" t="s">
        <v>374</v>
      </c>
      <c r="L194" s="11" t="s">
        <v>973</v>
      </c>
    </row>
    <row r="195" spans="1:44" s="9" customFormat="1" x14ac:dyDescent="0.2">
      <c r="A195" s="9" t="s">
        <v>1507</v>
      </c>
      <c r="B195" s="9" t="s">
        <v>2024</v>
      </c>
      <c r="C195" s="9" t="s">
        <v>1500</v>
      </c>
      <c r="D195" s="9" t="s">
        <v>1500</v>
      </c>
      <c r="E195" s="9" t="s">
        <v>1500</v>
      </c>
      <c r="F195" s="9" t="s">
        <v>1572</v>
      </c>
      <c r="G195" s="9" t="s">
        <v>1500</v>
      </c>
      <c r="H195" s="9" t="s">
        <v>1500</v>
      </c>
      <c r="I195" s="9" t="s">
        <v>2790</v>
      </c>
      <c r="J195" s="11"/>
      <c r="K195" s="9" t="s">
        <v>2539</v>
      </c>
      <c r="L195" s="9" t="s">
        <v>583</v>
      </c>
      <c r="M195" s="9" t="s">
        <v>1500</v>
      </c>
      <c r="N195" s="9" t="s">
        <v>1500</v>
      </c>
      <c r="O195" s="9" t="s">
        <v>1500</v>
      </c>
      <c r="P195" s="9" t="s">
        <v>2348</v>
      </c>
      <c r="Q195" s="9" t="s">
        <v>1500</v>
      </c>
      <c r="R195" s="9" t="s">
        <v>1500</v>
      </c>
      <c r="S195" s="9" t="s">
        <v>1500</v>
      </c>
      <c r="T195" s="9" t="s">
        <v>1523</v>
      </c>
      <c r="U195" s="9" t="s">
        <v>1480</v>
      </c>
      <c r="V195" s="9" t="s">
        <v>1500</v>
      </c>
      <c r="W195" s="9" t="s">
        <v>1500</v>
      </c>
      <c r="X195" s="9" t="s">
        <v>1500</v>
      </c>
      <c r="Y195" s="9" t="s">
        <v>1535</v>
      </c>
      <c r="Z195" s="9">
        <v>2017</v>
      </c>
      <c r="AA195" s="9">
        <v>601</v>
      </c>
      <c r="AB195" s="9" t="s">
        <v>1500</v>
      </c>
      <c r="AC195" s="9" t="s">
        <v>1500</v>
      </c>
      <c r="AD195" s="9" t="s">
        <v>1500</v>
      </c>
      <c r="AE195" s="9">
        <v>1254</v>
      </c>
      <c r="AF195" s="9">
        <v>1262</v>
      </c>
      <c r="AG195" s="9" t="s">
        <v>1500</v>
      </c>
      <c r="AH195" s="9" t="s">
        <v>727</v>
      </c>
      <c r="AI195" s="10" t="str">
        <f>HYPERLINK("http://dx.doi.org/10.1016/j.scitotenv.2017.05.277","http://dx.doi.org/10.1016/j.scitotenv.2017.05.277")</f>
        <v>http://dx.doi.org/10.1016/j.scitotenv.2017.05.277</v>
      </c>
      <c r="AJ195" s="9" t="s">
        <v>1500</v>
      </c>
      <c r="AK195" s="9" t="s">
        <v>1500</v>
      </c>
      <c r="AL195" s="9" t="s">
        <v>1500</v>
      </c>
      <c r="AM195" s="9" t="s">
        <v>1500</v>
      </c>
      <c r="AN195" s="9">
        <v>28605843</v>
      </c>
      <c r="AO195" s="9" t="s">
        <v>1500</v>
      </c>
      <c r="AP195" s="9" t="s">
        <v>1500</v>
      </c>
      <c r="AQ195" s="9" t="s">
        <v>774</v>
      </c>
      <c r="AR195" s="10" t="str">
        <f>HYPERLINK("https%3A%2F%2Fwww.webofscience.com%2Fwos%2Fwoscc%2Ffull-record%2FWOS:000406294900122","View Full Record in Web of Science")</f>
        <v>View Full Record in Web of Science</v>
      </c>
    </row>
    <row r="196" spans="1:44" s="9" customFormat="1" x14ac:dyDescent="0.2">
      <c r="A196" s="9" t="s">
        <v>1507</v>
      </c>
      <c r="B196" s="9" t="s">
        <v>1427</v>
      </c>
      <c r="C196" s="9" t="s">
        <v>1500</v>
      </c>
      <c r="D196" s="9" t="s">
        <v>1500</v>
      </c>
      <c r="E196" s="9" t="s">
        <v>1500</v>
      </c>
      <c r="F196" s="9" t="s">
        <v>178</v>
      </c>
      <c r="G196" s="9" t="s">
        <v>1500</v>
      </c>
      <c r="H196" s="9" t="s">
        <v>1500</v>
      </c>
      <c r="J196" s="9" t="s">
        <v>2792</v>
      </c>
      <c r="K196" s="9" t="s">
        <v>496</v>
      </c>
      <c r="L196" s="9" t="s">
        <v>219</v>
      </c>
      <c r="M196" s="9" t="s">
        <v>1500</v>
      </c>
      <c r="N196" s="9" t="s">
        <v>1500</v>
      </c>
      <c r="O196" s="9" t="s">
        <v>1500</v>
      </c>
      <c r="P196" s="9" t="s">
        <v>184</v>
      </c>
      <c r="Q196" s="9" t="s">
        <v>1115</v>
      </c>
      <c r="R196" s="9" t="s">
        <v>1500</v>
      </c>
      <c r="S196" s="9" t="s">
        <v>1500</v>
      </c>
      <c r="T196" s="9" t="s">
        <v>1914</v>
      </c>
      <c r="U196" s="9" t="s">
        <v>1909</v>
      </c>
      <c r="V196" s="9" t="s">
        <v>1500</v>
      </c>
      <c r="W196" s="9" t="s">
        <v>1500</v>
      </c>
      <c r="X196" s="9" t="s">
        <v>1500</v>
      </c>
      <c r="Y196" s="9" t="s">
        <v>1531</v>
      </c>
      <c r="Z196" s="9">
        <v>2021</v>
      </c>
      <c r="AA196" s="9">
        <v>319</v>
      </c>
      <c r="AB196" s="9" t="s">
        <v>1500</v>
      </c>
      <c r="AC196" s="9" t="s">
        <v>1500</v>
      </c>
      <c r="AD196" s="9" t="s">
        <v>1500</v>
      </c>
      <c r="AE196" s="9" t="s">
        <v>1500</v>
      </c>
      <c r="AF196" s="9" t="s">
        <v>1500</v>
      </c>
      <c r="AG196" s="9">
        <v>107571</v>
      </c>
      <c r="AH196" s="9" t="s">
        <v>2369</v>
      </c>
      <c r="AI196" s="10" t="str">
        <f>HYPERLINK("http://dx.doi.org/10.1016/j.agee.2021.107571","http://dx.doi.org/10.1016/j.agee.2021.107571")</f>
        <v>http://dx.doi.org/10.1016/j.agee.2021.107571</v>
      </c>
      <c r="AJ196" s="9" t="s">
        <v>1500</v>
      </c>
      <c r="AK196" s="9" t="s">
        <v>2655</v>
      </c>
      <c r="AL196" s="9" t="s">
        <v>1500</v>
      </c>
      <c r="AM196" s="9" t="s">
        <v>1500</v>
      </c>
      <c r="AN196" s="9" t="s">
        <v>1500</v>
      </c>
      <c r="AO196" s="9" t="s">
        <v>1500</v>
      </c>
      <c r="AP196" s="9" t="s">
        <v>1500</v>
      </c>
      <c r="AQ196" s="9" t="s">
        <v>1020</v>
      </c>
      <c r="AR196" s="10" t="str">
        <f>HYPERLINK("https%3A%2F%2Fwww.webofscience.com%2Fwos%2Fwoscc%2Ffull-record%2FWOS:000683018300005","View Full Record in Web of Science")</f>
        <v>View Full Record in Web of Science</v>
      </c>
    </row>
    <row r="197" spans="1:44" s="9" customFormat="1" x14ac:dyDescent="0.2">
      <c r="A197" s="9" t="s">
        <v>1507</v>
      </c>
      <c r="B197" s="9" t="s">
        <v>1266</v>
      </c>
      <c r="C197" s="9" t="s">
        <v>1500</v>
      </c>
      <c r="D197" s="9" t="s">
        <v>1500</v>
      </c>
      <c r="E197" s="9" t="s">
        <v>1500</v>
      </c>
      <c r="F197" s="9" t="s">
        <v>2201</v>
      </c>
      <c r="G197" s="9" t="s">
        <v>1500</v>
      </c>
      <c r="H197" s="9" t="s">
        <v>1500</v>
      </c>
      <c r="I197" s="11" t="s">
        <v>2785</v>
      </c>
      <c r="K197" s="9" t="s">
        <v>62</v>
      </c>
      <c r="L197" s="9" t="s">
        <v>613</v>
      </c>
      <c r="M197" s="9" t="s">
        <v>1500</v>
      </c>
      <c r="N197" s="9" t="s">
        <v>1500</v>
      </c>
      <c r="O197" s="9" t="s">
        <v>1500</v>
      </c>
      <c r="P197" s="9" t="s">
        <v>2015</v>
      </c>
      <c r="Q197" s="9" t="s">
        <v>1701</v>
      </c>
      <c r="R197" s="9" t="s">
        <v>1500</v>
      </c>
      <c r="S197" s="9" t="s">
        <v>1500</v>
      </c>
      <c r="T197" s="9" t="s">
        <v>2074</v>
      </c>
      <c r="U197" s="9" t="s">
        <v>2071</v>
      </c>
      <c r="V197" s="9" t="s">
        <v>1500</v>
      </c>
      <c r="W197" s="9" t="s">
        <v>1500</v>
      </c>
      <c r="X197" s="9" t="s">
        <v>1500</v>
      </c>
      <c r="Y197" s="9" t="s">
        <v>1486</v>
      </c>
      <c r="Z197" s="9">
        <v>2019</v>
      </c>
      <c r="AA197" s="9">
        <v>21</v>
      </c>
      <c r="AB197" s="9">
        <v>8</v>
      </c>
      <c r="AC197" s="9" t="s">
        <v>1500</v>
      </c>
      <c r="AD197" s="9" t="s">
        <v>1500</v>
      </c>
      <c r="AE197" s="9">
        <v>1587</v>
      </c>
      <c r="AF197" s="9">
        <v>1601</v>
      </c>
      <c r="AG197" s="9" t="s">
        <v>1500</v>
      </c>
      <c r="AH197" s="9" t="s">
        <v>2441</v>
      </c>
      <c r="AI197" s="10" t="str">
        <f>HYPERLINK("http://dx.doi.org/10.1007/s10098-019-01729-6","http://dx.doi.org/10.1007/s10098-019-01729-6")</f>
        <v>http://dx.doi.org/10.1007/s10098-019-01729-6</v>
      </c>
      <c r="AJ197" s="9" t="s">
        <v>1500</v>
      </c>
      <c r="AK197" s="9" t="s">
        <v>1500</v>
      </c>
      <c r="AL197" s="9" t="s">
        <v>1500</v>
      </c>
      <c r="AM197" s="9" t="s">
        <v>1500</v>
      </c>
      <c r="AN197" s="9" t="s">
        <v>1500</v>
      </c>
      <c r="AO197" s="9" t="s">
        <v>1500</v>
      </c>
      <c r="AP197" s="9" t="s">
        <v>1500</v>
      </c>
      <c r="AQ197" s="9" t="s">
        <v>792</v>
      </c>
      <c r="AR197" s="10" t="str">
        <f>HYPERLINK("https%3A%2F%2Fwww.webofscience.com%2Fwos%2Fwoscc%2Ffull-record%2FWOS:000485978700007","View Full Record in Web of Science")</f>
        <v>View Full Record in Web of Science</v>
      </c>
    </row>
    <row r="198" spans="1:44" s="9" customFormat="1" x14ac:dyDescent="0.2">
      <c r="A198" s="9" t="s">
        <v>1507</v>
      </c>
      <c r="B198" s="9" t="s">
        <v>206</v>
      </c>
      <c r="C198" s="9" t="s">
        <v>1500</v>
      </c>
      <c r="D198" s="9" t="s">
        <v>1500</v>
      </c>
      <c r="E198" s="9" t="s">
        <v>1500</v>
      </c>
      <c r="F198" s="9" t="s">
        <v>1238</v>
      </c>
      <c r="G198" s="9" t="s">
        <v>1500</v>
      </c>
      <c r="H198" s="9" t="s">
        <v>1500</v>
      </c>
      <c r="J198" s="9" t="s">
        <v>2786</v>
      </c>
      <c r="K198" s="9" t="s">
        <v>1394</v>
      </c>
      <c r="L198" s="9" t="s">
        <v>583</v>
      </c>
      <c r="M198" s="9" t="s">
        <v>1500</v>
      </c>
      <c r="N198" s="9" t="s">
        <v>1500</v>
      </c>
      <c r="O198" s="9" t="s">
        <v>1500</v>
      </c>
      <c r="P198" s="9" t="s">
        <v>1500</v>
      </c>
      <c r="Q198" s="9" t="s">
        <v>1500</v>
      </c>
      <c r="R198" s="9" t="s">
        <v>1500</v>
      </c>
      <c r="S198" s="9" t="s">
        <v>1500</v>
      </c>
      <c r="T198" s="9" t="s">
        <v>1523</v>
      </c>
      <c r="U198" s="9" t="s">
        <v>1480</v>
      </c>
      <c r="V198" s="9" t="s">
        <v>1500</v>
      </c>
      <c r="W198" s="9" t="s">
        <v>1500</v>
      </c>
      <c r="X198" s="9" t="s">
        <v>1500</v>
      </c>
      <c r="Y198" s="9" t="s">
        <v>1579</v>
      </c>
      <c r="Z198" s="9">
        <v>2010</v>
      </c>
      <c r="AA198" s="9">
        <v>408</v>
      </c>
      <c r="AB198" s="9">
        <v>4</v>
      </c>
      <c r="AC198" s="9" t="s">
        <v>1500</v>
      </c>
      <c r="AD198" s="9" t="s">
        <v>1500</v>
      </c>
      <c r="AE198" s="9">
        <v>958</v>
      </c>
      <c r="AF198" s="9">
        <v>964</v>
      </c>
      <c r="AG198" s="9" t="s">
        <v>1500</v>
      </c>
      <c r="AH198" s="9" t="s">
        <v>529</v>
      </c>
      <c r="AI198" s="10" t="str">
        <f>HYPERLINK("http://dx.doi.org/10.1016/j.scitotenv.2009.10.031","http://dx.doi.org/10.1016/j.scitotenv.2009.10.031")</f>
        <v>http://dx.doi.org/10.1016/j.scitotenv.2009.10.031</v>
      </c>
      <c r="AJ198" s="9" t="s">
        <v>1500</v>
      </c>
      <c r="AK198" s="9" t="s">
        <v>1500</v>
      </c>
      <c r="AL198" s="9" t="s">
        <v>1500</v>
      </c>
      <c r="AM198" s="9" t="s">
        <v>1500</v>
      </c>
      <c r="AN198" s="9">
        <v>19889446</v>
      </c>
      <c r="AO198" s="9" t="s">
        <v>1500</v>
      </c>
      <c r="AP198" s="9" t="s">
        <v>1500</v>
      </c>
      <c r="AQ198" s="9" t="s">
        <v>796</v>
      </c>
      <c r="AR198" s="10" t="str">
        <f>HYPERLINK("https%3A%2F%2Fwww.webofscience.com%2Fwos%2Fwoscc%2Ffull-record%2FWOS:000273928000032","View Full Record in Web of Science")</f>
        <v>View Full Record in Web of Science</v>
      </c>
    </row>
    <row r="199" spans="1:44" s="9" customFormat="1" x14ac:dyDescent="0.2">
      <c r="A199" s="9" t="s">
        <v>1507</v>
      </c>
      <c r="B199" s="9" t="s">
        <v>1954</v>
      </c>
      <c r="C199" s="9" t="s">
        <v>1500</v>
      </c>
      <c r="D199" s="9" t="s">
        <v>1500</v>
      </c>
      <c r="E199" s="9" t="s">
        <v>1500</v>
      </c>
      <c r="F199" s="9" t="s">
        <v>73</v>
      </c>
      <c r="G199" s="9" t="s">
        <v>1500</v>
      </c>
      <c r="H199" s="9" t="s">
        <v>1500</v>
      </c>
      <c r="I199" s="9" t="s">
        <v>2621</v>
      </c>
      <c r="K199" s="9" t="s">
        <v>1661</v>
      </c>
    </row>
    <row r="200" spans="1:44" s="9" customFormat="1" x14ac:dyDescent="0.2">
      <c r="A200" s="9" t="s">
        <v>1507</v>
      </c>
      <c r="B200" s="9" t="s">
        <v>1184</v>
      </c>
      <c r="C200" s="9" t="s">
        <v>1500</v>
      </c>
      <c r="D200" s="9" t="s">
        <v>1500</v>
      </c>
      <c r="E200" s="9" t="s">
        <v>1500</v>
      </c>
      <c r="F200" s="9" t="s">
        <v>2114</v>
      </c>
      <c r="G200" s="9" t="s">
        <v>1500</v>
      </c>
      <c r="H200" s="9" t="s">
        <v>1500</v>
      </c>
      <c r="I200" s="9" t="s">
        <v>1231</v>
      </c>
      <c r="J200" s="11"/>
      <c r="K200" s="9" t="s">
        <v>1208</v>
      </c>
    </row>
    <row r="201" spans="1:44" s="9" customFormat="1" x14ac:dyDescent="0.2">
      <c r="A201" s="11" t="s">
        <v>1507</v>
      </c>
      <c r="B201" s="11" t="s">
        <v>1803</v>
      </c>
      <c r="C201" s="11" t="s">
        <v>1500</v>
      </c>
      <c r="D201" s="11" t="s">
        <v>1500</v>
      </c>
      <c r="E201" s="11" t="s">
        <v>1500</v>
      </c>
      <c r="F201" s="11" t="s">
        <v>2548</v>
      </c>
      <c r="G201" s="11" t="s">
        <v>1500</v>
      </c>
      <c r="H201" s="11" t="s">
        <v>1500</v>
      </c>
      <c r="I201" s="11" t="s">
        <v>2785</v>
      </c>
      <c r="K201" s="11" t="s">
        <v>2258</v>
      </c>
      <c r="L201" s="11" t="s">
        <v>639</v>
      </c>
    </row>
    <row r="202" spans="1:44" s="9" customFormat="1" x14ac:dyDescent="0.2">
      <c r="A202" s="9" t="s">
        <v>1507</v>
      </c>
      <c r="B202" s="9" t="s">
        <v>1150</v>
      </c>
      <c r="C202" s="9" t="s">
        <v>1500</v>
      </c>
      <c r="D202" s="9" t="s">
        <v>1500</v>
      </c>
      <c r="E202" s="9" t="s">
        <v>1500</v>
      </c>
      <c r="F202" s="9" t="s">
        <v>436</v>
      </c>
      <c r="G202" s="9" t="s">
        <v>1500</v>
      </c>
      <c r="H202" s="9" t="s">
        <v>1500</v>
      </c>
      <c r="I202" s="9" t="s">
        <v>1231</v>
      </c>
      <c r="K202" s="9" t="s">
        <v>2554</v>
      </c>
      <c r="L202" s="9" t="s">
        <v>1303</v>
      </c>
      <c r="M202" s="9" t="s">
        <v>1500</v>
      </c>
      <c r="N202" s="9" t="s">
        <v>1500</v>
      </c>
      <c r="O202" s="9" t="s">
        <v>1500</v>
      </c>
      <c r="P202" s="9" t="s">
        <v>1500</v>
      </c>
      <c r="Q202" s="9" t="s">
        <v>1500</v>
      </c>
      <c r="R202" s="9" t="s">
        <v>1500</v>
      </c>
      <c r="S202" s="9" t="s">
        <v>1500</v>
      </c>
      <c r="T202" s="9" t="s">
        <v>2638</v>
      </c>
      <c r="U202" s="9" t="s">
        <v>2629</v>
      </c>
      <c r="V202" s="9" t="s">
        <v>1500</v>
      </c>
      <c r="W202" s="9" t="s">
        <v>1500</v>
      </c>
      <c r="X202" s="9" t="s">
        <v>1500</v>
      </c>
      <c r="Y202" s="9" t="s">
        <v>1494</v>
      </c>
      <c r="Z202" s="9">
        <v>2023</v>
      </c>
      <c r="AA202" s="9">
        <v>493</v>
      </c>
      <c r="AB202" s="9" t="s">
        <v>1499</v>
      </c>
      <c r="AC202" s="9" t="s">
        <v>1500</v>
      </c>
      <c r="AD202" s="9" t="s">
        <v>1500</v>
      </c>
      <c r="AE202" s="9">
        <v>325</v>
      </c>
      <c r="AF202" s="9">
        <v>340</v>
      </c>
      <c r="AG202" s="9" t="s">
        <v>1500</v>
      </c>
      <c r="AH202" s="9" t="s">
        <v>2403</v>
      </c>
      <c r="AI202" s="10" t="str">
        <f>HYPERLINK("http://dx.doi.org/10.1007/s11104-023-06233-x","http://dx.doi.org/10.1007/s11104-023-06233-x")</f>
        <v>http://dx.doi.org/10.1007/s11104-023-06233-x</v>
      </c>
      <c r="AJ202" s="9" t="s">
        <v>1500</v>
      </c>
      <c r="AK202" s="9" t="s">
        <v>2653</v>
      </c>
      <c r="AL202" s="9" t="s">
        <v>1500</v>
      </c>
      <c r="AM202" s="9" t="s">
        <v>1500</v>
      </c>
      <c r="AN202" s="9" t="s">
        <v>1500</v>
      </c>
      <c r="AO202" s="9" t="s">
        <v>1500</v>
      </c>
      <c r="AP202" s="9" t="s">
        <v>1500</v>
      </c>
      <c r="AQ202" s="9" t="s">
        <v>1081</v>
      </c>
      <c r="AR202" s="10" t="str">
        <f>HYPERLINK("https%3A%2F%2Fwww.webofscience.com%2Fwos%2Fwoscc%2Ffull-record%2FWOS:001051494600001","View Full Record in Web of Science")</f>
        <v>View Full Record in Web of Science</v>
      </c>
    </row>
    <row r="203" spans="1:44" s="9" customFormat="1" x14ac:dyDescent="0.2">
      <c r="A203" s="9" t="s">
        <v>1507</v>
      </c>
      <c r="B203" s="9" t="s">
        <v>552</v>
      </c>
      <c r="C203" s="9" t="s">
        <v>1500</v>
      </c>
      <c r="D203" s="9" t="s">
        <v>1500</v>
      </c>
      <c r="E203" s="9" t="s">
        <v>1500</v>
      </c>
      <c r="F203" s="9" t="s">
        <v>1884</v>
      </c>
      <c r="G203" s="9" t="s">
        <v>1500</v>
      </c>
      <c r="H203" s="9" t="s">
        <v>1500</v>
      </c>
      <c r="I203" s="11" t="s">
        <v>2621</v>
      </c>
      <c r="J203" s="11"/>
      <c r="K203" s="9" t="s">
        <v>363</v>
      </c>
      <c r="L203" s="9" t="s">
        <v>2305</v>
      </c>
      <c r="M203" s="9" t="s">
        <v>1500</v>
      </c>
      <c r="N203" s="9" t="s">
        <v>1500</v>
      </c>
      <c r="O203" s="9" t="s">
        <v>1500</v>
      </c>
      <c r="P203" s="9" t="s">
        <v>167</v>
      </c>
      <c r="Q203" s="9" t="s">
        <v>561</v>
      </c>
      <c r="R203" s="9" t="s">
        <v>1500</v>
      </c>
      <c r="S203" s="9" t="s">
        <v>1500</v>
      </c>
      <c r="T203" s="9" t="s">
        <v>1478</v>
      </c>
      <c r="U203" s="9" t="s">
        <v>1483</v>
      </c>
      <c r="V203" s="9" t="s">
        <v>1500</v>
      </c>
      <c r="W203" s="9" t="s">
        <v>1500</v>
      </c>
      <c r="X203" s="9" t="s">
        <v>1500</v>
      </c>
      <c r="Y203" s="9" t="s">
        <v>1486</v>
      </c>
      <c r="Z203" s="9">
        <v>2022</v>
      </c>
      <c r="AA203" s="9">
        <v>20</v>
      </c>
      <c r="AB203" s="9">
        <v>4</v>
      </c>
      <c r="AC203" s="9" t="s">
        <v>1500</v>
      </c>
      <c r="AD203" s="9" t="s">
        <v>1500</v>
      </c>
      <c r="AE203" s="9">
        <v>483</v>
      </c>
      <c r="AF203" s="9">
        <v>497</v>
      </c>
      <c r="AG203" s="9" t="s">
        <v>1500</v>
      </c>
      <c r="AH203" s="9" t="s">
        <v>2364</v>
      </c>
      <c r="AI203" s="10" t="str">
        <f>HYPERLINK("http://dx.doi.org/10.1007/s10333-022-00906-6","http://dx.doi.org/10.1007/s10333-022-00906-6")</f>
        <v>http://dx.doi.org/10.1007/s10333-022-00906-6</v>
      </c>
      <c r="AJ203" s="9" t="s">
        <v>1500</v>
      </c>
      <c r="AK203" s="9" t="s">
        <v>2640</v>
      </c>
      <c r="AL203" s="9" t="s">
        <v>1500</v>
      </c>
      <c r="AM203" s="9" t="s">
        <v>1500</v>
      </c>
      <c r="AN203" s="9" t="s">
        <v>1500</v>
      </c>
      <c r="AO203" s="9" t="s">
        <v>1500</v>
      </c>
      <c r="AP203" s="9" t="s">
        <v>1500</v>
      </c>
      <c r="AQ203" s="9" t="s">
        <v>849</v>
      </c>
      <c r="AR203" s="10" t="str">
        <f>HYPERLINK("https%3A%2F%2Fwww.webofscience.com%2Fwos%2Fwoscc%2Ffull-record%2FWOS:000815403000001","View Full Record in Web of Science")</f>
        <v>View Full Record in Web of Science</v>
      </c>
    </row>
    <row r="204" spans="1:44" s="9" customFormat="1" x14ac:dyDescent="0.2">
      <c r="A204" s="8" t="s">
        <v>1507</v>
      </c>
      <c r="B204" s="8" t="s">
        <v>1247</v>
      </c>
      <c r="C204" s="8" t="s">
        <v>1500</v>
      </c>
      <c r="D204" s="8" t="s">
        <v>1500</v>
      </c>
      <c r="E204" s="8" t="s">
        <v>1500</v>
      </c>
      <c r="F204" s="8" t="s">
        <v>1544</v>
      </c>
      <c r="G204" s="8" t="s">
        <v>1500</v>
      </c>
      <c r="H204" s="8" t="s">
        <v>1500</v>
      </c>
      <c r="I204" s="8"/>
      <c r="J204" s="8"/>
      <c r="K204" s="9" t="s">
        <v>16</v>
      </c>
      <c r="L204" s="8" t="s">
        <v>583</v>
      </c>
      <c r="M204" s="8" t="s">
        <v>1500</v>
      </c>
      <c r="N204" s="8" t="s">
        <v>1500</v>
      </c>
      <c r="O204" s="8" t="s">
        <v>1500</v>
      </c>
      <c r="P204" s="8" t="s">
        <v>665</v>
      </c>
      <c r="Q204" s="8" t="s">
        <v>1500</v>
      </c>
      <c r="R204" s="8" t="s">
        <v>1500</v>
      </c>
      <c r="S204" s="8" t="s">
        <v>1500</v>
      </c>
      <c r="T204" s="8" t="s">
        <v>1523</v>
      </c>
      <c r="U204" s="8" t="s">
        <v>1480</v>
      </c>
      <c r="V204" s="8" t="s">
        <v>1500</v>
      </c>
      <c r="W204" s="8" t="s">
        <v>1500</v>
      </c>
      <c r="X204" s="8" t="s">
        <v>1500</v>
      </c>
      <c r="Y204" s="8" t="s">
        <v>1629</v>
      </c>
      <c r="Z204" s="8">
        <v>2016</v>
      </c>
      <c r="AA204" s="8">
        <v>565</v>
      </c>
      <c r="AB204" s="8" t="s">
        <v>1500</v>
      </c>
      <c r="AC204" s="8" t="s">
        <v>1500</v>
      </c>
      <c r="AD204" s="8" t="s">
        <v>1500</v>
      </c>
      <c r="AE204" s="8">
        <v>420</v>
      </c>
      <c r="AF204" s="8">
        <v>426</v>
      </c>
      <c r="AG204" s="8" t="s">
        <v>1500</v>
      </c>
      <c r="AH204" s="8" t="s">
        <v>724</v>
      </c>
      <c r="AI204" s="12" t="str">
        <f>HYPERLINK("http://dx.doi.org/10.1016/j.scitotenv.2016.04.167","http://dx.doi.org/10.1016/j.scitotenv.2016.04.167")</f>
        <v>http://dx.doi.org/10.1016/j.scitotenv.2016.04.167</v>
      </c>
      <c r="AJ204" s="8" t="s">
        <v>1500</v>
      </c>
      <c r="AK204" s="8" t="s">
        <v>1500</v>
      </c>
      <c r="AL204" s="8" t="s">
        <v>1500</v>
      </c>
      <c r="AM204" s="8" t="s">
        <v>1500</v>
      </c>
      <c r="AN204" s="8">
        <v>27179680</v>
      </c>
      <c r="AO204" s="8" t="s">
        <v>1500</v>
      </c>
      <c r="AP204" s="8" t="s">
        <v>1500</v>
      </c>
      <c r="AQ204" s="8" t="s">
        <v>749</v>
      </c>
      <c r="AR204" s="12" t="str">
        <f>HYPERLINK("https%3A%2F%2Fwww.webofscience.com%2Fwos%2Fwoscc%2Ffull-record%2FWOS:000378206300041","View Full Record in Web of Science")</f>
        <v>View Full Record in Web of Science</v>
      </c>
    </row>
    <row r="205" spans="1:44" s="9" customFormat="1" x14ac:dyDescent="0.2">
      <c r="A205" s="9" t="s">
        <v>1507</v>
      </c>
      <c r="B205" s="9" t="s">
        <v>2562</v>
      </c>
      <c r="C205" s="9" t="s">
        <v>1500</v>
      </c>
      <c r="D205" s="9" t="s">
        <v>1500</v>
      </c>
      <c r="E205" s="9" t="s">
        <v>1500</v>
      </c>
      <c r="F205" s="9" t="s">
        <v>2499</v>
      </c>
      <c r="G205" s="9" t="s">
        <v>1500</v>
      </c>
      <c r="H205" s="9" t="s">
        <v>1500</v>
      </c>
      <c r="I205" s="9" t="s">
        <v>1231</v>
      </c>
      <c r="K205" s="9" t="s">
        <v>45</v>
      </c>
      <c r="L205" s="9" t="s">
        <v>219</v>
      </c>
      <c r="M205" s="9" t="s">
        <v>1500</v>
      </c>
      <c r="N205" s="9" t="s">
        <v>1500</v>
      </c>
      <c r="O205" s="9" t="s">
        <v>1500</v>
      </c>
      <c r="P205" s="9" t="s">
        <v>2010</v>
      </c>
      <c r="Q205" s="9" t="s">
        <v>1154</v>
      </c>
      <c r="R205" s="9" t="s">
        <v>1500</v>
      </c>
      <c r="S205" s="9" t="s">
        <v>1500</v>
      </c>
      <c r="T205" s="9" t="s">
        <v>1914</v>
      </c>
      <c r="U205" s="9" t="s">
        <v>1909</v>
      </c>
      <c r="V205" s="9" t="s">
        <v>1500</v>
      </c>
      <c r="W205" s="9" t="s">
        <v>1500</v>
      </c>
      <c r="X205" s="9" t="s">
        <v>1500</v>
      </c>
      <c r="Y205" s="9" t="s">
        <v>1535</v>
      </c>
      <c r="Z205" s="9">
        <v>2021</v>
      </c>
      <c r="AA205" s="9">
        <v>322</v>
      </c>
      <c r="AB205" s="9" t="s">
        <v>1500</v>
      </c>
      <c r="AC205" s="9" t="s">
        <v>1500</v>
      </c>
      <c r="AD205" s="9" t="s">
        <v>1500</v>
      </c>
      <c r="AE205" s="9" t="s">
        <v>1500</v>
      </c>
      <c r="AF205" s="9" t="s">
        <v>1500</v>
      </c>
      <c r="AG205" s="9">
        <v>107663</v>
      </c>
      <c r="AH205" s="9" t="s">
        <v>2456</v>
      </c>
      <c r="AI205" s="10" t="str">
        <f>HYPERLINK("http://dx.doi.org/10.1016/j.agee.2021.107663","http://dx.doi.org/10.1016/j.agee.2021.107663")</f>
        <v>http://dx.doi.org/10.1016/j.agee.2021.107663</v>
      </c>
      <c r="AJ205" s="9" t="s">
        <v>1500</v>
      </c>
      <c r="AK205" s="9" t="s">
        <v>2688</v>
      </c>
      <c r="AL205" s="9" t="s">
        <v>1500</v>
      </c>
      <c r="AM205" s="9" t="s">
        <v>1500</v>
      </c>
      <c r="AN205" s="9" t="s">
        <v>1500</v>
      </c>
      <c r="AO205" s="9" t="s">
        <v>1500</v>
      </c>
      <c r="AP205" s="9" t="s">
        <v>1500</v>
      </c>
      <c r="AQ205" s="9" t="s">
        <v>768</v>
      </c>
      <c r="AR205" s="10" t="str">
        <f>HYPERLINK("https%3A%2F%2Fwww.webofscience.com%2Fwos%2Fwoscc%2Ffull-record%2FWOS:000706984200005","View Full Record in Web of Science")</f>
        <v>View Full Record in Web of Science</v>
      </c>
    </row>
    <row r="206" spans="1:44" s="9" customFormat="1" x14ac:dyDescent="0.2">
      <c r="A206" s="9" t="s">
        <v>1507</v>
      </c>
      <c r="B206" s="9" t="s">
        <v>2454</v>
      </c>
      <c r="C206" s="9" t="s">
        <v>1500</v>
      </c>
      <c r="D206" s="9" t="s">
        <v>1500</v>
      </c>
      <c r="E206" s="9" t="s">
        <v>1500</v>
      </c>
      <c r="F206" s="9" t="s">
        <v>614</v>
      </c>
      <c r="G206" s="9" t="s">
        <v>1500</v>
      </c>
      <c r="H206" s="9" t="s">
        <v>1500</v>
      </c>
      <c r="I206" s="9" t="s">
        <v>922</v>
      </c>
      <c r="K206" s="9" t="s">
        <v>299</v>
      </c>
    </row>
    <row r="207" spans="1:44" s="9" customFormat="1" x14ac:dyDescent="0.2">
      <c r="A207" s="9" t="s">
        <v>1507</v>
      </c>
      <c r="B207" s="9" t="s">
        <v>2568</v>
      </c>
      <c r="C207" s="9" t="s">
        <v>1500</v>
      </c>
      <c r="D207" s="9" t="s">
        <v>1500</v>
      </c>
      <c r="E207" s="9" t="s">
        <v>1500</v>
      </c>
      <c r="F207" s="9" t="s">
        <v>1176</v>
      </c>
      <c r="G207" s="9" t="s">
        <v>1500</v>
      </c>
      <c r="H207" s="9" t="s">
        <v>1500</v>
      </c>
      <c r="I207" s="9" t="s">
        <v>2621</v>
      </c>
      <c r="K207" s="9" t="s">
        <v>492</v>
      </c>
      <c r="L207" s="9" t="s">
        <v>520</v>
      </c>
      <c r="M207" s="9" t="s">
        <v>1500</v>
      </c>
      <c r="N207" s="9" t="s">
        <v>1500</v>
      </c>
      <c r="O207" s="9" t="s">
        <v>1500</v>
      </c>
      <c r="P207" s="9" t="s">
        <v>2574</v>
      </c>
      <c r="Q207" s="9" t="s">
        <v>2221</v>
      </c>
      <c r="R207" s="9" t="s">
        <v>1500</v>
      </c>
      <c r="S207" s="9" t="s">
        <v>1500</v>
      </c>
      <c r="T207" s="9" t="s">
        <v>1932</v>
      </c>
      <c r="U207" s="9" t="s">
        <v>1934</v>
      </c>
      <c r="V207" s="9" t="s">
        <v>1500</v>
      </c>
      <c r="W207" s="9" t="s">
        <v>1500</v>
      </c>
      <c r="X207" s="9" t="s">
        <v>1500</v>
      </c>
      <c r="Y207" s="9" t="s">
        <v>1640</v>
      </c>
      <c r="Z207" s="9">
        <v>2019</v>
      </c>
      <c r="AA207" s="9">
        <v>223</v>
      </c>
      <c r="AB207" s="9" t="s">
        <v>1500</v>
      </c>
      <c r="AC207" s="9" t="s">
        <v>1500</v>
      </c>
      <c r="AD207" s="9" t="s">
        <v>1500</v>
      </c>
      <c r="AE207" s="9" t="s">
        <v>1500</v>
      </c>
      <c r="AF207" s="9" t="s">
        <v>1500</v>
      </c>
      <c r="AG207" s="9">
        <v>105706</v>
      </c>
      <c r="AH207" s="9" t="s">
        <v>2473</v>
      </c>
      <c r="AI207" s="10" t="str">
        <f>HYPERLINK("http://dx.doi.org/10.1016/j.agwat.2019.105706","http://dx.doi.org/10.1016/j.agwat.2019.105706")</f>
        <v>http://dx.doi.org/10.1016/j.agwat.2019.105706</v>
      </c>
      <c r="AJ207" s="9" t="s">
        <v>1500</v>
      </c>
      <c r="AK207" s="9" t="s">
        <v>1500</v>
      </c>
      <c r="AL207" s="9" t="s">
        <v>1500</v>
      </c>
      <c r="AM207" s="9" t="s">
        <v>1500</v>
      </c>
      <c r="AN207" s="9" t="s">
        <v>1500</v>
      </c>
      <c r="AO207" s="9" t="s">
        <v>1500</v>
      </c>
      <c r="AP207" s="9" t="s">
        <v>1500</v>
      </c>
      <c r="AQ207" s="9" t="s">
        <v>1104</v>
      </c>
      <c r="AR207" s="10" t="str">
        <f>HYPERLINK("https%3A%2F%2Fwww.webofscience.com%2Fwos%2Fwoscc%2Ffull-record%2FWOS:000495460400032","View Full Record in Web of Science")</f>
        <v>View Full Record in Web of Science</v>
      </c>
    </row>
    <row r="208" spans="1:44" s="9" customFormat="1" x14ac:dyDescent="0.2">
      <c r="A208" s="9" t="s">
        <v>1507</v>
      </c>
      <c r="B208" s="9" t="s">
        <v>2575</v>
      </c>
      <c r="C208" s="9" t="s">
        <v>1500</v>
      </c>
      <c r="D208" s="9" t="s">
        <v>1500</v>
      </c>
      <c r="E208" s="9" t="s">
        <v>1500</v>
      </c>
      <c r="F208" s="9" t="s">
        <v>2509</v>
      </c>
      <c r="G208" s="9" t="s">
        <v>1500</v>
      </c>
      <c r="H208" s="9" t="s">
        <v>1500</v>
      </c>
      <c r="I208" s="9" t="s">
        <v>2621</v>
      </c>
      <c r="K208" s="9" t="s">
        <v>2544</v>
      </c>
      <c r="L208" s="9" t="s">
        <v>1303</v>
      </c>
      <c r="M208" s="9" t="s">
        <v>1500</v>
      </c>
      <c r="N208" s="9" t="s">
        <v>1500</v>
      </c>
      <c r="O208" s="9" t="s">
        <v>1500</v>
      </c>
      <c r="P208" s="9" t="s">
        <v>1558</v>
      </c>
      <c r="Q208" s="9" t="s">
        <v>17</v>
      </c>
      <c r="R208" s="9" t="s">
        <v>1500</v>
      </c>
      <c r="S208" s="9" t="s">
        <v>1500</v>
      </c>
      <c r="T208" s="9" t="s">
        <v>2638</v>
      </c>
      <c r="U208" s="9" t="s">
        <v>2629</v>
      </c>
      <c r="V208" s="9" t="s">
        <v>1500</v>
      </c>
      <c r="W208" s="9" t="s">
        <v>1500</v>
      </c>
      <c r="X208" s="9" t="s">
        <v>1500</v>
      </c>
      <c r="Y208" s="9" t="s">
        <v>1501</v>
      </c>
      <c r="Z208" s="9">
        <v>2013</v>
      </c>
      <c r="AA208" s="9">
        <v>370</v>
      </c>
      <c r="AB208" s="9" t="s">
        <v>1499</v>
      </c>
      <c r="AC208" s="9" t="s">
        <v>1500</v>
      </c>
      <c r="AD208" s="9" t="s">
        <v>1500</v>
      </c>
      <c r="AE208" s="9">
        <v>527</v>
      </c>
      <c r="AF208" s="9">
        <v>540</v>
      </c>
      <c r="AG208" s="9" t="s">
        <v>1500</v>
      </c>
      <c r="AH208" s="9" t="s">
        <v>2372</v>
      </c>
      <c r="AI208" s="10" t="str">
        <f>HYPERLINK("http://dx.doi.org/10.1007/s11104-013-1636-x","http://dx.doi.org/10.1007/s11104-013-1636-x")</f>
        <v>http://dx.doi.org/10.1007/s11104-013-1636-x</v>
      </c>
      <c r="AJ208" s="9" t="s">
        <v>1500</v>
      </c>
      <c r="AK208" s="9" t="s">
        <v>1500</v>
      </c>
      <c r="AL208" s="9" t="s">
        <v>1500</v>
      </c>
      <c r="AM208" s="9" t="s">
        <v>1500</v>
      </c>
      <c r="AN208" s="9" t="s">
        <v>1500</v>
      </c>
      <c r="AO208" s="9" t="s">
        <v>1500</v>
      </c>
      <c r="AP208" s="9" t="s">
        <v>1500</v>
      </c>
      <c r="AQ208" s="9" t="s">
        <v>846</v>
      </c>
      <c r="AR208" s="10" t="str">
        <f>HYPERLINK("https%3A%2F%2Fwww.webofscience.com%2Fwos%2Fwoscc%2Ffull-record%2FWOS:000323253500039","View Full Record in Web of Science")</f>
        <v>View Full Record in Web of Science</v>
      </c>
    </row>
    <row r="209" spans="1:44" s="9" customFormat="1" x14ac:dyDescent="0.2">
      <c r="A209" s="9" t="s">
        <v>1507</v>
      </c>
      <c r="B209" s="9" t="s">
        <v>1459</v>
      </c>
      <c r="C209" s="9" t="s">
        <v>1500</v>
      </c>
      <c r="D209" s="9" t="s">
        <v>1500</v>
      </c>
      <c r="E209" s="9" t="s">
        <v>1500</v>
      </c>
      <c r="F209" s="9" t="s">
        <v>714</v>
      </c>
      <c r="G209" s="9" t="s">
        <v>1500</v>
      </c>
      <c r="H209" s="9" t="s">
        <v>1500</v>
      </c>
      <c r="J209" s="9" t="s">
        <v>2788</v>
      </c>
      <c r="K209" s="9" t="s">
        <v>1370</v>
      </c>
    </row>
    <row r="210" spans="1:44" s="9" customFormat="1" x14ac:dyDescent="0.2">
      <c r="A210" s="9" t="s">
        <v>1507</v>
      </c>
      <c r="B210" s="9" t="s">
        <v>2017</v>
      </c>
      <c r="C210" s="9" t="s">
        <v>1500</v>
      </c>
      <c r="D210" s="9" t="s">
        <v>1500</v>
      </c>
      <c r="E210" s="9" t="s">
        <v>1500</v>
      </c>
      <c r="F210" s="9" t="s">
        <v>2192</v>
      </c>
      <c r="G210" s="9" t="s">
        <v>1500</v>
      </c>
      <c r="H210" s="9" t="s">
        <v>1500</v>
      </c>
      <c r="J210" s="9" t="s">
        <v>2786</v>
      </c>
      <c r="K210" s="9" t="s">
        <v>2289</v>
      </c>
      <c r="L210" s="9" t="s">
        <v>611</v>
      </c>
      <c r="M210" s="9" t="s">
        <v>1500</v>
      </c>
      <c r="N210" s="9" t="s">
        <v>1500</v>
      </c>
      <c r="O210" s="9" t="s">
        <v>1500</v>
      </c>
      <c r="P210" s="9" t="s">
        <v>2196</v>
      </c>
      <c r="Q210" s="9" t="s">
        <v>2620</v>
      </c>
      <c r="R210" s="9" t="s">
        <v>1500</v>
      </c>
      <c r="S210" s="9" t="s">
        <v>1500</v>
      </c>
      <c r="T210" s="9" t="s">
        <v>2703</v>
      </c>
      <c r="U210" s="9" t="s">
        <v>2718</v>
      </c>
      <c r="V210" s="9" t="s">
        <v>1500</v>
      </c>
      <c r="W210" s="9" t="s">
        <v>1500</v>
      </c>
      <c r="X210" s="9" t="s">
        <v>1500</v>
      </c>
      <c r="Y210" s="9" t="s">
        <v>1596</v>
      </c>
      <c r="Z210" s="9">
        <v>2017</v>
      </c>
      <c r="AA210" s="9">
        <v>165</v>
      </c>
      <c r="AB210" s="9" t="s">
        <v>1500</v>
      </c>
      <c r="AC210" s="9" t="s">
        <v>1500</v>
      </c>
      <c r="AD210" s="9" t="s">
        <v>1500</v>
      </c>
      <c r="AE210" s="9">
        <v>1</v>
      </c>
      <c r="AF210" s="9">
        <v>12</v>
      </c>
      <c r="AG210" s="9" t="s">
        <v>1500</v>
      </c>
      <c r="AH210" s="9" t="s">
        <v>2617</v>
      </c>
      <c r="AI210" s="10" t="str">
        <f>HYPERLINK("http://dx.doi.org/10.1016/j.jclepro.2017.07.077","http://dx.doi.org/10.1016/j.jclepro.2017.07.077")</f>
        <v>http://dx.doi.org/10.1016/j.jclepro.2017.07.077</v>
      </c>
      <c r="AJ210" s="9" t="s">
        <v>1500</v>
      </c>
      <c r="AK210" s="9" t="s">
        <v>1500</v>
      </c>
      <c r="AL210" s="9" t="s">
        <v>1500</v>
      </c>
      <c r="AM210" s="9" t="s">
        <v>1500</v>
      </c>
      <c r="AN210" s="9" t="s">
        <v>1500</v>
      </c>
      <c r="AO210" s="9" t="s">
        <v>1500</v>
      </c>
      <c r="AP210" s="9" t="s">
        <v>1500</v>
      </c>
      <c r="AQ210" s="9" t="s">
        <v>1071</v>
      </c>
      <c r="AR210" s="10" t="str">
        <f>HYPERLINK("https%3A%2F%2Fwww.webofscience.com%2Fwos%2Fwoscc%2Ffull-record%2FWOS:000411544400001","View Full Record in Web of Science")</f>
        <v>View Full Record in Web of Science</v>
      </c>
    </row>
    <row r="211" spans="1:44" s="9" customFormat="1" x14ac:dyDescent="0.2">
      <c r="A211" s="9" t="s">
        <v>1507</v>
      </c>
      <c r="B211" s="9" t="s">
        <v>1084</v>
      </c>
      <c r="C211" s="9" t="s">
        <v>1500</v>
      </c>
      <c r="D211" s="9" t="s">
        <v>1500</v>
      </c>
      <c r="E211" s="9" t="s">
        <v>1500</v>
      </c>
      <c r="F211" s="9" t="s">
        <v>1084</v>
      </c>
      <c r="G211" s="9" t="s">
        <v>1500</v>
      </c>
      <c r="H211" s="9" t="s">
        <v>1500</v>
      </c>
      <c r="I211" s="9" t="s">
        <v>1097</v>
      </c>
      <c r="K211" s="9" t="s">
        <v>1162</v>
      </c>
      <c r="L211" s="9" t="s">
        <v>647</v>
      </c>
      <c r="M211" s="9" t="s">
        <v>1500</v>
      </c>
      <c r="N211" s="9" t="s">
        <v>1500</v>
      </c>
      <c r="O211" s="9" t="s">
        <v>1500</v>
      </c>
      <c r="P211" s="9" t="s">
        <v>1500</v>
      </c>
      <c r="Q211" s="9" t="s">
        <v>1500</v>
      </c>
      <c r="R211" s="9" t="s">
        <v>1500</v>
      </c>
      <c r="S211" s="9" t="s">
        <v>1500</v>
      </c>
      <c r="T211" s="9" t="s">
        <v>2685</v>
      </c>
      <c r="U211" s="9" t="s">
        <v>2692</v>
      </c>
      <c r="V211" s="9" t="s">
        <v>1500</v>
      </c>
      <c r="W211" s="9" t="s">
        <v>1500</v>
      </c>
      <c r="X211" s="9" t="s">
        <v>1500</v>
      </c>
      <c r="Y211" s="9" t="s">
        <v>1497</v>
      </c>
      <c r="Z211" s="9">
        <v>2004</v>
      </c>
      <c r="AA211" s="9">
        <v>20</v>
      </c>
      <c r="AB211" s="9" t="s">
        <v>1500</v>
      </c>
      <c r="AC211" s="9" t="s">
        <v>1500</v>
      </c>
      <c r="AD211" s="9" t="s">
        <v>1500</v>
      </c>
      <c r="AE211" s="9">
        <v>255</v>
      </c>
      <c r="AF211" s="9">
        <v>263</v>
      </c>
      <c r="AG211" s="9" t="s">
        <v>1500</v>
      </c>
      <c r="AH211" s="9" t="s">
        <v>1109</v>
      </c>
      <c r="AI211" s="10" t="str">
        <f>HYPERLINK("http://dx.doi.org/10.1079/SUM2004238","http://dx.doi.org/10.1079/SUM2004238")</f>
        <v>http://dx.doi.org/10.1079/SUM2004238</v>
      </c>
      <c r="AJ211" s="9" t="s">
        <v>1500</v>
      </c>
      <c r="AK211" s="9" t="s">
        <v>1500</v>
      </c>
      <c r="AL211" s="9" t="s">
        <v>1500</v>
      </c>
      <c r="AM211" s="9" t="s">
        <v>1500</v>
      </c>
      <c r="AN211" s="9" t="s">
        <v>1500</v>
      </c>
      <c r="AO211" s="9" t="s">
        <v>1500</v>
      </c>
      <c r="AP211" s="9" t="s">
        <v>1500</v>
      </c>
      <c r="AQ211" s="9" t="s">
        <v>1110</v>
      </c>
      <c r="AR211" s="10" t="str">
        <f>HYPERLINK("https%3A%2F%2Fwww.webofscience.com%2Fwos%2Fwoscc%2Ffull-record%2FWOS:000224094100007","View Full Record in Web of Science")</f>
        <v>View Full Record in Web of Science</v>
      </c>
    </row>
    <row r="212" spans="1:44" s="9" customFormat="1" x14ac:dyDescent="0.2">
      <c r="A212" s="9" t="s">
        <v>1507</v>
      </c>
      <c r="B212" s="9" t="s">
        <v>2436</v>
      </c>
      <c r="C212" s="9" t="s">
        <v>1500</v>
      </c>
      <c r="D212" s="9" t="s">
        <v>1500</v>
      </c>
      <c r="E212" s="9" t="s">
        <v>1500</v>
      </c>
      <c r="F212" s="9" t="s">
        <v>368</v>
      </c>
      <c r="G212" s="9" t="s">
        <v>1500</v>
      </c>
      <c r="H212" s="9" t="s">
        <v>1500</v>
      </c>
      <c r="I212" s="9" t="s">
        <v>2621</v>
      </c>
      <c r="K212" s="9" t="s">
        <v>71</v>
      </c>
    </row>
    <row r="213" spans="1:44" s="9" customFormat="1" x14ac:dyDescent="0.2">
      <c r="A213" s="9" t="s">
        <v>1507</v>
      </c>
      <c r="B213" s="9" t="s">
        <v>1860</v>
      </c>
      <c r="C213" s="9" t="s">
        <v>1500</v>
      </c>
      <c r="D213" s="9" t="s">
        <v>1500</v>
      </c>
      <c r="E213" s="9" t="s">
        <v>1500</v>
      </c>
      <c r="F213" s="9" t="s">
        <v>2164</v>
      </c>
      <c r="G213" s="9" t="s">
        <v>1500</v>
      </c>
      <c r="H213" s="9" t="s">
        <v>1500</v>
      </c>
      <c r="J213" s="9" t="s">
        <v>2792</v>
      </c>
      <c r="K213" s="9" t="s">
        <v>89</v>
      </c>
      <c r="L213" s="9" t="s">
        <v>226</v>
      </c>
      <c r="M213" s="9" t="s">
        <v>1500</v>
      </c>
      <c r="N213" s="9" t="s">
        <v>1500</v>
      </c>
      <c r="O213" s="9" t="s">
        <v>1500</v>
      </c>
      <c r="P213" s="9" t="s">
        <v>1500</v>
      </c>
      <c r="Q213" s="9" t="s">
        <v>1500</v>
      </c>
      <c r="R213" s="9" t="s">
        <v>1500</v>
      </c>
      <c r="S213" s="9" t="s">
        <v>1500</v>
      </c>
      <c r="T213" s="9" t="s">
        <v>2645</v>
      </c>
      <c r="U213" s="9" t="s">
        <v>1500</v>
      </c>
      <c r="V213" s="9" t="s">
        <v>1500</v>
      </c>
      <c r="W213" s="9" t="s">
        <v>1500</v>
      </c>
      <c r="X213" s="9" t="s">
        <v>1500</v>
      </c>
      <c r="Y213" s="9" t="s">
        <v>1498</v>
      </c>
      <c r="Z213" s="9">
        <v>2024</v>
      </c>
      <c r="AA213" s="9">
        <v>36</v>
      </c>
      <c r="AB213" s="9" t="s">
        <v>1500</v>
      </c>
      <c r="AC213" s="9" t="s">
        <v>1500</v>
      </c>
      <c r="AD213" s="9" t="s">
        <v>1500</v>
      </c>
      <c r="AE213" s="9" t="s">
        <v>1500</v>
      </c>
      <c r="AF213" s="9" t="s">
        <v>1500</v>
      </c>
      <c r="AG213" s="9">
        <v>103817</v>
      </c>
      <c r="AH213" s="9" t="s">
        <v>2380</v>
      </c>
      <c r="AI213" s="10" t="str">
        <f>HYPERLINK("http://dx.doi.org/10.1016/j.eti.2024.103817","http://dx.doi.org/10.1016/j.eti.2024.103817")</f>
        <v>http://dx.doi.org/10.1016/j.eti.2024.103817</v>
      </c>
      <c r="AJ213" s="9" t="s">
        <v>1500</v>
      </c>
      <c r="AK213" s="9" t="s">
        <v>2111</v>
      </c>
      <c r="AL213" s="9" t="s">
        <v>1500</v>
      </c>
      <c r="AM213" s="9" t="s">
        <v>1500</v>
      </c>
      <c r="AN213" s="9" t="s">
        <v>1500</v>
      </c>
      <c r="AO213" s="9" t="s">
        <v>1500</v>
      </c>
      <c r="AP213" s="9" t="s">
        <v>1500</v>
      </c>
      <c r="AQ213" s="9" t="s">
        <v>800</v>
      </c>
      <c r="AR213" s="10" t="str">
        <f>HYPERLINK("https%3A%2F%2Fwww.webofscience.com%2Fwos%2Fwoscc%2Ffull-record%2FWOS:001309890300001","View Full Record in Web of Science")</f>
        <v>View Full Record in Web of Science</v>
      </c>
    </row>
    <row r="214" spans="1:44" s="9" customFormat="1" x14ac:dyDescent="0.2">
      <c r="A214" s="9" t="s">
        <v>1507</v>
      </c>
      <c r="B214" s="9" t="s">
        <v>1832</v>
      </c>
      <c r="C214" s="9" t="s">
        <v>1500</v>
      </c>
      <c r="D214" s="9" t="s">
        <v>1500</v>
      </c>
      <c r="E214" s="9" t="s">
        <v>1500</v>
      </c>
      <c r="F214" s="9" t="s">
        <v>2206</v>
      </c>
      <c r="G214" s="9" t="s">
        <v>1500</v>
      </c>
      <c r="H214" s="9" t="s">
        <v>1500</v>
      </c>
      <c r="I214" s="9" t="s">
        <v>2621</v>
      </c>
      <c r="K214" s="9" t="s">
        <v>2282</v>
      </c>
      <c r="L214" s="9" t="s">
        <v>1520</v>
      </c>
      <c r="M214" s="9" t="s">
        <v>1500</v>
      </c>
      <c r="N214" s="9" t="s">
        <v>1500</v>
      </c>
      <c r="O214" s="9" t="s">
        <v>1500</v>
      </c>
      <c r="P214" s="9" t="s">
        <v>159</v>
      </c>
      <c r="Q214" s="9" t="s">
        <v>1442</v>
      </c>
      <c r="R214" s="9" t="s">
        <v>1500</v>
      </c>
      <c r="S214" s="9" t="s">
        <v>1500</v>
      </c>
      <c r="T214" s="9" t="s">
        <v>2633</v>
      </c>
      <c r="U214" s="9" t="s">
        <v>1521</v>
      </c>
      <c r="V214" s="9" t="s">
        <v>1500</v>
      </c>
      <c r="W214" s="9" t="s">
        <v>1500</v>
      </c>
      <c r="X214" s="9" t="s">
        <v>1500</v>
      </c>
      <c r="Y214" s="9" t="s">
        <v>1494</v>
      </c>
      <c r="Z214" s="9">
        <v>2015</v>
      </c>
      <c r="AA214" s="9">
        <v>259</v>
      </c>
      <c r="AB214" s="9" t="s">
        <v>1500</v>
      </c>
      <c r="AC214" s="9" t="s">
        <v>1500</v>
      </c>
      <c r="AD214" s="9" t="s">
        <v>1500</v>
      </c>
      <c r="AE214" s="9">
        <v>370</v>
      </c>
      <c r="AF214" s="9">
        <v>379</v>
      </c>
      <c r="AG214" s="9" t="s">
        <v>1500</v>
      </c>
      <c r="AH214" s="9" t="s">
        <v>741</v>
      </c>
      <c r="AI214" s="10" t="str">
        <f>HYPERLINK("http://dx.doi.org/10.1016/j.geoderma.2015.06.001","http://dx.doi.org/10.1016/j.geoderma.2015.06.001")</f>
        <v>http://dx.doi.org/10.1016/j.geoderma.2015.06.001</v>
      </c>
      <c r="AJ214" s="9" t="s">
        <v>1500</v>
      </c>
      <c r="AK214" s="9" t="s">
        <v>1500</v>
      </c>
      <c r="AL214" s="9" t="s">
        <v>1500</v>
      </c>
      <c r="AM214" s="9" t="s">
        <v>1500</v>
      </c>
      <c r="AN214" s="9" t="s">
        <v>1500</v>
      </c>
      <c r="AO214" s="9" t="s">
        <v>1500</v>
      </c>
      <c r="AP214" s="9" t="s">
        <v>1500</v>
      </c>
      <c r="AQ214" s="9" t="s">
        <v>778</v>
      </c>
      <c r="AR214" s="10" t="str">
        <f>HYPERLINK("https%3A%2F%2Fwww.webofscience.com%2Fwos%2Fwoscc%2Ffull-record%2FWOS:000360867800039","View Full Record in Web of Science")</f>
        <v>View Full Record in Web of Science</v>
      </c>
    </row>
    <row r="215" spans="1:44" s="9" customFormat="1" x14ac:dyDescent="0.2">
      <c r="A215" s="9" t="s">
        <v>1507</v>
      </c>
      <c r="B215" s="9" t="s">
        <v>1706</v>
      </c>
      <c r="C215" s="9" t="s">
        <v>1500</v>
      </c>
      <c r="D215" s="9" t="s">
        <v>1500</v>
      </c>
      <c r="E215" s="9" t="s">
        <v>1500</v>
      </c>
      <c r="F215" s="9" t="s">
        <v>30</v>
      </c>
      <c r="G215" s="9" t="s">
        <v>1500</v>
      </c>
      <c r="H215" s="9" t="s">
        <v>1500</v>
      </c>
      <c r="I215" s="9" t="s">
        <v>2621</v>
      </c>
      <c r="K215" s="9" t="s">
        <v>53</v>
      </c>
      <c r="L215" s="9" t="s">
        <v>639</v>
      </c>
      <c r="M215" s="9" t="s">
        <v>1500</v>
      </c>
      <c r="N215" s="9" t="s">
        <v>1500</v>
      </c>
      <c r="O215" s="9" t="s">
        <v>1500</v>
      </c>
      <c r="P215" s="9" t="s">
        <v>405</v>
      </c>
      <c r="Q215" s="9" t="s">
        <v>2549</v>
      </c>
      <c r="R215" s="9" t="s">
        <v>1500</v>
      </c>
      <c r="S215" s="9" t="s">
        <v>1500</v>
      </c>
      <c r="T215" s="9" t="s">
        <v>2627</v>
      </c>
      <c r="U215" s="9" t="s">
        <v>2634</v>
      </c>
      <c r="V215" s="9" t="s">
        <v>1500</v>
      </c>
      <c r="W215" s="9" t="s">
        <v>1500</v>
      </c>
      <c r="X215" s="9" t="s">
        <v>1500</v>
      </c>
      <c r="Y215" s="9" t="s">
        <v>1506</v>
      </c>
      <c r="Z215" s="9">
        <v>2019</v>
      </c>
      <c r="AA215" s="9">
        <v>140</v>
      </c>
      <c r="AB215" s="9" t="s">
        <v>1500</v>
      </c>
      <c r="AC215" s="9" t="s">
        <v>1500</v>
      </c>
      <c r="AD215" s="9" t="s">
        <v>1500</v>
      </c>
      <c r="AE215" s="9">
        <v>42</v>
      </c>
      <c r="AF215" s="9">
        <v>48</v>
      </c>
      <c r="AG215" s="9" t="s">
        <v>1500</v>
      </c>
      <c r="AH215" s="9" t="s">
        <v>527</v>
      </c>
      <c r="AI215" s="10" t="str">
        <f>HYPERLINK("http://dx.doi.org/10.1016/j.apsoil.2019.04.003","http://dx.doi.org/10.1016/j.apsoil.2019.04.003")</f>
        <v>http://dx.doi.org/10.1016/j.apsoil.2019.04.003</v>
      </c>
      <c r="AJ215" s="9" t="s">
        <v>1500</v>
      </c>
      <c r="AK215" s="9" t="s">
        <v>1500</v>
      </c>
      <c r="AL215" s="9" t="s">
        <v>1500</v>
      </c>
      <c r="AM215" s="9" t="s">
        <v>1500</v>
      </c>
      <c r="AN215" s="9" t="s">
        <v>1500</v>
      </c>
      <c r="AO215" s="9" t="s">
        <v>1500</v>
      </c>
      <c r="AP215" s="9" t="s">
        <v>1500</v>
      </c>
      <c r="AQ215" s="9" t="s">
        <v>798</v>
      </c>
      <c r="AR215" s="10" t="str">
        <f>HYPERLINK("https%3A%2F%2Fwww.webofscience.com%2Fwos%2Fwoscc%2Ffull-record%2FWOS:000466929200006","View Full Record in Web of Science")</f>
        <v>View Full Record in Web of Science</v>
      </c>
    </row>
    <row r="216" spans="1:44" s="9" customFormat="1" x14ac:dyDescent="0.2">
      <c r="A216" s="8" t="s">
        <v>1507</v>
      </c>
      <c r="B216" s="8" t="s">
        <v>2439</v>
      </c>
      <c r="C216" s="8" t="s">
        <v>1500</v>
      </c>
      <c r="D216" s="8" t="s">
        <v>1500</v>
      </c>
      <c r="E216" s="8" t="s">
        <v>1500</v>
      </c>
      <c r="F216" s="8" t="s">
        <v>211</v>
      </c>
      <c r="G216" s="8" t="s">
        <v>1500</v>
      </c>
      <c r="H216" s="8" t="s">
        <v>1500</v>
      </c>
      <c r="I216" s="8"/>
      <c r="J216" s="9" t="s">
        <v>2792</v>
      </c>
      <c r="K216" s="9" t="s">
        <v>400</v>
      </c>
      <c r="L216" s="8" t="s">
        <v>2374</v>
      </c>
      <c r="M216" s="8" t="s">
        <v>1500</v>
      </c>
      <c r="N216" s="8" t="s">
        <v>1500</v>
      </c>
      <c r="O216" s="8" t="s">
        <v>1500</v>
      </c>
      <c r="P216" s="8" t="s">
        <v>1993</v>
      </c>
      <c r="Q216" s="8" t="s">
        <v>510</v>
      </c>
      <c r="R216" s="8" t="s">
        <v>1500</v>
      </c>
      <c r="S216" s="8" t="s">
        <v>1500</v>
      </c>
      <c r="T216" s="8" t="s">
        <v>2105</v>
      </c>
      <c r="U216" s="8" t="s">
        <v>2110</v>
      </c>
      <c r="V216" s="8" t="s">
        <v>1500</v>
      </c>
      <c r="W216" s="8" t="s">
        <v>1500</v>
      </c>
      <c r="X216" s="8" t="s">
        <v>1500</v>
      </c>
      <c r="Y216" s="8" t="s">
        <v>1500</v>
      </c>
      <c r="Z216" s="8">
        <v>2019</v>
      </c>
      <c r="AA216" s="8">
        <v>65</v>
      </c>
      <c r="AB216" s="8">
        <v>4</v>
      </c>
      <c r="AC216" s="8" t="s">
        <v>1500</v>
      </c>
      <c r="AD216" s="8" t="s">
        <v>1500</v>
      </c>
      <c r="AE216" s="8">
        <v>189</v>
      </c>
      <c r="AF216" s="8">
        <v>197</v>
      </c>
      <c r="AG216" s="8" t="s">
        <v>1500</v>
      </c>
      <c r="AH216" s="8" t="s">
        <v>658</v>
      </c>
      <c r="AI216" s="12" t="str">
        <f>HYPERLINK("http://dx.doi.org/10.17221/453/2018-PSE","http://dx.doi.org/10.17221/453/2018-PSE")</f>
        <v>http://dx.doi.org/10.17221/453/2018-PSE</v>
      </c>
      <c r="AJ216" s="8" t="s">
        <v>1500</v>
      </c>
      <c r="AK216" s="8" t="s">
        <v>1500</v>
      </c>
      <c r="AL216" s="8" t="s">
        <v>1500</v>
      </c>
      <c r="AM216" s="8" t="s">
        <v>1500</v>
      </c>
      <c r="AN216" s="8" t="s">
        <v>1500</v>
      </c>
      <c r="AO216" s="8" t="s">
        <v>1500</v>
      </c>
      <c r="AP216" s="8" t="s">
        <v>1500</v>
      </c>
      <c r="AQ216" s="8" t="s">
        <v>784</v>
      </c>
      <c r="AR216" s="12" t="str">
        <f>HYPERLINK("https%3A%2F%2Fwww.webofscience.com%2Fwos%2Fwoscc%2Ffull-record%2FWOS:000465309400004","View Full Record in Web of Science")</f>
        <v>View Full Record in Web of Science</v>
      </c>
    </row>
    <row r="217" spans="1:44" s="9" customFormat="1" x14ac:dyDescent="0.2">
      <c r="A217" s="9" t="s">
        <v>1507</v>
      </c>
      <c r="B217" s="9" t="s">
        <v>1408</v>
      </c>
      <c r="C217" s="9" t="s">
        <v>1500</v>
      </c>
      <c r="D217" s="9" t="s">
        <v>1500</v>
      </c>
      <c r="E217" s="9" t="s">
        <v>1500</v>
      </c>
      <c r="F217" s="9" t="s">
        <v>711</v>
      </c>
      <c r="G217" s="9" t="s">
        <v>1500</v>
      </c>
      <c r="H217" s="9" t="s">
        <v>1500</v>
      </c>
      <c r="J217" s="9" t="s">
        <v>2787</v>
      </c>
      <c r="K217" s="9" t="s">
        <v>300</v>
      </c>
      <c r="L217" s="9" t="s">
        <v>641</v>
      </c>
      <c r="M217" s="9" t="s">
        <v>1500</v>
      </c>
      <c r="N217" s="9" t="s">
        <v>1500</v>
      </c>
      <c r="O217" s="9" t="s">
        <v>1500</v>
      </c>
      <c r="P217" s="9" t="s">
        <v>398</v>
      </c>
      <c r="Q217" s="9" t="s">
        <v>134</v>
      </c>
      <c r="R217" s="9" t="s">
        <v>1500</v>
      </c>
      <c r="S217" s="9" t="s">
        <v>1500</v>
      </c>
      <c r="T217" s="9" t="s">
        <v>2710</v>
      </c>
      <c r="U217" s="9" t="s">
        <v>2711</v>
      </c>
      <c r="V217" s="9" t="s">
        <v>1500</v>
      </c>
      <c r="W217" s="9" t="s">
        <v>1500</v>
      </c>
      <c r="X217" s="9" t="s">
        <v>1500</v>
      </c>
      <c r="Y217" s="9" t="s">
        <v>1490</v>
      </c>
      <c r="Z217" s="9">
        <v>2013</v>
      </c>
      <c r="AA217" s="9">
        <v>129</v>
      </c>
      <c r="AB217" s="9" t="s">
        <v>1500</v>
      </c>
      <c r="AC217" s="9" t="s">
        <v>1500</v>
      </c>
      <c r="AD217" s="9" t="s">
        <v>1500</v>
      </c>
      <c r="AE217" s="9">
        <v>93</v>
      </c>
      <c r="AF217" s="9">
        <v>105</v>
      </c>
      <c r="AG217" s="9" t="s">
        <v>1500</v>
      </c>
      <c r="AH217" s="9" t="s">
        <v>2414</v>
      </c>
      <c r="AI217" s="10" t="str">
        <f>HYPERLINK("http://dx.doi.org/10.1016/j.still.2013.01.014","http://dx.doi.org/10.1016/j.still.2013.01.014")</f>
        <v>http://dx.doi.org/10.1016/j.still.2013.01.014</v>
      </c>
      <c r="AJ217" s="9" t="s">
        <v>1500</v>
      </c>
      <c r="AK217" s="9" t="s">
        <v>1500</v>
      </c>
      <c r="AL217" s="9" t="s">
        <v>1500</v>
      </c>
      <c r="AM217" s="9" t="s">
        <v>1500</v>
      </c>
      <c r="AN217" s="9" t="s">
        <v>1500</v>
      </c>
      <c r="AO217" s="9" t="s">
        <v>1500</v>
      </c>
      <c r="AP217" s="9" t="s">
        <v>1500</v>
      </c>
      <c r="AQ217" s="9" t="s">
        <v>804</v>
      </c>
      <c r="AR217" s="10" t="str">
        <f>HYPERLINK("https%3A%2F%2Fwww.webofscience.com%2Fwos%2Fwoscc%2Ffull-record%2FWOS:000316978100012","View Full Record in Web of Science")</f>
        <v>View Full Record in Web of Science</v>
      </c>
    </row>
    <row r="218" spans="1:44" s="9" customFormat="1" x14ac:dyDescent="0.2">
      <c r="A218" s="9" t="s">
        <v>1507</v>
      </c>
      <c r="B218" s="9" t="s">
        <v>1331</v>
      </c>
      <c r="C218" s="9" t="s">
        <v>1500</v>
      </c>
      <c r="D218" s="9" t="s">
        <v>1500</v>
      </c>
      <c r="E218" s="9" t="s">
        <v>1500</v>
      </c>
      <c r="F218" s="9" t="s">
        <v>1904</v>
      </c>
      <c r="G218" s="9" t="s">
        <v>1500</v>
      </c>
      <c r="H218" s="9" t="s">
        <v>1500</v>
      </c>
      <c r="I218" s="9" t="s">
        <v>1231</v>
      </c>
      <c r="J218" s="11"/>
      <c r="K218" s="9" t="s">
        <v>140</v>
      </c>
      <c r="L218" s="9" t="s">
        <v>534</v>
      </c>
      <c r="M218" s="9" t="s">
        <v>1500</v>
      </c>
      <c r="N218" s="9" t="s">
        <v>1500</v>
      </c>
      <c r="O218" s="9" t="s">
        <v>1500</v>
      </c>
      <c r="P218" s="9" t="s">
        <v>426</v>
      </c>
      <c r="Q218" s="9" t="s">
        <v>1116</v>
      </c>
      <c r="R218" s="9" t="s">
        <v>1500</v>
      </c>
      <c r="S218" s="9" t="s">
        <v>1500</v>
      </c>
      <c r="T218" s="9" t="s">
        <v>1500</v>
      </c>
      <c r="U218" s="9" t="s">
        <v>2072</v>
      </c>
      <c r="V218" s="9" t="s">
        <v>1500</v>
      </c>
      <c r="W218" s="9" t="s">
        <v>1500</v>
      </c>
      <c r="X218" s="9" t="s">
        <v>1500</v>
      </c>
      <c r="Y218" s="9" t="s">
        <v>1486</v>
      </c>
      <c r="Z218" s="9">
        <v>2023</v>
      </c>
      <c r="AA218" s="9">
        <v>4</v>
      </c>
      <c r="AB218" s="9">
        <v>10</v>
      </c>
      <c r="AC218" s="9" t="s">
        <v>1500</v>
      </c>
      <c r="AD218" s="9" t="s">
        <v>1500</v>
      </c>
      <c r="AE218" s="9">
        <v>716</v>
      </c>
      <c r="AF218" s="9">
        <v>732</v>
      </c>
      <c r="AG218" s="9" t="s">
        <v>1500</v>
      </c>
      <c r="AH218" s="9" t="s">
        <v>2480</v>
      </c>
      <c r="AI218" s="10" t="str">
        <f>HYPERLINK("http://dx.doi.org/10.1038/s43017-023-00482-1","http://dx.doi.org/10.1038/s43017-023-00482-1")</f>
        <v>http://dx.doi.org/10.1038/s43017-023-00482-1</v>
      </c>
      <c r="AJ218" s="9" t="s">
        <v>1500</v>
      </c>
      <c r="AK218" s="9" t="s">
        <v>2694</v>
      </c>
      <c r="AL218" s="9" t="s">
        <v>1500</v>
      </c>
      <c r="AM218" s="9" t="s">
        <v>1500</v>
      </c>
      <c r="AN218" s="9" t="s">
        <v>1500</v>
      </c>
      <c r="AO218" s="9" t="s">
        <v>1500</v>
      </c>
      <c r="AP218" s="9" t="s">
        <v>1500</v>
      </c>
      <c r="AQ218" s="9" t="s">
        <v>887</v>
      </c>
      <c r="AR218" s="10" t="str">
        <f>HYPERLINK("https%3A%2F%2Fwww.webofscience.com%2Fwos%2Fwoscc%2Ffull-record%2FWOS:001072275800001","View Full Record in Web of Science")</f>
        <v>View Full Record in Web of Science</v>
      </c>
    </row>
    <row r="219" spans="1:44" s="9" customFormat="1" x14ac:dyDescent="0.2">
      <c r="A219" s="9" t="s">
        <v>1507</v>
      </c>
      <c r="B219" s="9" t="s">
        <v>207</v>
      </c>
      <c r="C219" s="9" t="s">
        <v>1500</v>
      </c>
      <c r="D219" s="9" t="s">
        <v>1500</v>
      </c>
      <c r="E219" s="9" t="s">
        <v>1500</v>
      </c>
      <c r="F219" s="9" t="s">
        <v>151</v>
      </c>
      <c r="G219" s="9" t="s">
        <v>1500</v>
      </c>
      <c r="H219" s="9" t="s">
        <v>1500</v>
      </c>
      <c r="J219" s="9" t="s">
        <v>2786</v>
      </c>
      <c r="K219" s="9" t="s">
        <v>2505</v>
      </c>
      <c r="L219" s="9" t="s">
        <v>1317</v>
      </c>
      <c r="M219" s="9" t="s">
        <v>1500</v>
      </c>
      <c r="N219" s="9" t="s">
        <v>1500</v>
      </c>
      <c r="O219" s="9" t="s">
        <v>1500</v>
      </c>
      <c r="P219" s="9" t="s">
        <v>2555</v>
      </c>
      <c r="Q219" s="9" t="s">
        <v>2135</v>
      </c>
      <c r="R219" s="9" t="s">
        <v>1500</v>
      </c>
      <c r="S219" s="9" t="s">
        <v>1500</v>
      </c>
      <c r="T219" s="9" t="s">
        <v>1500</v>
      </c>
      <c r="U219" s="9" t="s">
        <v>1513</v>
      </c>
      <c r="V219" s="9" t="s">
        <v>1500</v>
      </c>
      <c r="W219" s="9" t="s">
        <v>1500</v>
      </c>
      <c r="X219" s="9" t="s">
        <v>1500</v>
      </c>
      <c r="Y219" s="9" t="s">
        <v>1487</v>
      </c>
      <c r="Z219" s="9">
        <v>2020</v>
      </c>
      <c r="AA219" s="9">
        <v>10</v>
      </c>
      <c r="AB219" s="9">
        <v>4</v>
      </c>
      <c r="AC219" s="9" t="s">
        <v>1500</v>
      </c>
      <c r="AD219" s="9" t="s">
        <v>1500</v>
      </c>
      <c r="AE219" s="9" t="s">
        <v>1500</v>
      </c>
      <c r="AF219" s="9" t="s">
        <v>1500</v>
      </c>
      <c r="AG219" s="9">
        <v>493</v>
      </c>
      <c r="AH219" s="9" t="s">
        <v>2406</v>
      </c>
      <c r="AI219" s="10" t="str">
        <f>HYPERLINK("http://dx.doi.org/10.3390/agronomy10040493","http://dx.doi.org/10.3390/agronomy10040493")</f>
        <v>http://dx.doi.org/10.3390/agronomy10040493</v>
      </c>
      <c r="AJ219" s="9" t="s">
        <v>1500</v>
      </c>
      <c r="AK219" s="9" t="s">
        <v>1500</v>
      </c>
      <c r="AL219" s="9" t="s">
        <v>1500</v>
      </c>
      <c r="AM219" s="9" t="s">
        <v>1500</v>
      </c>
      <c r="AN219" s="9" t="s">
        <v>1500</v>
      </c>
      <c r="AO219" s="9" t="s">
        <v>1500</v>
      </c>
      <c r="AP219" s="9" t="s">
        <v>1500</v>
      </c>
      <c r="AQ219" s="9" t="s">
        <v>1058</v>
      </c>
      <c r="AR219" s="10" t="str">
        <f>HYPERLINK("https%3A%2F%2Fwww.webofscience.com%2Fwos%2Fwoscc%2Ffull-record%2FWOS:000534620300028","View Full Record in Web of Science")</f>
        <v>View Full Record in Web of Science</v>
      </c>
    </row>
    <row r="220" spans="1:44" s="8" customFormat="1" x14ac:dyDescent="0.2">
      <c r="A220" s="9" t="s">
        <v>1507</v>
      </c>
      <c r="B220" s="9" t="s">
        <v>1615</v>
      </c>
      <c r="C220" s="9" t="s">
        <v>1500</v>
      </c>
      <c r="D220" s="9" t="s">
        <v>1500</v>
      </c>
      <c r="E220" s="9" t="s">
        <v>1500</v>
      </c>
      <c r="F220" s="9" t="s">
        <v>2097</v>
      </c>
      <c r="G220" s="9" t="s">
        <v>1500</v>
      </c>
      <c r="H220" s="9" t="s">
        <v>1500</v>
      </c>
      <c r="I220" s="9" t="s">
        <v>2790</v>
      </c>
      <c r="J220" s="2"/>
      <c r="K220" s="9" t="s">
        <v>20</v>
      </c>
      <c r="L220" s="9" t="s">
        <v>607</v>
      </c>
      <c r="M220" s="9" t="s">
        <v>1500</v>
      </c>
      <c r="N220" s="9" t="s">
        <v>1500</v>
      </c>
      <c r="O220" s="9" t="s">
        <v>1500</v>
      </c>
      <c r="P220" s="9" t="s">
        <v>1500</v>
      </c>
      <c r="Q220" s="9" t="s">
        <v>1500</v>
      </c>
      <c r="R220" s="9" t="s">
        <v>1500</v>
      </c>
      <c r="S220" s="9" t="s">
        <v>1500</v>
      </c>
      <c r="T220" s="9" t="s">
        <v>1915</v>
      </c>
      <c r="U220" s="9" t="s">
        <v>1910</v>
      </c>
      <c r="V220" s="9" t="s">
        <v>1500</v>
      </c>
      <c r="W220" s="9" t="s">
        <v>1500</v>
      </c>
      <c r="X220" s="9" t="s">
        <v>1500</v>
      </c>
      <c r="Y220" s="9" t="s">
        <v>1529</v>
      </c>
      <c r="Z220" s="9">
        <v>2017</v>
      </c>
      <c r="AA220" s="9">
        <v>228</v>
      </c>
      <c r="AB220" s="9">
        <v>12</v>
      </c>
      <c r="AC220" s="9" t="s">
        <v>1500</v>
      </c>
      <c r="AD220" s="9" t="s">
        <v>1500</v>
      </c>
      <c r="AE220" s="9" t="s">
        <v>1500</v>
      </c>
      <c r="AF220" s="9" t="s">
        <v>1500</v>
      </c>
      <c r="AG220" s="9">
        <v>455</v>
      </c>
      <c r="AH220" s="9" t="s">
        <v>2416</v>
      </c>
      <c r="AI220" s="10" t="str">
        <f>HYPERLINK("http://dx.doi.org/10.1007/s11270-017-3594-z","http://dx.doi.org/10.1007/s11270-017-3594-z")</f>
        <v>http://dx.doi.org/10.1007/s11270-017-3594-z</v>
      </c>
      <c r="AJ220" s="9" t="s">
        <v>1500</v>
      </c>
      <c r="AK220" s="9" t="s">
        <v>1500</v>
      </c>
      <c r="AL220" s="9" t="s">
        <v>1500</v>
      </c>
      <c r="AM220" s="9" t="s">
        <v>1500</v>
      </c>
      <c r="AN220" s="9" t="s">
        <v>1500</v>
      </c>
      <c r="AO220" s="9" t="s">
        <v>1500</v>
      </c>
      <c r="AP220" s="9" t="s">
        <v>1500</v>
      </c>
      <c r="AQ220" s="9" t="s">
        <v>1049</v>
      </c>
      <c r="AR220" s="10" t="str">
        <f>HYPERLINK("https%3A%2F%2Fwww.webofscience.com%2Fwos%2Fwoscc%2Ffull-record%2FWOS:000415959700002","View Full Record in Web of Science")</f>
        <v>View Full Record in Web of Science</v>
      </c>
    </row>
    <row r="221" spans="1:44" s="9" customFormat="1" x14ac:dyDescent="0.2">
      <c r="A221" s="11" t="s">
        <v>1507</v>
      </c>
      <c r="B221" s="11" t="s">
        <v>1151</v>
      </c>
      <c r="C221" s="11" t="s">
        <v>1500</v>
      </c>
      <c r="D221" s="11" t="s">
        <v>1500</v>
      </c>
      <c r="E221" s="11" t="s">
        <v>1500</v>
      </c>
      <c r="F221" s="11" t="s">
        <v>392</v>
      </c>
      <c r="G221" s="11" t="s">
        <v>1500</v>
      </c>
      <c r="H221" s="11" t="s">
        <v>1500</v>
      </c>
      <c r="I221" s="9" t="s">
        <v>2621</v>
      </c>
      <c r="K221" s="11" t="s">
        <v>1425</v>
      </c>
      <c r="L221" s="11" t="s">
        <v>1259</v>
      </c>
    </row>
    <row r="222" spans="1:44" s="9" customFormat="1" x14ac:dyDescent="0.2">
      <c r="A222" s="9" t="s">
        <v>1507</v>
      </c>
      <c r="B222" s="9" t="s">
        <v>2016</v>
      </c>
      <c r="C222" s="9" t="s">
        <v>1500</v>
      </c>
      <c r="D222" s="9" t="s">
        <v>1500</v>
      </c>
      <c r="E222" s="9" t="s">
        <v>1500</v>
      </c>
      <c r="F222" s="9" t="s">
        <v>1557</v>
      </c>
      <c r="G222" s="9" t="s">
        <v>1500</v>
      </c>
      <c r="H222" s="9" t="s">
        <v>1500</v>
      </c>
      <c r="I222" s="9" t="s">
        <v>2621</v>
      </c>
      <c r="K222" s="9" t="s">
        <v>1773</v>
      </c>
      <c r="L222" s="9" t="s">
        <v>567</v>
      </c>
      <c r="M222" s="9" t="s">
        <v>1500</v>
      </c>
      <c r="N222" s="9" t="s">
        <v>1500</v>
      </c>
      <c r="O222" s="9" t="s">
        <v>1500</v>
      </c>
      <c r="P222" s="9" t="s">
        <v>2018</v>
      </c>
      <c r="Q222" s="9" t="s">
        <v>1500</v>
      </c>
      <c r="R222" s="9" t="s">
        <v>1500</v>
      </c>
      <c r="S222" s="9" t="s">
        <v>1500</v>
      </c>
      <c r="T222" s="9" t="s">
        <v>2663</v>
      </c>
      <c r="U222" s="9" t="s">
        <v>2665</v>
      </c>
      <c r="V222" s="9" t="s">
        <v>1500</v>
      </c>
      <c r="W222" s="9" t="s">
        <v>1500</v>
      </c>
      <c r="X222" s="9" t="s">
        <v>1500</v>
      </c>
      <c r="Y222" s="9" t="s">
        <v>1610</v>
      </c>
      <c r="Z222" s="9">
        <v>2018</v>
      </c>
      <c r="AA222" s="9">
        <v>85</v>
      </c>
      <c r="AB222" s="9" t="s">
        <v>1500</v>
      </c>
      <c r="AC222" s="9" t="s">
        <v>1500</v>
      </c>
      <c r="AD222" s="9" t="s">
        <v>1500</v>
      </c>
      <c r="AE222" s="9">
        <v>23</v>
      </c>
      <c r="AF222" s="9">
        <v>29</v>
      </c>
      <c r="AG222" s="9" t="s">
        <v>1500</v>
      </c>
      <c r="AH222" s="9" t="s">
        <v>339</v>
      </c>
      <c r="AI222" s="10" t="str">
        <f>HYPERLINK("http://dx.doi.org/10.1016/j.ejsobi.2017.10.004","http://dx.doi.org/10.1016/j.ejsobi.2017.10.004")</f>
        <v>http://dx.doi.org/10.1016/j.ejsobi.2017.10.004</v>
      </c>
      <c r="AJ222" s="9" t="s">
        <v>1500</v>
      </c>
      <c r="AK222" s="9" t="s">
        <v>1500</v>
      </c>
      <c r="AL222" s="9" t="s">
        <v>1500</v>
      </c>
      <c r="AM222" s="9" t="s">
        <v>1500</v>
      </c>
      <c r="AN222" s="9" t="s">
        <v>1500</v>
      </c>
      <c r="AO222" s="9" t="s">
        <v>1500</v>
      </c>
      <c r="AP222" s="9" t="s">
        <v>1500</v>
      </c>
      <c r="AQ222" s="9" t="s">
        <v>1027</v>
      </c>
      <c r="AR222" s="10" t="str">
        <f>HYPERLINK("https%3A%2F%2Fwww.webofscience.com%2Fwos%2Fwoscc%2Ffull-record%2FWOS:000427208800004","View Full Record in Web of Science")</f>
        <v>View Full Record in Web of Science</v>
      </c>
    </row>
    <row r="223" spans="1:44" s="8" customFormat="1" x14ac:dyDescent="0.2">
      <c r="A223" s="11" t="s">
        <v>1507</v>
      </c>
      <c r="B223" s="11" t="s">
        <v>1253</v>
      </c>
      <c r="C223" s="11" t="s">
        <v>1500</v>
      </c>
      <c r="D223" s="11" t="s">
        <v>1500</v>
      </c>
      <c r="E223" s="11" t="s">
        <v>1500</v>
      </c>
      <c r="F223" s="11" t="s">
        <v>2147</v>
      </c>
      <c r="G223" s="11" t="s">
        <v>1500</v>
      </c>
      <c r="H223" s="11" t="s">
        <v>1500</v>
      </c>
      <c r="J223" s="11" t="s">
        <v>2789</v>
      </c>
      <c r="K223" s="11" t="s">
        <v>139</v>
      </c>
      <c r="L223" s="11" t="s">
        <v>220</v>
      </c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 spans="1:44" s="9" customFormat="1" x14ac:dyDescent="0.2">
      <c r="A224" s="9" t="s">
        <v>1507</v>
      </c>
      <c r="B224" s="9" t="s">
        <v>1223</v>
      </c>
      <c r="C224" s="9" t="s">
        <v>1500</v>
      </c>
      <c r="D224" s="9" t="s">
        <v>1500</v>
      </c>
      <c r="E224" s="9" t="s">
        <v>1500</v>
      </c>
      <c r="F224" s="9" t="s">
        <v>1223</v>
      </c>
      <c r="G224" s="9" t="s">
        <v>1500</v>
      </c>
      <c r="H224" s="9" t="s">
        <v>1500</v>
      </c>
      <c r="I224" s="9" t="s">
        <v>2621</v>
      </c>
      <c r="K224" s="9" t="s">
        <v>1712</v>
      </c>
      <c r="L224" s="9" t="s">
        <v>744</v>
      </c>
      <c r="M224" s="9" t="s">
        <v>1500</v>
      </c>
      <c r="N224" s="9" t="s">
        <v>1500</v>
      </c>
      <c r="O224" s="9" t="s">
        <v>1500</v>
      </c>
      <c r="P224" s="9" t="s">
        <v>1342</v>
      </c>
      <c r="Q224" s="9" t="s">
        <v>728</v>
      </c>
      <c r="R224" s="9" t="s">
        <v>1500</v>
      </c>
      <c r="S224" s="9" t="s">
        <v>1500</v>
      </c>
      <c r="T224" s="9" t="s">
        <v>1925</v>
      </c>
      <c r="U224" s="9" t="s">
        <v>1927</v>
      </c>
      <c r="V224" s="9" t="s">
        <v>1500</v>
      </c>
      <c r="W224" s="9" t="s">
        <v>1500</v>
      </c>
      <c r="X224" s="9" t="s">
        <v>1500</v>
      </c>
      <c r="Y224" s="9" t="s">
        <v>1588</v>
      </c>
      <c r="Z224" s="9">
        <v>2002</v>
      </c>
      <c r="AA224" s="9">
        <v>16</v>
      </c>
      <c r="AB224" s="9">
        <v>3</v>
      </c>
      <c r="AC224" s="9" t="s">
        <v>1500</v>
      </c>
      <c r="AD224" s="9" t="s">
        <v>1500</v>
      </c>
      <c r="AE224" s="9" t="s">
        <v>1500</v>
      </c>
      <c r="AF224" s="9" t="s">
        <v>1500</v>
      </c>
      <c r="AG224" s="9">
        <v>1044</v>
      </c>
      <c r="AH224" s="9" t="s">
        <v>656</v>
      </c>
      <c r="AI224" s="10" t="str">
        <f>HYPERLINK("http://dx.doi.org/10.1029/2001GB001397","http://dx.doi.org/10.1029/2001GB001397")</f>
        <v>http://dx.doi.org/10.1029/2001GB001397</v>
      </c>
      <c r="AJ224" s="9" t="s">
        <v>1500</v>
      </c>
      <c r="AK224" s="9" t="s">
        <v>1500</v>
      </c>
      <c r="AL224" s="9" t="s">
        <v>1500</v>
      </c>
      <c r="AM224" s="9" t="s">
        <v>1500</v>
      </c>
      <c r="AN224" s="9" t="s">
        <v>1500</v>
      </c>
      <c r="AO224" s="9" t="s">
        <v>1500</v>
      </c>
      <c r="AP224" s="9" t="s">
        <v>1500</v>
      </c>
      <c r="AQ224" s="9" t="s">
        <v>780</v>
      </c>
      <c r="AR224" s="10" t="str">
        <f>HYPERLINK("https%3A%2F%2Fwww.webofscience.com%2Fwos%2Fwoscc%2Ffull-record%2FWOS:000179008700002","View Full Record in Web of Science")</f>
        <v>View Full Record in Web of Science</v>
      </c>
    </row>
    <row r="225" spans="1:44" s="9" customFormat="1" x14ac:dyDescent="0.2">
      <c r="A225" s="9" t="s">
        <v>1507</v>
      </c>
      <c r="B225" s="9" t="s">
        <v>181</v>
      </c>
      <c r="C225" s="9" t="s">
        <v>1500</v>
      </c>
      <c r="D225" s="9" t="s">
        <v>1500</v>
      </c>
      <c r="E225" s="9" t="s">
        <v>1500</v>
      </c>
      <c r="F225" s="9" t="s">
        <v>2254</v>
      </c>
      <c r="G225" s="9" t="s">
        <v>1500</v>
      </c>
      <c r="H225" s="9" t="s">
        <v>1500</v>
      </c>
      <c r="I225" s="9" t="s">
        <v>1231</v>
      </c>
      <c r="K225" s="9" t="s">
        <v>1752</v>
      </c>
      <c r="L225" s="9" t="s">
        <v>681</v>
      </c>
      <c r="M225" s="9" t="s">
        <v>1500</v>
      </c>
      <c r="N225" s="9" t="s">
        <v>1500</v>
      </c>
      <c r="O225" s="9" t="s">
        <v>1500</v>
      </c>
      <c r="P225" s="9" t="s">
        <v>664</v>
      </c>
      <c r="Q225" s="9" t="s">
        <v>722</v>
      </c>
      <c r="R225" s="9" t="s">
        <v>1500</v>
      </c>
      <c r="S225" s="9" t="s">
        <v>1500</v>
      </c>
      <c r="T225" s="9" t="s">
        <v>1929</v>
      </c>
      <c r="U225" s="9" t="s">
        <v>1930</v>
      </c>
      <c r="V225" s="9" t="s">
        <v>1500</v>
      </c>
      <c r="W225" s="9" t="s">
        <v>1500</v>
      </c>
      <c r="X225" s="9" t="s">
        <v>1500</v>
      </c>
      <c r="Y225" s="9" t="s">
        <v>1501</v>
      </c>
      <c r="Z225" s="9">
        <v>2020</v>
      </c>
      <c r="AA225" s="9">
        <v>184</v>
      </c>
      <c r="AB225" s="9" t="s">
        <v>1500</v>
      </c>
      <c r="AC225" s="9" t="s">
        <v>1500</v>
      </c>
      <c r="AD225" s="9" t="s">
        <v>1500</v>
      </c>
      <c r="AE225" s="9" t="s">
        <v>1500</v>
      </c>
      <c r="AF225" s="9" t="s">
        <v>1500</v>
      </c>
      <c r="AG225" s="9">
        <v>102919</v>
      </c>
      <c r="AH225" s="9" t="s">
        <v>2320</v>
      </c>
      <c r="AI225" s="10" t="str">
        <f>HYPERLINK("http://dx.doi.org/10.1016/j.agsy.2020.102919","http://dx.doi.org/10.1016/j.agsy.2020.102919")</f>
        <v>http://dx.doi.org/10.1016/j.agsy.2020.102919</v>
      </c>
      <c r="AJ225" s="9" t="s">
        <v>1500</v>
      </c>
      <c r="AK225" s="9" t="s">
        <v>1500</v>
      </c>
      <c r="AL225" s="9" t="s">
        <v>1500</v>
      </c>
      <c r="AM225" s="9" t="s">
        <v>1500</v>
      </c>
      <c r="AN225" s="9" t="s">
        <v>1500</v>
      </c>
      <c r="AO225" s="9" t="s">
        <v>1500</v>
      </c>
      <c r="AP225" s="9" t="s">
        <v>1500</v>
      </c>
      <c r="AQ225" s="9" t="s">
        <v>942</v>
      </c>
      <c r="AR225" s="10" t="str">
        <f>HYPERLINK("https%3A%2F%2Fwww.webofscience.com%2Fwos%2Fwoscc%2Ffull-record%2FWOS:000564756600009","View Full Record in Web of Science")</f>
        <v>View Full Record in Web of Science</v>
      </c>
    </row>
    <row r="226" spans="1:44" s="9" customFormat="1" x14ac:dyDescent="0.2">
      <c r="A226" s="9" t="s">
        <v>1507</v>
      </c>
      <c r="B226" s="9" t="s">
        <v>1854</v>
      </c>
      <c r="C226" s="9" t="s">
        <v>1500</v>
      </c>
      <c r="D226" s="9" t="s">
        <v>1500</v>
      </c>
      <c r="E226" s="9" t="s">
        <v>1500</v>
      </c>
      <c r="F226" s="9" t="s">
        <v>1965</v>
      </c>
      <c r="G226" s="9" t="s">
        <v>1500</v>
      </c>
      <c r="H226" s="9" t="s">
        <v>1500</v>
      </c>
      <c r="J226" s="9" t="s">
        <v>2792</v>
      </c>
      <c r="K226" s="9" t="s">
        <v>1461</v>
      </c>
      <c r="L226" s="9" t="s">
        <v>1727</v>
      </c>
      <c r="M226" s="9" t="s">
        <v>1500</v>
      </c>
      <c r="N226" s="9" t="s">
        <v>1500</v>
      </c>
      <c r="O226" s="9" t="s">
        <v>1500</v>
      </c>
      <c r="P226" s="9" t="s">
        <v>417</v>
      </c>
      <c r="Q226" s="9" t="s">
        <v>1705</v>
      </c>
      <c r="R226" s="9" t="s">
        <v>1500</v>
      </c>
      <c r="S226" s="9" t="s">
        <v>1500</v>
      </c>
      <c r="T226" s="9" t="s">
        <v>1500</v>
      </c>
      <c r="U226" s="9" t="s">
        <v>2757</v>
      </c>
      <c r="V226" s="9" t="s">
        <v>1500</v>
      </c>
      <c r="W226" s="9" t="s">
        <v>1500</v>
      </c>
      <c r="X226" s="9" t="s">
        <v>1500</v>
      </c>
      <c r="Y226" s="9" t="s">
        <v>1486</v>
      </c>
      <c r="Z226" s="9">
        <v>2017</v>
      </c>
      <c r="AA226" s="9">
        <v>14</v>
      </c>
      <c r="AB226" s="9">
        <v>10</v>
      </c>
      <c r="AC226" s="9" t="s">
        <v>1500</v>
      </c>
      <c r="AD226" s="9" t="s">
        <v>1500</v>
      </c>
      <c r="AE226" s="9" t="s">
        <v>1500</v>
      </c>
      <c r="AF226" s="9" t="s">
        <v>1500</v>
      </c>
      <c r="AG226" s="9">
        <v>1177</v>
      </c>
      <c r="AH226" s="9" t="s">
        <v>677</v>
      </c>
      <c r="AI226" s="10" t="str">
        <f>HYPERLINK("http://dx.doi.org/10.3390/ijerph14101177","http://dx.doi.org/10.3390/ijerph14101177")</f>
        <v>http://dx.doi.org/10.3390/ijerph14101177</v>
      </c>
      <c r="AJ226" s="9" t="s">
        <v>1500</v>
      </c>
      <c r="AK226" s="9" t="s">
        <v>1500</v>
      </c>
      <c r="AL226" s="9" t="s">
        <v>1500</v>
      </c>
      <c r="AM226" s="9" t="s">
        <v>1500</v>
      </c>
      <c r="AN226" s="9">
        <v>28981456</v>
      </c>
      <c r="AO226" s="9" t="s">
        <v>1500</v>
      </c>
      <c r="AP226" s="9" t="s">
        <v>1500</v>
      </c>
      <c r="AQ226" s="9" t="s">
        <v>841</v>
      </c>
      <c r="AR226" s="10" t="str">
        <f>HYPERLINK("https%3A%2F%2Fwww.webofscience.com%2Fwos%2Fwoscc%2Ffull-record%2FWOS:000414763200086","View Full Record in Web of Science")</f>
        <v>View Full Record in Web of Science</v>
      </c>
    </row>
    <row r="227" spans="1:44" s="9" customFormat="1" x14ac:dyDescent="0.2">
      <c r="A227" s="9" t="s">
        <v>1507</v>
      </c>
      <c r="B227" s="9" t="s">
        <v>2046</v>
      </c>
      <c r="C227" s="9" t="s">
        <v>1500</v>
      </c>
      <c r="D227" s="9" t="s">
        <v>1500</v>
      </c>
      <c r="E227" s="9" t="s">
        <v>1500</v>
      </c>
      <c r="F227" s="9" t="s">
        <v>1716</v>
      </c>
      <c r="G227" s="9" t="s">
        <v>1500</v>
      </c>
      <c r="H227" s="9" t="s">
        <v>1500</v>
      </c>
      <c r="J227" s="9" t="s">
        <v>2792</v>
      </c>
      <c r="K227" s="9" t="s">
        <v>329</v>
      </c>
      <c r="L227" s="9" t="s">
        <v>1303</v>
      </c>
      <c r="M227" s="9" t="s">
        <v>1500</v>
      </c>
      <c r="N227" s="9" t="s">
        <v>1500</v>
      </c>
      <c r="O227" s="9" t="s">
        <v>1500</v>
      </c>
      <c r="P227" s="9" t="s">
        <v>250</v>
      </c>
      <c r="Q227" s="9" t="s">
        <v>372</v>
      </c>
      <c r="R227" s="9" t="s">
        <v>1500</v>
      </c>
      <c r="S227" s="9" t="s">
        <v>1500</v>
      </c>
      <c r="T227" s="9" t="s">
        <v>2638</v>
      </c>
      <c r="U227" s="9" t="s">
        <v>2629</v>
      </c>
      <c r="V227" s="9" t="s">
        <v>1500</v>
      </c>
      <c r="W227" s="9" t="s">
        <v>1500</v>
      </c>
      <c r="X227" s="9" t="s">
        <v>1500</v>
      </c>
      <c r="Y227" s="9" t="s">
        <v>1490</v>
      </c>
      <c r="Z227" s="9">
        <v>2014</v>
      </c>
      <c r="AA227" s="9">
        <v>378</v>
      </c>
      <c r="AB227" s="9" t="s">
        <v>1499</v>
      </c>
      <c r="AC227" s="9" t="s">
        <v>1500</v>
      </c>
      <c r="AD227" s="9" t="s">
        <v>1500</v>
      </c>
      <c r="AE227" s="9">
        <v>239</v>
      </c>
      <c r="AF227" s="9">
        <v>252</v>
      </c>
      <c r="AG227" s="9" t="s">
        <v>1500</v>
      </c>
      <c r="AH227" s="9" t="s">
        <v>2362</v>
      </c>
      <c r="AI227" s="10" t="str">
        <f>HYPERLINK("http://dx.doi.org/10.1007/s11104-014-2023-y","http://dx.doi.org/10.1007/s11104-014-2023-y")</f>
        <v>http://dx.doi.org/10.1007/s11104-014-2023-y</v>
      </c>
      <c r="AJ227" s="9" t="s">
        <v>1500</v>
      </c>
      <c r="AK227" s="9" t="s">
        <v>1500</v>
      </c>
      <c r="AL227" s="9" t="s">
        <v>1500</v>
      </c>
      <c r="AM227" s="9" t="s">
        <v>1500</v>
      </c>
      <c r="AN227" s="9" t="s">
        <v>1500</v>
      </c>
      <c r="AO227" s="9" t="s">
        <v>1500</v>
      </c>
      <c r="AP227" s="9" t="s">
        <v>1500</v>
      </c>
      <c r="AQ227" s="9" t="s">
        <v>843</v>
      </c>
      <c r="AR227" s="10" t="str">
        <f>HYPERLINK("https%3A%2F%2Fwww.webofscience.com%2Fwos%2Fwoscc%2Ffull-record%2FWOS:000334514000017","View Full Record in Web of Science")</f>
        <v>View Full Record in Web of Science</v>
      </c>
    </row>
    <row r="228" spans="1:44" s="9" customFormat="1" x14ac:dyDescent="0.2">
      <c r="A228" s="9" t="s">
        <v>1507</v>
      </c>
      <c r="B228" s="9" t="s">
        <v>1364</v>
      </c>
      <c r="C228" s="9" t="s">
        <v>1500</v>
      </c>
      <c r="D228" s="9" t="s">
        <v>1500</v>
      </c>
      <c r="E228" s="9" t="s">
        <v>1500</v>
      </c>
      <c r="F228" s="9" t="s">
        <v>1542</v>
      </c>
      <c r="G228" s="9" t="s">
        <v>1500</v>
      </c>
      <c r="H228" s="9" t="s">
        <v>1500</v>
      </c>
      <c r="I228" s="9" t="s">
        <v>1231</v>
      </c>
      <c r="J228" s="11"/>
      <c r="K228" s="9" t="s">
        <v>1893</v>
      </c>
      <c r="L228" s="9" t="s">
        <v>705</v>
      </c>
      <c r="M228" s="9" t="s">
        <v>1500</v>
      </c>
      <c r="N228" s="9" t="s">
        <v>1500</v>
      </c>
      <c r="O228" s="9" t="s">
        <v>1500</v>
      </c>
      <c r="P228" s="9" t="s">
        <v>365</v>
      </c>
      <c r="Q228" s="9" t="s">
        <v>1500</v>
      </c>
      <c r="R228" s="9" t="s">
        <v>1500</v>
      </c>
      <c r="S228" s="9" t="s">
        <v>1500</v>
      </c>
      <c r="T228" s="9" t="s">
        <v>2091</v>
      </c>
      <c r="U228" s="9" t="s">
        <v>2085</v>
      </c>
      <c r="V228" s="9" t="s">
        <v>1500</v>
      </c>
      <c r="W228" s="9" t="s">
        <v>1500</v>
      </c>
      <c r="X228" s="9" t="s">
        <v>1500</v>
      </c>
      <c r="Y228" s="9" t="s">
        <v>1505</v>
      </c>
      <c r="Z228" s="9">
        <v>2017</v>
      </c>
      <c r="AA228" s="9">
        <v>7</v>
      </c>
      <c r="AB228" s="9">
        <v>1</v>
      </c>
      <c r="AC228" s="9" t="s">
        <v>1500</v>
      </c>
      <c r="AD228" s="9" t="s">
        <v>1500</v>
      </c>
      <c r="AE228" s="9">
        <v>63</v>
      </c>
      <c r="AF228" s="9" t="s">
        <v>1484</v>
      </c>
      <c r="AG228" s="9" t="s">
        <v>1500</v>
      </c>
      <c r="AH228" s="9" t="s">
        <v>695</v>
      </c>
      <c r="AI228" s="10" t="str">
        <f>HYPERLINK("http://dx.doi.org/10.1038/NCLIMATE3158","http://dx.doi.org/10.1038/NCLIMATE3158")</f>
        <v>http://dx.doi.org/10.1038/NCLIMATE3158</v>
      </c>
      <c r="AJ228" s="9" t="s">
        <v>1500</v>
      </c>
      <c r="AK228" s="9" t="s">
        <v>1500</v>
      </c>
      <c r="AL228" s="9" t="s">
        <v>1500</v>
      </c>
      <c r="AM228" s="9" t="s">
        <v>1500</v>
      </c>
      <c r="AN228" s="9" t="s">
        <v>1500</v>
      </c>
      <c r="AO228" s="9" t="s">
        <v>1500</v>
      </c>
      <c r="AP228" s="9" t="s">
        <v>1500</v>
      </c>
      <c r="AQ228" s="9" t="s">
        <v>883</v>
      </c>
      <c r="AR228" s="10" t="str">
        <f>HYPERLINK("https%3A%2F%2Fwww.webofscience.com%2Fwos%2Fwoscc%2Ffull-record%2FWOS:000396346700017","View Full Record in Web of Science")</f>
        <v>View Full Record in Web of Science</v>
      </c>
    </row>
    <row r="229" spans="1:44" s="9" customFormat="1" x14ac:dyDescent="0.2">
      <c r="A229" s="9" t="s">
        <v>1507</v>
      </c>
      <c r="B229" s="9" t="s">
        <v>153</v>
      </c>
      <c r="C229" s="9" t="s">
        <v>1500</v>
      </c>
      <c r="D229" s="9" t="s">
        <v>1500</v>
      </c>
      <c r="E229" s="9" t="s">
        <v>1500</v>
      </c>
      <c r="F229" s="9" t="s">
        <v>2563</v>
      </c>
      <c r="G229" s="9" t="s">
        <v>1500</v>
      </c>
      <c r="H229" s="9" t="s">
        <v>1500</v>
      </c>
      <c r="J229" s="9" t="s">
        <v>2792</v>
      </c>
      <c r="K229" s="9" t="s">
        <v>1421</v>
      </c>
      <c r="L229" s="9" t="s">
        <v>628</v>
      </c>
      <c r="M229" s="9" t="s">
        <v>1500</v>
      </c>
      <c r="N229" s="9" t="s">
        <v>1500</v>
      </c>
      <c r="O229" s="9" t="s">
        <v>1500</v>
      </c>
      <c r="P229" s="9" t="s">
        <v>615</v>
      </c>
      <c r="Q229" s="9" t="s">
        <v>1500</v>
      </c>
      <c r="R229" s="9" t="s">
        <v>1500</v>
      </c>
      <c r="S229" s="9" t="s">
        <v>1500</v>
      </c>
      <c r="T229" s="9" t="s">
        <v>2750</v>
      </c>
      <c r="U229" s="9" t="s">
        <v>2743</v>
      </c>
      <c r="V229" s="9" t="s">
        <v>1500</v>
      </c>
      <c r="W229" s="9" t="s">
        <v>1500</v>
      </c>
      <c r="X229" s="9" t="s">
        <v>1500</v>
      </c>
      <c r="Y229" s="9" t="s">
        <v>1532</v>
      </c>
      <c r="Z229" s="9">
        <v>2023</v>
      </c>
      <c r="AA229" s="9">
        <v>299</v>
      </c>
      <c r="AB229" s="9" t="s">
        <v>1500</v>
      </c>
      <c r="AC229" s="9" t="s">
        <v>1500</v>
      </c>
      <c r="AD229" s="9" t="s">
        <v>1500</v>
      </c>
      <c r="AE229" s="9" t="s">
        <v>1500</v>
      </c>
      <c r="AF229" s="9" t="s">
        <v>1500</v>
      </c>
      <c r="AG229" s="9">
        <v>108970</v>
      </c>
      <c r="AH229" s="9" t="s">
        <v>2471</v>
      </c>
      <c r="AI229" s="10" t="str">
        <f>HYPERLINK("http://dx.doi.org/10.1016/j.fcr.2023.108970","http://dx.doi.org/10.1016/j.fcr.2023.108970")</f>
        <v>http://dx.doi.org/10.1016/j.fcr.2023.108970</v>
      </c>
      <c r="AJ229" s="9" t="s">
        <v>1500</v>
      </c>
      <c r="AK229" s="9" t="s">
        <v>2701</v>
      </c>
      <c r="AL229" s="9" t="s">
        <v>1500</v>
      </c>
      <c r="AM229" s="9" t="s">
        <v>1500</v>
      </c>
      <c r="AN229" s="9" t="s">
        <v>1500</v>
      </c>
      <c r="AO229" s="9" t="s">
        <v>1500</v>
      </c>
      <c r="AP229" s="9" t="s">
        <v>1500</v>
      </c>
      <c r="AQ229" s="9" t="s">
        <v>885</v>
      </c>
      <c r="AR229" s="10" t="str">
        <f>HYPERLINK("https%3A%2F%2Fwww.webofscience.com%2Fwos%2Fwoscc%2Ffull-record%2FWOS:001011392200001","View Full Record in Web of Science")</f>
        <v>View Full Record in Web of Science</v>
      </c>
    </row>
    <row r="230" spans="1:44" s="9" customFormat="1" x14ac:dyDescent="0.2">
      <c r="A230" s="9" t="s">
        <v>1507</v>
      </c>
      <c r="B230" s="9" t="s">
        <v>1946</v>
      </c>
      <c r="C230" s="9" t="s">
        <v>1500</v>
      </c>
      <c r="D230" s="9" t="s">
        <v>1500</v>
      </c>
      <c r="E230" s="9" t="s">
        <v>1500</v>
      </c>
      <c r="F230" s="9" t="s">
        <v>112</v>
      </c>
      <c r="G230" s="9" t="s">
        <v>1500</v>
      </c>
      <c r="H230" s="9" t="s">
        <v>1500</v>
      </c>
      <c r="J230" s="9" t="s">
        <v>2786</v>
      </c>
      <c r="K230" s="9" t="s">
        <v>290</v>
      </c>
      <c r="L230" s="9" t="s">
        <v>639</v>
      </c>
      <c r="M230" s="9" t="s">
        <v>1500</v>
      </c>
      <c r="N230" s="9" t="s">
        <v>1500</v>
      </c>
      <c r="O230" s="9" t="s">
        <v>1500</v>
      </c>
      <c r="P230" s="9" t="s">
        <v>2766</v>
      </c>
      <c r="Q230" s="9" t="s">
        <v>511</v>
      </c>
      <c r="R230" s="9" t="s">
        <v>1500</v>
      </c>
      <c r="S230" s="9" t="s">
        <v>1500</v>
      </c>
      <c r="T230" s="9" t="s">
        <v>2627</v>
      </c>
      <c r="U230" s="9" t="s">
        <v>2634</v>
      </c>
      <c r="V230" s="9" t="s">
        <v>1500</v>
      </c>
      <c r="W230" s="9" t="s">
        <v>1500</v>
      </c>
      <c r="X230" s="9" t="s">
        <v>1500</v>
      </c>
      <c r="Y230" s="9" t="s">
        <v>1501</v>
      </c>
      <c r="Z230" s="9">
        <v>2023</v>
      </c>
      <c r="AA230" s="9">
        <v>189</v>
      </c>
      <c r="AB230" s="9" t="s">
        <v>1500</v>
      </c>
      <c r="AC230" s="9" t="s">
        <v>1500</v>
      </c>
      <c r="AD230" s="9" t="s">
        <v>1500</v>
      </c>
      <c r="AE230" s="9" t="s">
        <v>1500</v>
      </c>
      <c r="AF230" s="9" t="s">
        <v>1500</v>
      </c>
      <c r="AG230" s="9">
        <v>104951</v>
      </c>
      <c r="AH230" s="9" t="s">
        <v>610</v>
      </c>
      <c r="AI230" s="10" t="str">
        <f>HYPERLINK("http://dx.doi.org/10.1016/j.apsoil.2023.104951","http://dx.doi.org/10.1016/j.apsoil.2023.104951")</f>
        <v>http://dx.doi.org/10.1016/j.apsoil.2023.104951</v>
      </c>
      <c r="AJ230" s="9" t="s">
        <v>1500</v>
      </c>
      <c r="AK230" s="9" t="s">
        <v>2701</v>
      </c>
      <c r="AL230" s="9" t="s">
        <v>1500</v>
      </c>
      <c r="AM230" s="9" t="s">
        <v>1500</v>
      </c>
      <c r="AN230" s="9" t="s">
        <v>1500</v>
      </c>
      <c r="AO230" s="9" t="s">
        <v>1500</v>
      </c>
      <c r="AP230" s="9" t="s">
        <v>1500</v>
      </c>
      <c r="AQ230" s="9" t="s">
        <v>895</v>
      </c>
      <c r="AR230" s="10" t="str">
        <f>HYPERLINK("https%3A%2F%2Fwww.webofscience.com%2Fwos%2Fwoscc%2Ffull-record%2FWOS:001009891200001","View Full Record in Web of Science")</f>
        <v>View Full Record in Web of Science</v>
      </c>
    </row>
    <row r="231" spans="1:44" s="9" customFormat="1" x14ac:dyDescent="0.2">
      <c r="A231" s="9" t="s">
        <v>1507</v>
      </c>
      <c r="B231" s="9" t="s">
        <v>736</v>
      </c>
      <c r="C231" s="9" t="s">
        <v>1500</v>
      </c>
      <c r="D231" s="9" t="s">
        <v>1500</v>
      </c>
      <c r="E231" s="9" t="s">
        <v>1500</v>
      </c>
      <c r="F231" s="9" t="s">
        <v>261</v>
      </c>
      <c r="G231" s="9" t="s">
        <v>1500</v>
      </c>
      <c r="H231" s="9" t="s">
        <v>1500</v>
      </c>
      <c r="I231" s="9" t="s">
        <v>2784</v>
      </c>
      <c r="K231" s="9" t="s">
        <v>418</v>
      </c>
      <c r="L231" s="9" t="s">
        <v>1252</v>
      </c>
      <c r="M231" s="9" t="s">
        <v>1500</v>
      </c>
      <c r="N231" s="9" t="s">
        <v>1500</v>
      </c>
      <c r="O231" s="9" t="s">
        <v>1500</v>
      </c>
      <c r="P231" s="9" t="s">
        <v>1966</v>
      </c>
      <c r="Q231" s="9" t="s">
        <v>1281</v>
      </c>
      <c r="R231" s="9" t="s">
        <v>1500</v>
      </c>
      <c r="S231" s="9" t="s">
        <v>1500</v>
      </c>
      <c r="T231" s="9" t="s">
        <v>2073</v>
      </c>
      <c r="U231" s="9" t="s">
        <v>2077</v>
      </c>
      <c r="V231" s="9" t="s">
        <v>1500</v>
      </c>
      <c r="W231" s="9" t="s">
        <v>1500</v>
      </c>
      <c r="X231" s="9" t="s">
        <v>1500</v>
      </c>
      <c r="Y231" s="9" t="s">
        <v>1498</v>
      </c>
      <c r="Z231" s="9">
        <v>2014</v>
      </c>
      <c r="AA231" s="9" t="s">
        <v>1616</v>
      </c>
      <c r="AB231" s="9" t="s">
        <v>1500</v>
      </c>
      <c r="AC231" s="9" t="s">
        <v>1500</v>
      </c>
      <c r="AD231" s="9" t="s">
        <v>1500</v>
      </c>
      <c r="AE231" s="9">
        <v>26</v>
      </c>
      <c r="AF231" s="9">
        <v>36</v>
      </c>
      <c r="AG231" s="9" t="s">
        <v>1500</v>
      </c>
      <c r="AH231" s="9" t="s">
        <v>732</v>
      </c>
      <c r="AI231" s="10" t="str">
        <f>HYPERLINK("http://dx.doi.org/10.1016/j.cosust.2014.07.004","http://dx.doi.org/10.1016/j.cosust.2014.07.004")</f>
        <v>http://dx.doi.org/10.1016/j.cosust.2014.07.004</v>
      </c>
      <c r="AJ231" s="9" t="s">
        <v>1500</v>
      </c>
      <c r="AK231" s="9" t="s">
        <v>1500</v>
      </c>
      <c r="AL231" s="9" t="s">
        <v>1500</v>
      </c>
      <c r="AM231" s="9" t="s">
        <v>1500</v>
      </c>
      <c r="AN231" s="9" t="s">
        <v>1500</v>
      </c>
      <c r="AO231" s="9" t="s">
        <v>1500</v>
      </c>
      <c r="AP231" s="9" t="s">
        <v>1500</v>
      </c>
      <c r="AQ231" s="9" t="s">
        <v>782</v>
      </c>
      <c r="AR231" s="10" t="str">
        <f>HYPERLINK("https%3A%2F%2Fwww.webofscience.com%2Fwos%2Fwoscc%2Ffull-record%2FWOS:000345230500004","View Full Record in Web of Science")</f>
        <v>View Full Record in Web of Science</v>
      </c>
    </row>
    <row r="232" spans="1:44" s="9" customFormat="1" x14ac:dyDescent="0.2">
      <c r="A232" s="9" t="s">
        <v>1507</v>
      </c>
      <c r="B232" s="9" t="s">
        <v>1283</v>
      </c>
      <c r="C232" s="9" t="s">
        <v>1500</v>
      </c>
      <c r="D232" s="9" t="s">
        <v>1500</v>
      </c>
      <c r="E232" s="9" t="s">
        <v>1500</v>
      </c>
      <c r="F232" s="9" t="s">
        <v>692</v>
      </c>
      <c r="G232" s="9" t="s">
        <v>1500</v>
      </c>
      <c r="H232" s="9" t="s">
        <v>1500</v>
      </c>
      <c r="I232" s="9" t="s">
        <v>1231</v>
      </c>
      <c r="K232" s="9" t="s">
        <v>2558</v>
      </c>
    </row>
    <row r="233" spans="1:44" s="9" customFormat="1" x14ac:dyDescent="0.2">
      <c r="A233" s="9" t="s">
        <v>1507</v>
      </c>
      <c r="B233" s="9" t="s">
        <v>2228</v>
      </c>
      <c r="C233" s="9" t="s">
        <v>1500</v>
      </c>
      <c r="D233" s="9" t="s">
        <v>1500</v>
      </c>
      <c r="E233" s="9" t="s">
        <v>1500</v>
      </c>
      <c r="F233" s="9" t="s">
        <v>2119</v>
      </c>
      <c r="G233" s="9" t="s">
        <v>1500</v>
      </c>
      <c r="H233" s="9" t="s">
        <v>1500</v>
      </c>
      <c r="J233" s="9" t="s">
        <v>2792</v>
      </c>
      <c r="K233" s="9" t="s">
        <v>2546</v>
      </c>
    </row>
    <row r="234" spans="1:44" s="9" customFormat="1" x14ac:dyDescent="0.2">
      <c r="A234" s="9" t="s">
        <v>1507</v>
      </c>
      <c r="B234" s="9" t="s">
        <v>2343</v>
      </c>
      <c r="C234" s="9" t="s">
        <v>1500</v>
      </c>
      <c r="D234" s="9" t="s">
        <v>1500</v>
      </c>
      <c r="E234" s="9" t="s">
        <v>1500</v>
      </c>
      <c r="F234" s="9" t="s">
        <v>205</v>
      </c>
      <c r="G234" s="9" t="s">
        <v>1500</v>
      </c>
      <c r="H234" s="9" t="s">
        <v>1500</v>
      </c>
      <c r="I234" s="11" t="s">
        <v>2785</v>
      </c>
      <c r="K234" s="9" t="s">
        <v>1667</v>
      </c>
      <c r="L234" s="9" t="s">
        <v>1293</v>
      </c>
      <c r="M234" s="9" t="s">
        <v>1500</v>
      </c>
      <c r="N234" s="9" t="s">
        <v>1500</v>
      </c>
      <c r="O234" s="9" t="s">
        <v>1500</v>
      </c>
      <c r="P234" s="9" t="s">
        <v>2027</v>
      </c>
      <c r="Q234" s="9" t="s">
        <v>1717</v>
      </c>
      <c r="R234" s="9" t="s">
        <v>1500</v>
      </c>
      <c r="S234" s="9" t="s">
        <v>1500</v>
      </c>
      <c r="T234" s="9" t="s">
        <v>1500</v>
      </c>
      <c r="U234" s="9" t="s">
        <v>2654</v>
      </c>
      <c r="V234" s="9" t="s">
        <v>1500</v>
      </c>
      <c r="W234" s="9" t="s">
        <v>1500</v>
      </c>
      <c r="X234" s="9" t="s">
        <v>1500</v>
      </c>
      <c r="Y234" s="9" t="s">
        <v>1623</v>
      </c>
      <c r="Z234" s="9">
        <v>2020</v>
      </c>
      <c r="AA234" s="9">
        <v>12</v>
      </c>
      <c r="AB234" s="9">
        <v>4</v>
      </c>
      <c r="AC234" s="9" t="s">
        <v>1500</v>
      </c>
      <c r="AD234" s="9" t="s">
        <v>1500</v>
      </c>
      <c r="AE234" s="9" t="s">
        <v>1500</v>
      </c>
      <c r="AF234" s="9" t="s">
        <v>1500</v>
      </c>
      <c r="AG234" s="9">
        <v>1683</v>
      </c>
      <c r="AH234" s="9" t="s">
        <v>980</v>
      </c>
      <c r="AI234" s="10" t="str">
        <f>HYPERLINK("http://dx.doi.org/10.3390/su12041683","http://dx.doi.org/10.3390/su12041683")</f>
        <v>http://dx.doi.org/10.3390/su12041683</v>
      </c>
      <c r="AJ234" s="9" t="s">
        <v>1500</v>
      </c>
      <c r="AK234" s="9" t="s">
        <v>1500</v>
      </c>
      <c r="AL234" s="9" t="s">
        <v>1500</v>
      </c>
      <c r="AM234" s="9" t="s">
        <v>1500</v>
      </c>
      <c r="AN234" s="9" t="s">
        <v>1500</v>
      </c>
      <c r="AO234" s="9" t="s">
        <v>1500</v>
      </c>
      <c r="AP234" s="9" t="s">
        <v>1500</v>
      </c>
      <c r="AQ234" s="9" t="s">
        <v>956</v>
      </c>
      <c r="AR234" s="10" t="str">
        <f>HYPERLINK("https%3A%2F%2Fwww.webofscience.com%2Fwos%2Fwoscc%2Ffull-record%2FWOS:000522460200401","View Full Record in Web of Science")</f>
        <v>View Full Record in Web of Science</v>
      </c>
    </row>
    <row r="235" spans="1:44" s="9" customFormat="1" x14ac:dyDescent="0.2">
      <c r="A235" s="9" t="s">
        <v>1507</v>
      </c>
      <c r="B235" s="9" t="s">
        <v>1992</v>
      </c>
      <c r="C235" s="9" t="s">
        <v>1500</v>
      </c>
      <c r="D235" s="9" t="s">
        <v>1500</v>
      </c>
      <c r="E235" s="9" t="s">
        <v>1500</v>
      </c>
      <c r="F235" s="9" t="s">
        <v>1350</v>
      </c>
      <c r="G235" s="9" t="s">
        <v>1500</v>
      </c>
      <c r="H235" s="9" t="s">
        <v>1500</v>
      </c>
      <c r="J235" s="9" t="s">
        <v>2792</v>
      </c>
      <c r="K235" s="9" t="s">
        <v>287</v>
      </c>
      <c r="L235" s="9" t="s">
        <v>663</v>
      </c>
      <c r="M235" s="9" t="s">
        <v>1500</v>
      </c>
      <c r="N235" s="9" t="s">
        <v>1500</v>
      </c>
      <c r="O235" s="9" t="s">
        <v>1500</v>
      </c>
      <c r="P235" s="9" t="s">
        <v>2271</v>
      </c>
      <c r="Q235" s="9" t="s">
        <v>1190</v>
      </c>
      <c r="R235" s="9" t="s">
        <v>1500</v>
      </c>
      <c r="S235" s="9" t="s">
        <v>1500</v>
      </c>
      <c r="T235" s="9" t="s">
        <v>2056</v>
      </c>
      <c r="U235" s="9" t="s">
        <v>2055</v>
      </c>
      <c r="V235" s="9" t="s">
        <v>1500</v>
      </c>
      <c r="W235" s="9" t="s">
        <v>1500</v>
      </c>
      <c r="X235" s="9" t="s">
        <v>1500</v>
      </c>
      <c r="Y235" s="9" t="s">
        <v>1486</v>
      </c>
      <c r="Z235" s="9">
        <v>2013</v>
      </c>
      <c r="AA235" s="9">
        <v>77</v>
      </c>
      <c r="AB235" s="9" t="s">
        <v>1500</v>
      </c>
      <c r="AC235" s="9" t="s">
        <v>1500</v>
      </c>
      <c r="AD235" s="9" t="s">
        <v>1500</v>
      </c>
      <c r="AE235" s="9">
        <v>943</v>
      </c>
      <c r="AF235" s="9">
        <v>950</v>
      </c>
      <c r="AG235" s="9" t="s">
        <v>1500</v>
      </c>
      <c r="AH235" s="9" t="s">
        <v>2580</v>
      </c>
      <c r="AI235" s="10" t="str">
        <f>HYPERLINK("http://dx.doi.org/10.1016/j.atmosenv.2013.06.022","http://dx.doi.org/10.1016/j.atmosenv.2013.06.022")</f>
        <v>http://dx.doi.org/10.1016/j.atmosenv.2013.06.022</v>
      </c>
      <c r="AJ235" s="9" t="s">
        <v>1500</v>
      </c>
      <c r="AK235" s="9" t="s">
        <v>1500</v>
      </c>
      <c r="AL235" s="9" t="s">
        <v>1500</v>
      </c>
      <c r="AM235" s="9" t="s">
        <v>1500</v>
      </c>
      <c r="AN235" s="9" t="s">
        <v>1500</v>
      </c>
      <c r="AO235" s="9" t="s">
        <v>1500</v>
      </c>
      <c r="AP235" s="9" t="s">
        <v>1500</v>
      </c>
      <c r="AQ235" s="9" t="s">
        <v>1019</v>
      </c>
      <c r="AR235" s="10" t="str">
        <f>HYPERLINK("https%3A%2F%2Fwww.webofscience.com%2Fwos%2Fwoscc%2Ffull-record%2FWOS:000324848500099","View Full Record in Web of Science")</f>
        <v>View Full Record in Web of Science</v>
      </c>
    </row>
    <row r="236" spans="1:44" s="9" customFormat="1" x14ac:dyDescent="0.2">
      <c r="A236" s="9" t="s">
        <v>1507</v>
      </c>
      <c r="B236" s="9" t="s">
        <v>1983</v>
      </c>
      <c r="C236" s="9" t="s">
        <v>1500</v>
      </c>
      <c r="D236" s="9" t="s">
        <v>1500</v>
      </c>
      <c r="E236" s="9" t="s">
        <v>1500</v>
      </c>
      <c r="F236" s="9" t="s">
        <v>2489</v>
      </c>
      <c r="G236" s="9" t="s">
        <v>1500</v>
      </c>
      <c r="H236" s="9" t="s">
        <v>1500</v>
      </c>
      <c r="I236" s="9" t="s">
        <v>2621</v>
      </c>
      <c r="K236" s="9" t="s">
        <v>1411</v>
      </c>
      <c r="L236" s="9" t="s">
        <v>2313</v>
      </c>
      <c r="M236" s="9" t="s">
        <v>1500</v>
      </c>
      <c r="N236" s="9" t="s">
        <v>1500</v>
      </c>
      <c r="O236" s="9" t="s">
        <v>1500</v>
      </c>
      <c r="P236" s="9" t="s">
        <v>298</v>
      </c>
      <c r="Q236" s="9" t="s">
        <v>1114</v>
      </c>
      <c r="R236" s="9" t="s">
        <v>1500</v>
      </c>
      <c r="S236" s="9" t="s">
        <v>1500</v>
      </c>
      <c r="T236" s="9" t="s">
        <v>1482</v>
      </c>
      <c r="U236" s="9" t="s">
        <v>1500</v>
      </c>
      <c r="V236" s="9" t="s">
        <v>1500</v>
      </c>
      <c r="W236" s="9" t="s">
        <v>1500</v>
      </c>
      <c r="X236" s="9" t="s">
        <v>1500</v>
      </c>
      <c r="Y236" s="9" t="s">
        <v>1509</v>
      </c>
      <c r="Z236" s="9">
        <v>2014</v>
      </c>
      <c r="AA236" s="9">
        <v>70</v>
      </c>
      <c r="AB236" s="9" t="s">
        <v>1500</v>
      </c>
      <c r="AC236" s="9" t="s">
        <v>1500</v>
      </c>
      <c r="AD236" s="9" t="s">
        <v>1500</v>
      </c>
      <c r="AE236" s="9">
        <v>66</v>
      </c>
      <c r="AF236" s="9">
        <v>78</v>
      </c>
      <c r="AG236" s="9" t="s">
        <v>1500</v>
      </c>
      <c r="AH236" s="9" t="s">
        <v>733</v>
      </c>
      <c r="AI236" s="10" t="str">
        <f>HYPERLINK("http://dx.doi.org/10.1016/j.soilbio.2013.11.026","http://dx.doi.org/10.1016/j.soilbio.2013.11.026")</f>
        <v>http://dx.doi.org/10.1016/j.soilbio.2013.11.026</v>
      </c>
      <c r="AJ236" s="9" t="s">
        <v>1500</v>
      </c>
      <c r="AK236" s="9" t="s">
        <v>1500</v>
      </c>
      <c r="AL236" s="9" t="s">
        <v>1500</v>
      </c>
      <c r="AM236" s="9" t="s">
        <v>1500</v>
      </c>
      <c r="AN236" s="9" t="s">
        <v>1500</v>
      </c>
      <c r="AO236" s="9" t="s">
        <v>1500</v>
      </c>
      <c r="AP236" s="9" t="s">
        <v>1500</v>
      </c>
      <c r="AQ236" s="9" t="s">
        <v>766</v>
      </c>
      <c r="AR236" s="10" t="str">
        <f>HYPERLINK("https%3A%2F%2Fwww.webofscience.com%2Fwos%2Fwoscc%2Ffull-record%2FWOS:000332439800010","View Full Record in Web of Science")</f>
        <v>View Full Record in Web of Science</v>
      </c>
    </row>
    <row r="237" spans="1:44" s="9" customFormat="1" x14ac:dyDescent="0.2">
      <c r="A237" s="9" t="s">
        <v>1507</v>
      </c>
      <c r="B237" s="9" t="s">
        <v>1265</v>
      </c>
      <c r="C237" s="9" t="s">
        <v>1500</v>
      </c>
      <c r="D237" s="9" t="s">
        <v>1500</v>
      </c>
      <c r="E237" s="9" t="s">
        <v>1500</v>
      </c>
      <c r="F237" s="9" t="s">
        <v>1690</v>
      </c>
      <c r="G237" s="9" t="s">
        <v>1500</v>
      </c>
      <c r="H237" s="9" t="s">
        <v>1500</v>
      </c>
      <c r="I237" s="9" t="s">
        <v>2621</v>
      </c>
      <c r="K237" s="9" t="s">
        <v>1672</v>
      </c>
      <c r="L237" s="9" t="s">
        <v>1312</v>
      </c>
      <c r="M237" s="9" t="s">
        <v>1500</v>
      </c>
      <c r="N237" s="9" t="s">
        <v>1500</v>
      </c>
      <c r="O237" s="9" t="s">
        <v>1500</v>
      </c>
      <c r="P237" s="9" t="s">
        <v>1856</v>
      </c>
      <c r="Q237" s="9" t="s">
        <v>1718</v>
      </c>
      <c r="R237" s="9" t="s">
        <v>1500</v>
      </c>
      <c r="S237" s="9" t="s">
        <v>1500</v>
      </c>
      <c r="T237" s="9" t="s">
        <v>2060</v>
      </c>
      <c r="U237" s="9" t="s">
        <v>2064</v>
      </c>
      <c r="V237" s="9" t="s">
        <v>1500</v>
      </c>
      <c r="W237" s="9" t="s">
        <v>1500</v>
      </c>
      <c r="X237" s="9" t="s">
        <v>1500</v>
      </c>
      <c r="Y237" s="9" t="s">
        <v>1497</v>
      </c>
      <c r="Z237" s="9">
        <v>2013</v>
      </c>
      <c r="AA237" s="9">
        <v>178</v>
      </c>
      <c r="AB237" s="9">
        <v>6</v>
      </c>
      <c r="AC237" s="9" t="s">
        <v>1500</v>
      </c>
      <c r="AD237" s="9" t="s">
        <v>1500</v>
      </c>
      <c r="AE237" s="9">
        <v>316</v>
      </c>
      <c r="AF237" s="9">
        <v>323</v>
      </c>
      <c r="AG237" s="9" t="s">
        <v>1500</v>
      </c>
      <c r="AH237" s="9" t="s">
        <v>2437</v>
      </c>
      <c r="AI237" s="10" t="str">
        <f>HYPERLINK("http://dx.doi.org/10.1097/SS.0b013e3182a35c92","http://dx.doi.org/10.1097/SS.0b013e3182a35c92")</f>
        <v>http://dx.doi.org/10.1097/SS.0b013e3182a35c92</v>
      </c>
      <c r="AJ237" s="9" t="s">
        <v>1500</v>
      </c>
      <c r="AK237" s="9" t="s">
        <v>1500</v>
      </c>
      <c r="AL237" s="9" t="s">
        <v>1500</v>
      </c>
      <c r="AM237" s="9" t="s">
        <v>1500</v>
      </c>
      <c r="AN237" s="9" t="s">
        <v>1500</v>
      </c>
      <c r="AO237" s="9" t="s">
        <v>1500</v>
      </c>
      <c r="AP237" s="9" t="s">
        <v>1500</v>
      </c>
      <c r="AQ237" s="9" t="s">
        <v>1048</v>
      </c>
      <c r="AR237" s="10" t="str">
        <f>HYPERLINK("https%3A%2F%2Fwww.webofscience.com%2Fwos%2Fwoscc%2Ffull-record%2FWOS:000330320000006","View Full Record in Web of Science")</f>
        <v>View Full Record in Web of Science</v>
      </c>
    </row>
    <row r="238" spans="1:44" s="9" customFormat="1" x14ac:dyDescent="0.2">
      <c r="A238" s="9" t="s">
        <v>1507</v>
      </c>
      <c r="B238" s="9" t="s">
        <v>388</v>
      </c>
      <c r="C238" s="9" t="s">
        <v>1500</v>
      </c>
      <c r="D238" s="9" t="s">
        <v>1500</v>
      </c>
      <c r="E238" s="9" t="s">
        <v>1500</v>
      </c>
      <c r="F238" s="9" t="s">
        <v>1377</v>
      </c>
      <c r="G238" s="9" t="s">
        <v>1500</v>
      </c>
      <c r="H238" s="9" t="s">
        <v>1500</v>
      </c>
      <c r="I238" s="9" t="s">
        <v>2621</v>
      </c>
      <c r="K238" s="9" t="s">
        <v>1183</v>
      </c>
      <c r="L238" s="9" t="s">
        <v>640</v>
      </c>
      <c r="M238" s="9" t="s">
        <v>1500</v>
      </c>
      <c r="N238" s="9" t="s">
        <v>1500</v>
      </c>
      <c r="O238" s="9" t="s">
        <v>1500</v>
      </c>
      <c r="P238" s="9" t="s">
        <v>1678</v>
      </c>
      <c r="Q238" s="9" t="s">
        <v>1402</v>
      </c>
      <c r="R238" s="9" t="s">
        <v>1500</v>
      </c>
      <c r="S238" s="9" t="s">
        <v>1500</v>
      </c>
      <c r="T238" s="9" t="s">
        <v>2681</v>
      </c>
      <c r="U238" s="9" t="s">
        <v>2679</v>
      </c>
      <c r="V238" s="9" t="s">
        <v>1500</v>
      </c>
      <c r="W238" s="9" t="s">
        <v>1500</v>
      </c>
      <c r="X238" s="9" t="s">
        <v>1500</v>
      </c>
      <c r="Y238" s="9" t="s">
        <v>1509</v>
      </c>
      <c r="Z238" s="9">
        <v>2022</v>
      </c>
      <c r="AA238" s="9">
        <v>4</v>
      </c>
      <c r="AB238" s="9">
        <v>1</v>
      </c>
      <c r="AC238" s="9" t="s">
        <v>1500</v>
      </c>
      <c r="AD238" s="9" t="s">
        <v>1500</v>
      </c>
      <c r="AE238" s="9">
        <v>78</v>
      </c>
      <c r="AF238" s="9">
        <v>91</v>
      </c>
      <c r="AG238" s="9" t="s">
        <v>1500</v>
      </c>
      <c r="AH238" s="9" t="s">
        <v>2319</v>
      </c>
      <c r="AI238" s="10" t="str">
        <f>HYPERLINK("http://dx.doi.org/10.1007/s42832-020-0066-y","http://dx.doi.org/10.1007/s42832-020-0066-y")</f>
        <v>http://dx.doi.org/10.1007/s42832-020-0066-y</v>
      </c>
      <c r="AJ238" s="9" t="s">
        <v>1500</v>
      </c>
      <c r="AK238" s="9" t="s">
        <v>1500</v>
      </c>
      <c r="AL238" s="9" t="s">
        <v>1500</v>
      </c>
      <c r="AM238" s="9" t="s">
        <v>1500</v>
      </c>
      <c r="AN238" s="9" t="s">
        <v>1500</v>
      </c>
      <c r="AO238" s="9" t="s">
        <v>1500</v>
      </c>
      <c r="AP238" s="9" t="s">
        <v>1500</v>
      </c>
      <c r="AQ238" s="9" t="s">
        <v>939</v>
      </c>
      <c r="AR238" s="10" t="str">
        <f>HYPERLINK("https%3A%2F%2Fwww.webofscience.com%2Fwos%2Fwoscc%2Ffull-record%2FWOS:000751324700007","View Full Record in Web of Science")</f>
        <v>View Full Record in Web of Science</v>
      </c>
    </row>
    <row r="239" spans="1:44" s="9" customFormat="1" x14ac:dyDescent="0.2">
      <c r="A239" s="11" t="s">
        <v>1507</v>
      </c>
      <c r="B239" s="11" t="s">
        <v>539</v>
      </c>
      <c r="C239" s="11" t="s">
        <v>1500</v>
      </c>
      <c r="D239" s="11" t="s">
        <v>1500</v>
      </c>
      <c r="E239" s="11" t="s">
        <v>1500</v>
      </c>
      <c r="F239" s="11" t="s">
        <v>1224</v>
      </c>
      <c r="G239" s="11" t="s">
        <v>1500</v>
      </c>
      <c r="H239" s="11" t="s">
        <v>1500</v>
      </c>
      <c r="I239" s="9" t="s">
        <v>2621</v>
      </c>
      <c r="K239" s="11" t="s">
        <v>2278</v>
      </c>
      <c r="L239" s="11" t="s">
        <v>1075</v>
      </c>
      <c r="M239" s="11" t="s">
        <v>1500</v>
      </c>
      <c r="N239" s="11" t="s">
        <v>1500</v>
      </c>
      <c r="O239" s="11" t="s">
        <v>1500</v>
      </c>
      <c r="P239" s="11" t="s">
        <v>2457</v>
      </c>
      <c r="Q239" s="11" t="s">
        <v>536</v>
      </c>
      <c r="R239" s="11" t="s">
        <v>1500</v>
      </c>
      <c r="S239" s="11" t="s">
        <v>1500</v>
      </c>
      <c r="T239" s="11" t="s">
        <v>2087</v>
      </c>
      <c r="U239" s="11" t="s">
        <v>2088</v>
      </c>
      <c r="V239" s="11" t="s">
        <v>1500</v>
      </c>
      <c r="W239" s="11" t="s">
        <v>1500</v>
      </c>
      <c r="X239" s="11" t="s">
        <v>1500</v>
      </c>
      <c r="Y239" s="11" t="s">
        <v>1495</v>
      </c>
      <c r="Z239" s="11">
        <v>2011</v>
      </c>
      <c r="AA239" s="11">
        <v>139</v>
      </c>
      <c r="AB239" s="11" t="s">
        <v>1499</v>
      </c>
      <c r="AC239" s="11" t="s">
        <v>1500</v>
      </c>
      <c r="AD239" s="11" t="s">
        <v>1500</v>
      </c>
      <c r="AE239" s="11">
        <v>80</v>
      </c>
      <c r="AF239" s="11">
        <v>90</v>
      </c>
      <c r="AG239" s="11" t="s">
        <v>1500</v>
      </c>
      <c r="AH239" s="11" t="s">
        <v>2623</v>
      </c>
      <c r="AI239" s="11">
        <v>0</v>
      </c>
      <c r="AJ239" s="11" t="s">
        <v>1500</v>
      </c>
      <c r="AK239" s="11" t="s">
        <v>1500</v>
      </c>
      <c r="AL239" s="11" t="s">
        <v>1500</v>
      </c>
      <c r="AM239" s="11" t="s">
        <v>1500</v>
      </c>
      <c r="AN239" s="11" t="s">
        <v>1500</v>
      </c>
      <c r="AO239" s="11" t="s">
        <v>1500</v>
      </c>
      <c r="AP239" s="11" t="s">
        <v>1500</v>
      </c>
      <c r="AQ239" s="11" t="s">
        <v>1085</v>
      </c>
      <c r="AR239" s="11">
        <v>0</v>
      </c>
    </row>
    <row r="240" spans="1:44" s="9" customFormat="1" x14ac:dyDescent="0.2">
      <c r="A240" s="9" t="s">
        <v>1507</v>
      </c>
      <c r="B240" s="9" t="s">
        <v>145</v>
      </c>
      <c r="C240" s="9" t="s">
        <v>1500</v>
      </c>
      <c r="D240" s="9" t="s">
        <v>1500</v>
      </c>
      <c r="E240" s="9" t="s">
        <v>1500</v>
      </c>
      <c r="F240" s="9" t="s">
        <v>77</v>
      </c>
      <c r="G240" s="9" t="s">
        <v>1500</v>
      </c>
      <c r="H240" s="9" t="s">
        <v>1500</v>
      </c>
      <c r="J240" s="9" t="s">
        <v>2786</v>
      </c>
      <c r="K240" s="9" t="s">
        <v>1210</v>
      </c>
    </row>
    <row r="241" spans="1:44" s="9" customFormat="1" x14ac:dyDescent="0.2">
      <c r="A241" s="11" t="s">
        <v>1507</v>
      </c>
      <c r="B241" s="11" t="s">
        <v>2040</v>
      </c>
      <c r="C241" s="11" t="s">
        <v>1500</v>
      </c>
      <c r="D241" s="11" t="s">
        <v>1500</v>
      </c>
      <c r="E241" s="11" t="s">
        <v>1500</v>
      </c>
      <c r="F241" s="11" t="s">
        <v>1126</v>
      </c>
      <c r="G241" s="11" t="s">
        <v>1500</v>
      </c>
      <c r="H241" s="11" t="s">
        <v>1500</v>
      </c>
      <c r="J241" s="9" t="s">
        <v>2792</v>
      </c>
      <c r="K241" s="11" t="s">
        <v>2262</v>
      </c>
      <c r="L241" s="11" t="s">
        <v>911</v>
      </c>
    </row>
    <row r="242" spans="1:44" s="9" customFormat="1" x14ac:dyDescent="0.2">
      <c r="A242" s="9" t="s">
        <v>1507</v>
      </c>
      <c r="B242" s="9" t="s">
        <v>572</v>
      </c>
      <c r="C242" s="9" t="s">
        <v>1500</v>
      </c>
      <c r="D242" s="9" t="s">
        <v>1500</v>
      </c>
      <c r="E242" s="9" t="s">
        <v>1500</v>
      </c>
      <c r="F242" s="9" t="s">
        <v>2029</v>
      </c>
      <c r="G242" s="9" t="s">
        <v>1500</v>
      </c>
      <c r="H242" s="9" t="s">
        <v>1500</v>
      </c>
      <c r="J242" s="9" t="s">
        <v>2792</v>
      </c>
      <c r="K242" s="9" t="s">
        <v>1670</v>
      </c>
      <c r="L242" s="9" t="s">
        <v>583</v>
      </c>
      <c r="M242" s="9" t="s">
        <v>1500</v>
      </c>
      <c r="N242" s="9" t="s">
        <v>1500</v>
      </c>
      <c r="O242" s="9" t="s">
        <v>1500</v>
      </c>
      <c r="P242" s="9" t="s">
        <v>340</v>
      </c>
      <c r="Q242" s="9" t="s">
        <v>193</v>
      </c>
      <c r="R242" s="9" t="s">
        <v>1500</v>
      </c>
      <c r="S242" s="9" t="s">
        <v>1500</v>
      </c>
      <c r="T242" s="9" t="s">
        <v>1523</v>
      </c>
      <c r="U242" s="9" t="s">
        <v>1480</v>
      </c>
      <c r="V242" s="9" t="s">
        <v>1500</v>
      </c>
      <c r="W242" s="9" t="s">
        <v>1500</v>
      </c>
      <c r="X242" s="9" t="s">
        <v>1500</v>
      </c>
      <c r="Y242" s="9" t="s">
        <v>1626</v>
      </c>
      <c r="Z242" s="9">
        <v>2016</v>
      </c>
      <c r="AA242" s="9">
        <v>571</v>
      </c>
      <c r="AB242" s="9" t="s">
        <v>1500</v>
      </c>
      <c r="AC242" s="9" t="s">
        <v>1500</v>
      </c>
      <c r="AD242" s="9" t="s">
        <v>1500</v>
      </c>
      <c r="AE242" s="9">
        <v>134</v>
      </c>
      <c r="AF242" s="9">
        <v>141</v>
      </c>
      <c r="AG242" s="9" t="s">
        <v>1500</v>
      </c>
      <c r="AH242" s="9" t="s">
        <v>342</v>
      </c>
      <c r="AI242" s="10" t="str">
        <f>HYPERLINK("http://dx.doi.org/10.1016/j.scitotenv.2016.07.138","http://dx.doi.org/10.1016/j.scitotenv.2016.07.138")</f>
        <v>http://dx.doi.org/10.1016/j.scitotenv.2016.07.138</v>
      </c>
      <c r="AJ242" s="9" t="s">
        <v>1500</v>
      </c>
      <c r="AK242" s="9" t="s">
        <v>1500</v>
      </c>
      <c r="AL242" s="9" t="s">
        <v>1500</v>
      </c>
      <c r="AM242" s="9" t="s">
        <v>1500</v>
      </c>
      <c r="AN242" s="9">
        <v>27470672</v>
      </c>
      <c r="AO242" s="9" t="s">
        <v>1500</v>
      </c>
      <c r="AP242" s="9" t="s">
        <v>1500</v>
      </c>
      <c r="AQ242" s="9" t="s">
        <v>906</v>
      </c>
      <c r="AR242" s="10" t="str">
        <f>HYPERLINK("https%3A%2F%2Fwww.webofscience.com%2Fwos%2Fwoscc%2Ffull-record%2FWOS:000383930400016","View Full Record in Web of Science")</f>
        <v>View Full Record in Web of Science</v>
      </c>
    </row>
    <row r="243" spans="1:44" s="9" customFormat="1" x14ac:dyDescent="0.2">
      <c r="A243" s="9" t="s">
        <v>1507</v>
      </c>
      <c r="B243" s="9" t="s">
        <v>280</v>
      </c>
      <c r="C243" s="9" t="s">
        <v>1500</v>
      </c>
      <c r="D243" s="9" t="s">
        <v>1500</v>
      </c>
      <c r="E243" s="9" t="s">
        <v>1500</v>
      </c>
      <c r="F243" s="9" t="s">
        <v>22</v>
      </c>
      <c r="G243" s="9" t="s">
        <v>1500</v>
      </c>
      <c r="H243" s="9" t="s">
        <v>1500</v>
      </c>
      <c r="I243" s="11" t="s">
        <v>2785</v>
      </c>
      <c r="K243" s="9" t="s">
        <v>1209</v>
      </c>
      <c r="L243" s="9" t="s">
        <v>1520</v>
      </c>
      <c r="M243" s="9" t="s">
        <v>1500</v>
      </c>
      <c r="N243" s="9" t="s">
        <v>1500</v>
      </c>
      <c r="O243" s="9" t="s">
        <v>1500</v>
      </c>
      <c r="P243" s="9" t="s">
        <v>1769</v>
      </c>
      <c r="Q243" s="9" t="s">
        <v>1131</v>
      </c>
      <c r="R243" s="9" t="s">
        <v>1500</v>
      </c>
      <c r="S243" s="9" t="s">
        <v>1500</v>
      </c>
      <c r="T243" s="9" t="s">
        <v>2633</v>
      </c>
      <c r="U243" s="9" t="s">
        <v>1521</v>
      </c>
      <c r="V243" s="9" t="s">
        <v>1500</v>
      </c>
      <c r="W243" s="9" t="s">
        <v>1500</v>
      </c>
      <c r="X243" s="9" t="s">
        <v>1500</v>
      </c>
      <c r="Y243" s="9" t="s">
        <v>1532</v>
      </c>
      <c r="Z243" s="9">
        <v>2019</v>
      </c>
      <c r="AA243" s="9">
        <v>347</v>
      </c>
      <c r="AB243" s="9" t="s">
        <v>1500</v>
      </c>
      <c r="AC243" s="9" t="s">
        <v>1500</v>
      </c>
      <c r="AD243" s="9" t="s">
        <v>1500</v>
      </c>
      <c r="AE243" s="9">
        <v>233</v>
      </c>
      <c r="AF243" s="9">
        <v>243</v>
      </c>
      <c r="AG243" s="9" t="s">
        <v>1500</v>
      </c>
      <c r="AH243" s="9" t="s">
        <v>606</v>
      </c>
      <c r="AI243" s="10" t="str">
        <f>HYPERLINK("http://dx.doi.org/10.1016/j.geoderma.2019.04.008","http://dx.doi.org/10.1016/j.geoderma.2019.04.008")</f>
        <v>http://dx.doi.org/10.1016/j.geoderma.2019.04.008</v>
      </c>
      <c r="AJ243" s="9" t="s">
        <v>1500</v>
      </c>
      <c r="AK243" s="9" t="s">
        <v>1500</v>
      </c>
      <c r="AL243" s="9" t="s">
        <v>1500</v>
      </c>
      <c r="AM243" s="9" t="s">
        <v>1500</v>
      </c>
      <c r="AN243" s="9" t="s">
        <v>1500</v>
      </c>
      <c r="AO243" s="9" t="s">
        <v>1500</v>
      </c>
      <c r="AP243" s="9" t="s">
        <v>1500</v>
      </c>
      <c r="AQ243" s="9" t="s">
        <v>908</v>
      </c>
      <c r="AR243" s="10" t="str">
        <f>HYPERLINK("https%3A%2F%2Fwww.webofscience.com%2Fwos%2Fwoscc%2Ffull-record%2FWOS:000468715000023","View Full Record in Web of Science")</f>
        <v>View Full Record in Web of Science</v>
      </c>
    </row>
    <row r="244" spans="1:44" s="9" customFormat="1" x14ac:dyDescent="0.2">
      <c r="A244" s="9" t="s">
        <v>1507</v>
      </c>
      <c r="B244" s="9" t="s">
        <v>281</v>
      </c>
      <c r="C244" s="9" t="s">
        <v>1500</v>
      </c>
      <c r="D244" s="9" t="s">
        <v>1500</v>
      </c>
      <c r="E244" s="9" t="s">
        <v>1500</v>
      </c>
      <c r="F244" s="9" t="s">
        <v>26</v>
      </c>
      <c r="G244" s="9" t="s">
        <v>1500</v>
      </c>
      <c r="H244" s="9" t="s">
        <v>1500</v>
      </c>
      <c r="I244" s="9" t="s">
        <v>2784</v>
      </c>
      <c r="K244" s="9" t="s">
        <v>1683</v>
      </c>
      <c r="L244" s="9" t="s">
        <v>639</v>
      </c>
      <c r="M244" s="9" t="s">
        <v>1500</v>
      </c>
      <c r="N244" s="9" t="s">
        <v>1500</v>
      </c>
      <c r="O244" s="9" t="s">
        <v>1500</v>
      </c>
      <c r="P244" s="9" t="s">
        <v>310</v>
      </c>
      <c r="Q244" s="9" t="s">
        <v>1500</v>
      </c>
      <c r="R244" s="9" t="s">
        <v>1500</v>
      </c>
      <c r="S244" s="9" t="s">
        <v>1500</v>
      </c>
      <c r="T244" s="9" t="s">
        <v>2627</v>
      </c>
      <c r="U244" s="9" t="s">
        <v>2634</v>
      </c>
      <c r="V244" s="9" t="s">
        <v>1500</v>
      </c>
      <c r="W244" s="9" t="s">
        <v>1500</v>
      </c>
      <c r="X244" s="9" t="s">
        <v>1500</v>
      </c>
      <c r="Y244" s="9" t="s">
        <v>1494</v>
      </c>
      <c r="Z244" s="9">
        <v>2023</v>
      </c>
      <c r="AA244" s="9">
        <v>192</v>
      </c>
      <c r="AB244" s="9" t="s">
        <v>1500</v>
      </c>
      <c r="AC244" s="9" t="s">
        <v>1500</v>
      </c>
      <c r="AD244" s="9" t="s">
        <v>1500</v>
      </c>
      <c r="AE244" s="9" t="s">
        <v>1500</v>
      </c>
      <c r="AF244" s="9" t="s">
        <v>1500</v>
      </c>
      <c r="AG244" s="9">
        <v>105102</v>
      </c>
      <c r="AH244" s="9" t="s">
        <v>513</v>
      </c>
      <c r="AI244" s="10" t="str">
        <f>HYPERLINK("http://dx.doi.org/10.1016/j.apsoil.2023.105102","http://dx.doi.org/10.1016/j.apsoil.2023.105102")</f>
        <v>http://dx.doi.org/10.1016/j.apsoil.2023.105102</v>
      </c>
      <c r="AJ244" s="9" t="s">
        <v>1500</v>
      </c>
      <c r="AK244" s="9" t="s">
        <v>2653</v>
      </c>
      <c r="AL244" s="9" t="s">
        <v>1500</v>
      </c>
      <c r="AM244" s="9" t="s">
        <v>1500</v>
      </c>
      <c r="AN244" s="9" t="s">
        <v>1500</v>
      </c>
      <c r="AO244" s="9" t="s">
        <v>1500</v>
      </c>
      <c r="AP244" s="9" t="s">
        <v>1500</v>
      </c>
      <c r="AQ244" s="9" t="s">
        <v>893</v>
      </c>
      <c r="AR244" s="10" t="str">
        <f>HYPERLINK("https%3A%2F%2Fwww.webofscience.com%2Fwos%2Fwoscc%2Ffull-record%2FWOS:001067071700001","View Full Record in Web of Science")</f>
        <v>View Full Record in Web of Science</v>
      </c>
    </row>
    <row r="245" spans="1:44" s="9" customFormat="1" x14ac:dyDescent="0.2">
      <c r="A245" s="11" t="s">
        <v>1507</v>
      </c>
      <c r="B245" s="11" t="s">
        <v>200</v>
      </c>
      <c r="C245" s="11" t="s">
        <v>1500</v>
      </c>
      <c r="D245" s="11" t="s">
        <v>1500</v>
      </c>
      <c r="E245" s="11" t="s">
        <v>1500</v>
      </c>
      <c r="F245" s="11" t="s">
        <v>1883</v>
      </c>
      <c r="G245" s="11" t="s">
        <v>1500</v>
      </c>
      <c r="H245" s="11" t="s">
        <v>1500</v>
      </c>
      <c r="I245" s="11" t="s">
        <v>2785</v>
      </c>
      <c r="K245" s="11" t="s">
        <v>2496</v>
      </c>
      <c r="L245" s="11" t="s">
        <v>2313</v>
      </c>
    </row>
    <row r="246" spans="1:44" s="9" customFormat="1" x14ac:dyDescent="0.2">
      <c r="A246" s="9" t="s">
        <v>1507</v>
      </c>
      <c r="B246" s="9" t="s">
        <v>2158</v>
      </c>
      <c r="C246" s="9" t="s">
        <v>1500</v>
      </c>
      <c r="D246" s="9" t="s">
        <v>1500</v>
      </c>
      <c r="E246" s="9" t="s">
        <v>1500</v>
      </c>
      <c r="F246" s="9" t="s">
        <v>2245</v>
      </c>
      <c r="G246" s="9" t="s">
        <v>1500</v>
      </c>
      <c r="H246" s="9" t="s">
        <v>1500</v>
      </c>
      <c r="I246" s="11" t="s">
        <v>2785</v>
      </c>
      <c r="K246" s="9" t="s">
        <v>98</v>
      </c>
      <c r="L246" s="9" t="s">
        <v>1251</v>
      </c>
      <c r="M246" s="9" t="s">
        <v>1500</v>
      </c>
      <c r="N246" s="9" t="s">
        <v>1500</v>
      </c>
      <c r="O246" s="9" t="s">
        <v>1500</v>
      </c>
      <c r="P246" s="9" t="s">
        <v>2279</v>
      </c>
      <c r="Q246" s="9" t="s">
        <v>1829</v>
      </c>
      <c r="R246" s="9" t="s">
        <v>1500</v>
      </c>
      <c r="S246" s="9" t="s">
        <v>1500</v>
      </c>
      <c r="T246" s="9" t="s">
        <v>2729</v>
      </c>
      <c r="U246" s="9" t="s">
        <v>2736</v>
      </c>
      <c r="V246" s="9" t="s">
        <v>1500</v>
      </c>
      <c r="W246" s="9" t="s">
        <v>1500</v>
      </c>
      <c r="X246" s="9" t="s">
        <v>1500</v>
      </c>
      <c r="Y246" s="9" t="s">
        <v>1497</v>
      </c>
      <c r="Z246" s="9">
        <v>2013</v>
      </c>
      <c r="AA246" s="9">
        <v>118</v>
      </c>
      <c r="AB246" s="9">
        <v>2</v>
      </c>
      <c r="AC246" s="9" t="s">
        <v>1500</v>
      </c>
      <c r="AD246" s="9" t="s">
        <v>1500</v>
      </c>
      <c r="AE246" s="9">
        <v>623</v>
      </c>
      <c r="AF246" s="9">
        <v>638</v>
      </c>
      <c r="AG246" s="9" t="s">
        <v>1500</v>
      </c>
      <c r="AH246" s="9" t="s">
        <v>1037</v>
      </c>
      <c r="AI246" s="10" t="str">
        <f>HYPERLINK("http://dx.doi.org/10.1002/jgrg.20061","http://dx.doi.org/10.1002/jgrg.20061")</f>
        <v>http://dx.doi.org/10.1002/jgrg.20061</v>
      </c>
      <c r="AJ246" s="9" t="s">
        <v>1500</v>
      </c>
      <c r="AK246" s="9" t="s">
        <v>1500</v>
      </c>
      <c r="AL246" s="9" t="s">
        <v>1500</v>
      </c>
      <c r="AM246" s="9" t="s">
        <v>1500</v>
      </c>
      <c r="AN246" s="9" t="s">
        <v>1500</v>
      </c>
      <c r="AO246" s="9" t="s">
        <v>1500</v>
      </c>
      <c r="AP246" s="9" t="s">
        <v>1500</v>
      </c>
      <c r="AQ246" s="9" t="s">
        <v>1080</v>
      </c>
      <c r="AR246" s="10" t="str">
        <f>HYPERLINK("https%3A%2F%2Fwww.webofscience.com%2Fwos%2Fwoscc%2Ffull-record%2FWOS:000324913100019","View Full Record in Web of Science")</f>
        <v>View Full Record in Web of Science</v>
      </c>
    </row>
    <row r="247" spans="1:44" s="9" customFormat="1" x14ac:dyDescent="0.2">
      <c r="A247" s="9" t="s">
        <v>1507</v>
      </c>
      <c r="B247" s="9" t="s">
        <v>427</v>
      </c>
      <c r="C247" s="9" t="s">
        <v>1500</v>
      </c>
      <c r="D247" s="9" t="s">
        <v>1500</v>
      </c>
      <c r="E247" s="9" t="s">
        <v>1500</v>
      </c>
      <c r="F247" s="9" t="s">
        <v>1354</v>
      </c>
      <c r="G247" s="9" t="s">
        <v>1500</v>
      </c>
      <c r="H247" s="9" t="s">
        <v>1500</v>
      </c>
      <c r="J247" s="9" t="s">
        <v>2792</v>
      </c>
      <c r="K247" s="9" t="s">
        <v>276</v>
      </c>
      <c r="L247" s="9" t="s">
        <v>1317</v>
      </c>
      <c r="M247" s="9" t="s">
        <v>1500</v>
      </c>
      <c r="N247" s="9" t="s">
        <v>1500</v>
      </c>
      <c r="O247" s="9" t="s">
        <v>1500</v>
      </c>
      <c r="P247" s="9" t="s">
        <v>657</v>
      </c>
      <c r="Q247" s="9" t="s">
        <v>486</v>
      </c>
      <c r="R247" s="9" t="s">
        <v>1500</v>
      </c>
      <c r="S247" s="9" t="s">
        <v>1500</v>
      </c>
      <c r="T247" s="9" t="s">
        <v>1500</v>
      </c>
      <c r="U247" s="9" t="s">
        <v>1513</v>
      </c>
      <c r="V247" s="9" t="s">
        <v>1500</v>
      </c>
      <c r="W247" s="9" t="s">
        <v>1500</v>
      </c>
      <c r="X247" s="9" t="s">
        <v>1500</v>
      </c>
      <c r="Y247" s="9" t="s">
        <v>1501</v>
      </c>
      <c r="Z247" s="9">
        <v>2022</v>
      </c>
      <c r="AA247" s="9">
        <v>12</v>
      </c>
      <c r="AB247" s="9">
        <v>9</v>
      </c>
      <c r="AC247" s="9" t="s">
        <v>1500</v>
      </c>
      <c r="AD247" s="9" t="s">
        <v>1500</v>
      </c>
      <c r="AE247" s="9" t="s">
        <v>1500</v>
      </c>
      <c r="AF247" s="9" t="s">
        <v>1500</v>
      </c>
      <c r="AG247" s="9">
        <v>2166</v>
      </c>
      <c r="AH247" s="9" t="s">
        <v>2356</v>
      </c>
      <c r="AI247" s="10" t="str">
        <f>HYPERLINK("http://dx.doi.org/10.3390/agronomy12092166","http://dx.doi.org/10.3390/agronomy12092166")</f>
        <v>http://dx.doi.org/10.3390/agronomy12092166</v>
      </c>
      <c r="AJ247" s="9" t="s">
        <v>1500</v>
      </c>
      <c r="AK247" s="9" t="s">
        <v>1500</v>
      </c>
      <c r="AL247" s="9" t="s">
        <v>1500</v>
      </c>
      <c r="AM247" s="9" t="s">
        <v>1500</v>
      </c>
      <c r="AN247" s="9" t="s">
        <v>1500</v>
      </c>
      <c r="AO247" s="9" t="s">
        <v>1500</v>
      </c>
      <c r="AP247" s="9" t="s">
        <v>1500</v>
      </c>
      <c r="AQ247" s="9" t="s">
        <v>760</v>
      </c>
      <c r="AR247" s="10" t="str">
        <f>HYPERLINK("https%3A%2F%2Fwww.webofscience.com%2Fwos%2Fwoscc%2Ffull-record%2FWOS:000859376900001","View Full Record in Web of Science")</f>
        <v>View Full Record in Web of Science</v>
      </c>
    </row>
    <row r="248" spans="1:44" s="9" customFormat="1" x14ac:dyDescent="0.2">
      <c r="A248" s="9" t="s">
        <v>1507</v>
      </c>
      <c r="B248" s="9" t="s">
        <v>399</v>
      </c>
      <c r="C248" s="9" t="s">
        <v>1500</v>
      </c>
      <c r="D248" s="9" t="s">
        <v>1500</v>
      </c>
      <c r="E248" s="9" t="s">
        <v>1500</v>
      </c>
      <c r="F248" s="9" t="s">
        <v>2268</v>
      </c>
      <c r="G248" s="9" t="s">
        <v>1500</v>
      </c>
      <c r="H248" s="9" t="s">
        <v>1500</v>
      </c>
      <c r="I248" s="11" t="s">
        <v>2785</v>
      </c>
      <c r="J248" s="11"/>
      <c r="K248" s="9" t="s">
        <v>1363</v>
      </c>
      <c r="L248" s="9" t="s">
        <v>216</v>
      </c>
      <c r="M248" s="9" t="s">
        <v>1500</v>
      </c>
      <c r="N248" s="9" t="s">
        <v>1500</v>
      </c>
      <c r="O248" s="9" t="s">
        <v>1500</v>
      </c>
      <c r="P248" s="9" t="s">
        <v>2611</v>
      </c>
      <c r="Q248" s="9" t="s">
        <v>1500</v>
      </c>
      <c r="R248" s="9" t="s">
        <v>1500</v>
      </c>
      <c r="S248" s="9" t="s">
        <v>1500</v>
      </c>
      <c r="T248" s="9" t="s">
        <v>2689</v>
      </c>
      <c r="U248" s="9" t="s">
        <v>2691</v>
      </c>
      <c r="V248" s="9" t="s">
        <v>1500</v>
      </c>
      <c r="W248" s="9" t="s">
        <v>1500</v>
      </c>
      <c r="X248" s="9" t="s">
        <v>1500</v>
      </c>
      <c r="Y248" s="9" t="s">
        <v>1488</v>
      </c>
      <c r="Z248" s="9">
        <v>2019</v>
      </c>
      <c r="AA248" s="9">
        <v>191</v>
      </c>
      <c r="AB248" s="9">
        <v>2</v>
      </c>
      <c r="AC248" s="9" t="s">
        <v>1500</v>
      </c>
      <c r="AD248" s="9" t="s">
        <v>1500</v>
      </c>
      <c r="AE248" s="9" t="s">
        <v>1500</v>
      </c>
      <c r="AF248" s="9" t="s">
        <v>1500</v>
      </c>
      <c r="AG248" s="9">
        <v>90</v>
      </c>
      <c r="AH248" s="9" t="s">
        <v>2478</v>
      </c>
      <c r="AI248" s="10" t="str">
        <f>HYPERLINK("http://dx.doi.org/10.1007/s10661-019-7203-z","http://dx.doi.org/10.1007/s10661-019-7203-z")</f>
        <v>http://dx.doi.org/10.1007/s10661-019-7203-z</v>
      </c>
      <c r="AJ248" s="9" t="s">
        <v>1500</v>
      </c>
      <c r="AK248" s="9" t="s">
        <v>1500</v>
      </c>
      <c r="AL248" s="9" t="s">
        <v>1500</v>
      </c>
      <c r="AM248" s="9" t="s">
        <v>1500</v>
      </c>
      <c r="AN248" s="9">
        <v>30666420</v>
      </c>
      <c r="AO248" s="9" t="s">
        <v>1500</v>
      </c>
      <c r="AP248" s="9" t="s">
        <v>1500</v>
      </c>
      <c r="AQ248" s="9" t="s">
        <v>1103</v>
      </c>
      <c r="AR248" s="10" t="str">
        <f>HYPERLINK("https%3A%2F%2Fwww.webofscience.com%2Fwos%2Fwoscc%2Ffull-record%2FWOS:000456960000002","View Full Record in Web of Science")</f>
        <v>View Full Record in Web of Science</v>
      </c>
    </row>
    <row r="249" spans="1:44" s="9" customFormat="1" x14ac:dyDescent="0.2">
      <c r="A249" s="9" t="s">
        <v>1507</v>
      </c>
      <c r="B249" s="9" t="s">
        <v>1412</v>
      </c>
      <c r="C249" s="9" t="s">
        <v>1500</v>
      </c>
      <c r="D249" s="9" t="s">
        <v>1500</v>
      </c>
      <c r="E249" s="9" t="s">
        <v>1500</v>
      </c>
      <c r="F249" s="9" t="s">
        <v>397</v>
      </c>
      <c r="G249" s="9" t="s">
        <v>1500</v>
      </c>
      <c r="H249" s="9" t="s">
        <v>1500</v>
      </c>
      <c r="J249" s="9" t="s">
        <v>2792</v>
      </c>
      <c r="K249" s="9" t="s">
        <v>1972</v>
      </c>
      <c r="L249" s="9" t="s">
        <v>219</v>
      </c>
      <c r="M249" s="9" t="s">
        <v>1500</v>
      </c>
      <c r="N249" s="9" t="s">
        <v>1500</v>
      </c>
      <c r="O249" s="9" t="s">
        <v>1500</v>
      </c>
      <c r="P249" s="9" t="s">
        <v>1423</v>
      </c>
      <c r="Q249" s="9" t="s">
        <v>425</v>
      </c>
      <c r="R249" s="9" t="s">
        <v>1500</v>
      </c>
      <c r="S249" s="9" t="s">
        <v>1500</v>
      </c>
      <c r="T249" s="9" t="s">
        <v>1914</v>
      </c>
      <c r="U249" s="9" t="s">
        <v>1909</v>
      </c>
      <c r="V249" s="9" t="s">
        <v>1500</v>
      </c>
      <c r="W249" s="9" t="s">
        <v>1500</v>
      </c>
      <c r="X249" s="9" t="s">
        <v>1500</v>
      </c>
      <c r="Y249" s="9" t="s">
        <v>1596</v>
      </c>
      <c r="Z249" s="9">
        <v>2015</v>
      </c>
      <c r="AA249" s="9">
        <v>209</v>
      </c>
      <c r="AB249" s="9" t="s">
        <v>1500</v>
      </c>
      <c r="AC249" s="9" t="s">
        <v>1500</v>
      </c>
      <c r="AD249" s="9" t="s">
        <v>1500</v>
      </c>
      <c r="AE249" s="9">
        <v>108</v>
      </c>
      <c r="AF249" s="9">
        <v>124</v>
      </c>
      <c r="AG249" s="9" t="s">
        <v>1500</v>
      </c>
      <c r="AH249" s="9" t="s">
        <v>2460</v>
      </c>
      <c r="AI249" s="10" t="str">
        <f>HYPERLINK("http://dx.doi.org/10.1016/j.agee.2015.04.035","http://dx.doi.org/10.1016/j.agee.2015.04.035")</f>
        <v>http://dx.doi.org/10.1016/j.agee.2015.04.035</v>
      </c>
      <c r="AJ249" s="9" t="s">
        <v>1500</v>
      </c>
      <c r="AK249" s="9" t="s">
        <v>1500</v>
      </c>
      <c r="AL249" s="9" t="s">
        <v>1500</v>
      </c>
      <c r="AM249" s="9" t="s">
        <v>1500</v>
      </c>
      <c r="AN249" s="9" t="s">
        <v>1500</v>
      </c>
      <c r="AO249" s="9" t="s">
        <v>1500</v>
      </c>
      <c r="AP249" s="9" t="s">
        <v>1500</v>
      </c>
      <c r="AQ249" s="9" t="s">
        <v>835</v>
      </c>
      <c r="AR249" s="10" t="str">
        <f>HYPERLINK("https%3A%2F%2Fwww.webofscience.com%2Fwos%2Fwoscc%2Ffull-record%2FWOS:000358463000011","View Full Record in Web of Science")</f>
        <v>View Full Record in Web of Science</v>
      </c>
    </row>
    <row r="250" spans="1:44" s="9" customFormat="1" x14ac:dyDescent="0.2">
      <c r="A250" s="9" t="s">
        <v>1507</v>
      </c>
      <c r="B250" s="9" t="s">
        <v>2565</v>
      </c>
      <c r="C250" s="9" t="s">
        <v>1500</v>
      </c>
      <c r="D250" s="9" t="s">
        <v>1500</v>
      </c>
      <c r="E250" s="9" t="s">
        <v>1500</v>
      </c>
      <c r="F250" s="9" t="s">
        <v>2532</v>
      </c>
      <c r="G250" s="9" t="s">
        <v>1500</v>
      </c>
      <c r="H250" s="9" t="s">
        <v>1500</v>
      </c>
      <c r="J250" s="9" t="s">
        <v>2792</v>
      </c>
      <c r="K250" s="9" t="s">
        <v>1341</v>
      </c>
      <c r="L250" s="9" t="s">
        <v>583</v>
      </c>
      <c r="M250" s="9" t="s">
        <v>1500</v>
      </c>
      <c r="N250" s="9" t="s">
        <v>1500</v>
      </c>
      <c r="O250" s="9" t="s">
        <v>1500</v>
      </c>
      <c r="P250" s="9" t="s">
        <v>2495</v>
      </c>
      <c r="Q250" s="9" t="s">
        <v>2571</v>
      </c>
      <c r="R250" s="9" t="s">
        <v>1500</v>
      </c>
      <c r="S250" s="9" t="s">
        <v>1500</v>
      </c>
      <c r="T250" s="9" t="s">
        <v>1523</v>
      </c>
      <c r="U250" s="9" t="s">
        <v>1480</v>
      </c>
      <c r="V250" s="9" t="s">
        <v>1500</v>
      </c>
      <c r="W250" s="9" t="s">
        <v>1500</v>
      </c>
      <c r="X250" s="9" t="s">
        <v>1500</v>
      </c>
      <c r="Y250" s="9" t="s">
        <v>1638</v>
      </c>
      <c r="Z250" s="9">
        <v>2019</v>
      </c>
      <c r="AA250" s="9">
        <v>649</v>
      </c>
      <c r="AB250" s="9" t="s">
        <v>1500</v>
      </c>
      <c r="AC250" s="9" t="s">
        <v>1500</v>
      </c>
      <c r="AD250" s="9" t="s">
        <v>1500</v>
      </c>
      <c r="AE250" s="9">
        <v>1299</v>
      </c>
      <c r="AF250" s="9">
        <v>1306</v>
      </c>
      <c r="AG250" s="9" t="s">
        <v>1500</v>
      </c>
      <c r="AH250" s="9" t="s">
        <v>242</v>
      </c>
      <c r="AI250" s="10" t="str">
        <f>HYPERLINK("http://dx.doi.org/10.1016/j.scitotenv.2018.08.392","http://dx.doi.org/10.1016/j.scitotenv.2018.08.392")</f>
        <v>http://dx.doi.org/10.1016/j.scitotenv.2018.08.392</v>
      </c>
      <c r="AJ250" s="9" t="s">
        <v>1500</v>
      </c>
      <c r="AK250" s="9" t="s">
        <v>1500</v>
      </c>
      <c r="AL250" s="9" t="s">
        <v>1500</v>
      </c>
      <c r="AM250" s="9" t="s">
        <v>1500</v>
      </c>
      <c r="AN250" s="9">
        <v>30308900</v>
      </c>
      <c r="AO250" s="9" t="s">
        <v>1500</v>
      </c>
      <c r="AP250" s="9" t="s">
        <v>1500</v>
      </c>
      <c r="AQ250" s="9" t="s">
        <v>1028</v>
      </c>
      <c r="AR250" s="10" t="str">
        <f>HYPERLINK("https%3A%2F%2Fwww.webofscience.com%2Fwos%2Fwoscc%2Ffull-record%2FWOS:000446076500123","View Full Record in Web of Science")</f>
        <v>View Full Record in Web of Science</v>
      </c>
    </row>
    <row r="251" spans="1:44" s="9" customFormat="1" x14ac:dyDescent="0.2">
      <c r="A251" s="9" t="s">
        <v>1507</v>
      </c>
      <c r="B251" s="9" t="s">
        <v>2190</v>
      </c>
      <c r="C251" s="9" t="s">
        <v>1500</v>
      </c>
      <c r="D251" s="9" t="s">
        <v>1500</v>
      </c>
      <c r="E251" s="9" t="s">
        <v>1500</v>
      </c>
      <c r="F251" s="9" t="s">
        <v>1762</v>
      </c>
      <c r="G251" s="9" t="s">
        <v>1500</v>
      </c>
      <c r="H251" s="9" t="s">
        <v>1500</v>
      </c>
      <c r="J251" s="9" t="s">
        <v>2786</v>
      </c>
      <c r="K251" s="9" t="s">
        <v>1189</v>
      </c>
      <c r="L251" s="9" t="s">
        <v>1259</v>
      </c>
      <c r="M251" s="9" t="s">
        <v>1500</v>
      </c>
      <c r="N251" s="9" t="s">
        <v>1500</v>
      </c>
      <c r="O251" s="9" t="s">
        <v>1500</v>
      </c>
      <c r="P251" s="9" t="s">
        <v>1396</v>
      </c>
      <c r="Q251" s="9" t="s">
        <v>2184</v>
      </c>
      <c r="R251" s="9" t="s">
        <v>1500</v>
      </c>
      <c r="S251" s="9" t="s">
        <v>1500</v>
      </c>
      <c r="T251" s="9" t="s">
        <v>2659</v>
      </c>
      <c r="U251" s="9" t="s">
        <v>2673</v>
      </c>
      <c r="V251" s="9" t="s">
        <v>1500</v>
      </c>
      <c r="W251" s="9" t="s">
        <v>1500</v>
      </c>
      <c r="X251" s="9" t="s">
        <v>1500</v>
      </c>
      <c r="Y251" s="9" t="s">
        <v>1509</v>
      </c>
      <c r="Z251" s="9">
        <v>2020</v>
      </c>
      <c r="AA251" s="9">
        <v>27</v>
      </c>
      <c r="AB251" s="9">
        <v>8</v>
      </c>
      <c r="AC251" s="9" t="s">
        <v>1500</v>
      </c>
      <c r="AD251" s="9" t="s">
        <v>1500</v>
      </c>
      <c r="AE251" s="9">
        <v>8016</v>
      </c>
      <c r="AF251" s="9">
        <v>8027</v>
      </c>
      <c r="AG251" s="9" t="s">
        <v>1500</v>
      </c>
      <c r="AH251" s="9" t="s">
        <v>322</v>
      </c>
      <c r="AI251" s="10" t="str">
        <f>HYPERLINK("http://dx.doi.org/10.1007/s11356-019-07464-1","http://dx.doi.org/10.1007/s11356-019-07464-1")</f>
        <v>http://dx.doi.org/10.1007/s11356-019-07464-1</v>
      </c>
      <c r="AJ251" s="9" t="s">
        <v>1500</v>
      </c>
      <c r="AK251" s="9" t="s">
        <v>2678</v>
      </c>
      <c r="AL251" s="9" t="s">
        <v>1500</v>
      </c>
      <c r="AM251" s="9" t="s">
        <v>1500</v>
      </c>
      <c r="AN251" s="9">
        <v>31889290</v>
      </c>
      <c r="AO251" s="9" t="s">
        <v>1500</v>
      </c>
      <c r="AP251" s="9" t="s">
        <v>1500</v>
      </c>
      <c r="AQ251" s="9" t="s">
        <v>923</v>
      </c>
      <c r="AR251" s="10" t="str">
        <f>HYPERLINK("https%3A%2F%2Fwww.webofscience.com%2Fwos%2Fwoscc%2Ffull-record%2FWOS:000504900700003","View Full Record in Web of Science")</f>
        <v>View Full Record in Web of Science</v>
      </c>
    </row>
    <row r="252" spans="1:44" s="9" customFormat="1" x14ac:dyDescent="0.2">
      <c r="A252" s="9" t="s">
        <v>1507</v>
      </c>
      <c r="B252" s="9" t="s">
        <v>304</v>
      </c>
      <c r="C252" s="9" t="s">
        <v>1500</v>
      </c>
      <c r="D252" s="9" t="s">
        <v>1500</v>
      </c>
      <c r="E252" s="9" t="s">
        <v>1500</v>
      </c>
      <c r="F252" s="9" t="s">
        <v>50</v>
      </c>
      <c r="G252" s="9" t="s">
        <v>1500</v>
      </c>
      <c r="H252" s="9" t="s">
        <v>1500</v>
      </c>
      <c r="J252" s="9" t="s">
        <v>2786</v>
      </c>
      <c r="K252" s="9" t="s">
        <v>1174</v>
      </c>
      <c r="L252" s="9" t="s">
        <v>594</v>
      </c>
      <c r="M252" s="9" t="s">
        <v>1500</v>
      </c>
      <c r="N252" s="9" t="s">
        <v>1500</v>
      </c>
      <c r="O252" s="9" t="s">
        <v>1500</v>
      </c>
      <c r="P252" s="9" t="s">
        <v>1826</v>
      </c>
      <c r="Q252" s="9" t="s">
        <v>1940</v>
      </c>
      <c r="R252" s="9" t="s">
        <v>1500</v>
      </c>
      <c r="S252" s="9" t="s">
        <v>1500</v>
      </c>
      <c r="T252" s="9" t="s">
        <v>1512</v>
      </c>
      <c r="U252" s="9" t="s">
        <v>2628</v>
      </c>
      <c r="V252" s="9" t="s">
        <v>1500</v>
      </c>
      <c r="W252" s="9" t="s">
        <v>1500</v>
      </c>
      <c r="X252" s="9" t="s">
        <v>1500</v>
      </c>
      <c r="Y252" s="9" t="s">
        <v>1494</v>
      </c>
      <c r="Z252" s="9">
        <v>2015</v>
      </c>
      <c r="AA252" s="9">
        <v>103</v>
      </c>
      <c r="AB252" s="9">
        <v>3</v>
      </c>
      <c r="AC252" s="9" t="s">
        <v>1500</v>
      </c>
      <c r="AD252" s="9" t="s">
        <v>1500</v>
      </c>
      <c r="AE252" s="9">
        <v>329</v>
      </c>
      <c r="AF252" s="9">
        <v>346</v>
      </c>
      <c r="AG252" s="9" t="s">
        <v>1500</v>
      </c>
      <c r="AH252" s="9" t="s">
        <v>2357</v>
      </c>
      <c r="AI252" s="10" t="str">
        <f>HYPERLINK("http://dx.doi.org/10.1007/s10705-015-9746-x","http://dx.doi.org/10.1007/s10705-015-9746-x")</f>
        <v>http://dx.doi.org/10.1007/s10705-015-9746-x</v>
      </c>
      <c r="AJ252" s="9" t="s">
        <v>1500</v>
      </c>
      <c r="AK252" s="9" t="s">
        <v>1500</v>
      </c>
      <c r="AL252" s="9" t="s">
        <v>1500</v>
      </c>
      <c r="AM252" s="9" t="s">
        <v>1500</v>
      </c>
      <c r="AN252" s="9" t="s">
        <v>1500</v>
      </c>
      <c r="AO252" s="9" t="s">
        <v>1500</v>
      </c>
      <c r="AP252" s="9" t="s">
        <v>1500</v>
      </c>
      <c r="AQ252" s="9" t="s">
        <v>961</v>
      </c>
      <c r="AR252" s="10" t="str">
        <f>HYPERLINK("https%3A%2F%2Fwww.webofscience.com%2Fwos%2Fwoscc%2Ffull-record%2FWOS:000365875900005","View Full Record in Web of Science")</f>
        <v>View Full Record in Web of Science</v>
      </c>
    </row>
    <row r="253" spans="1:44" s="9" customFormat="1" x14ac:dyDescent="0.2">
      <c r="A253" s="9" t="s">
        <v>1507</v>
      </c>
      <c r="B253" s="9" t="s">
        <v>1137</v>
      </c>
      <c r="C253" s="9" t="s">
        <v>1500</v>
      </c>
      <c r="D253" s="9" t="s">
        <v>1500</v>
      </c>
      <c r="E253" s="9" t="s">
        <v>1500</v>
      </c>
      <c r="F253" s="9" t="s">
        <v>455</v>
      </c>
      <c r="G253" s="9" t="s">
        <v>1500</v>
      </c>
      <c r="H253" s="9" t="s">
        <v>1500</v>
      </c>
      <c r="I253" s="9" t="s">
        <v>1231</v>
      </c>
      <c r="K253" s="9" t="s">
        <v>2501</v>
      </c>
      <c r="L253" s="9" t="s">
        <v>1317</v>
      </c>
      <c r="M253" s="9" t="s">
        <v>1500</v>
      </c>
      <c r="N253" s="9" t="s">
        <v>1500</v>
      </c>
      <c r="O253" s="9" t="s">
        <v>1500</v>
      </c>
      <c r="P253" s="9" t="s">
        <v>2500</v>
      </c>
      <c r="Q253" s="9" t="s">
        <v>1778</v>
      </c>
      <c r="R253" s="9" t="s">
        <v>1500</v>
      </c>
      <c r="S253" s="9" t="s">
        <v>1500</v>
      </c>
      <c r="T253" s="9" t="s">
        <v>1500</v>
      </c>
      <c r="U253" s="9" t="s">
        <v>1513</v>
      </c>
      <c r="V253" s="9" t="s">
        <v>1500</v>
      </c>
      <c r="W253" s="9" t="s">
        <v>1500</v>
      </c>
      <c r="X253" s="9" t="s">
        <v>1500</v>
      </c>
      <c r="Y253" s="9" t="s">
        <v>1494</v>
      </c>
      <c r="Z253" s="9">
        <v>2022</v>
      </c>
      <c r="AA253" s="9">
        <v>12</v>
      </c>
      <c r="AB253" s="9">
        <v>12</v>
      </c>
      <c r="AC253" s="9" t="s">
        <v>1500</v>
      </c>
      <c r="AD253" s="9" t="s">
        <v>1500</v>
      </c>
      <c r="AE253" s="9" t="s">
        <v>1500</v>
      </c>
      <c r="AF253" s="9" t="s">
        <v>1500</v>
      </c>
      <c r="AG253" s="9">
        <v>3065</v>
      </c>
      <c r="AH253" s="9" t="s">
        <v>2393</v>
      </c>
      <c r="AI253" s="10" t="str">
        <f>HYPERLINK("http://dx.doi.org/10.3390/agronomy12123065","http://dx.doi.org/10.3390/agronomy12123065")</f>
        <v>http://dx.doi.org/10.3390/agronomy12123065</v>
      </c>
      <c r="AJ253" s="9" t="s">
        <v>1500</v>
      </c>
      <c r="AK253" s="9" t="s">
        <v>1500</v>
      </c>
      <c r="AL253" s="9" t="s">
        <v>1500</v>
      </c>
      <c r="AM253" s="9" t="s">
        <v>1500</v>
      </c>
      <c r="AN253" s="9" t="s">
        <v>1500</v>
      </c>
      <c r="AO253" s="9" t="s">
        <v>1500</v>
      </c>
      <c r="AP253" s="9" t="s">
        <v>1500</v>
      </c>
      <c r="AQ253" s="9" t="s">
        <v>1069</v>
      </c>
      <c r="AR253" s="10" t="str">
        <f>HYPERLINK("https%3A%2F%2Fwww.webofscience.com%2Fwos%2Fwoscc%2Ffull-record%2FWOS:000902186500001","View Full Record in Web of Science")</f>
        <v>View Full Record in Web of Science</v>
      </c>
    </row>
    <row r="254" spans="1:44" s="9" customFormat="1" x14ac:dyDescent="0.2">
      <c r="A254" s="9" t="s">
        <v>1507</v>
      </c>
      <c r="B254" s="9" t="s">
        <v>2409</v>
      </c>
      <c r="C254" s="9" t="s">
        <v>1500</v>
      </c>
      <c r="D254" s="9" t="s">
        <v>1500</v>
      </c>
      <c r="E254" s="9" t="s">
        <v>1500</v>
      </c>
      <c r="F254" s="9" t="s">
        <v>358</v>
      </c>
      <c r="G254" s="9" t="s">
        <v>1500</v>
      </c>
      <c r="H254" s="9" t="s">
        <v>1500</v>
      </c>
      <c r="J254" s="9" t="s">
        <v>2792</v>
      </c>
      <c r="K254" s="9" t="s">
        <v>1858</v>
      </c>
      <c r="L254" s="9" t="s">
        <v>2014</v>
      </c>
      <c r="M254" s="9" t="s">
        <v>1500</v>
      </c>
      <c r="N254" s="9" t="s">
        <v>1500</v>
      </c>
      <c r="O254" s="9" t="s">
        <v>1500</v>
      </c>
      <c r="P254" s="9" t="s">
        <v>2314</v>
      </c>
      <c r="Q254" s="9" t="s">
        <v>578</v>
      </c>
      <c r="R254" s="9" t="s">
        <v>1500</v>
      </c>
      <c r="S254" s="9" t="s">
        <v>1500</v>
      </c>
      <c r="T254" s="9" t="s">
        <v>2744</v>
      </c>
      <c r="U254" s="9" t="s">
        <v>2741</v>
      </c>
      <c r="V254" s="9" t="s">
        <v>1500</v>
      </c>
      <c r="W254" s="9" t="s">
        <v>1500</v>
      </c>
      <c r="X254" s="9" t="s">
        <v>1500</v>
      </c>
      <c r="Y254" s="9" t="s">
        <v>1500</v>
      </c>
      <c r="Z254" s="9">
        <v>2014</v>
      </c>
      <c r="AA254" s="9">
        <v>16</v>
      </c>
      <c r="AB254" s="9">
        <v>2</v>
      </c>
      <c r="AC254" s="9" t="s">
        <v>1500</v>
      </c>
      <c r="AD254" s="9" t="s">
        <v>1500</v>
      </c>
      <c r="AE254" s="9">
        <v>365</v>
      </c>
      <c r="AF254" s="9">
        <v>370</v>
      </c>
      <c r="AG254" s="9" t="s">
        <v>1500</v>
      </c>
      <c r="AH254" s="9" t="s">
        <v>1500</v>
      </c>
      <c r="AI254" s="9" t="s">
        <v>1500</v>
      </c>
      <c r="AJ254" s="9" t="s">
        <v>1500</v>
      </c>
      <c r="AK254" s="9" t="s">
        <v>1500</v>
      </c>
      <c r="AL254" s="9" t="s">
        <v>1500</v>
      </c>
      <c r="AM254" s="9" t="s">
        <v>1500</v>
      </c>
      <c r="AN254" s="9" t="s">
        <v>1500</v>
      </c>
      <c r="AO254" s="9" t="s">
        <v>1500</v>
      </c>
      <c r="AP254" s="9" t="s">
        <v>1500</v>
      </c>
      <c r="AQ254" s="9" t="s">
        <v>1041</v>
      </c>
      <c r="AR254" s="10" t="str">
        <f>HYPERLINK("https%3A%2F%2Fwww.webofscience.com%2Fwos%2Fwoscc%2Ffull-record%2FWOS:000331622300019","View Full Record in Web of Science")</f>
        <v>View Full Record in Web of Science</v>
      </c>
    </row>
    <row r="255" spans="1:44" s="9" customFormat="1" x14ac:dyDescent="0.2">
      <c r="A255" s="9" t="s">
        <v>1507</v>
      </c>
      <c r="B255" s="9" t="s">
        <v>1698</v>
      </c>
      <c r="C255" s="9" t="s">
        <v>1500</v>
      </c>
      <c r="D255" s="9" t="s">
        <v>1500</v>
      </c>
      <c r="E255" s="9" t="s">
        <v>1500</v>
      </c>
      <c r="F255" s="9" t="s">
        <v>387</v>
      </c>
      <c r="G255" s="9" t="s">
        <v>1500</v>
      </c>
      <c r="H255" s="9" t="s">
        <v>1500</v>
      </c>
      <c r="J255" s="9" t="s">
        <v>2792</v>
      </c>
      <c r="K255" s="9" t="s">
        <v>419</v>
      </c>
      <c r="L255" s="9" t="s">
        <v>1259</v>
      </c>
      <c r="M255" s="9" t="s">
        <v>1500</v>
      </c>
      <c r="N255" s="9" t="s">
        <v>1500</v>
      </c>
      <c r="O255" s="9" t="s">
        <v>1500</v>
      </c>
      <c r="P255" s="9" t="s">
        <v>2026</v>
      </c>
      <c r="Q255" s="9" t="s">
        <v>512</v>
      </c>
      <c r="R255" s="9" t="s">
        <v>1500</v>
      </c>
      <c r="S255" s="9" t="s">
        <v>1500</v>
      </c>
      <c r="T255" s="9" t="s">
        <v>2659</v>
      </c>
      <c r="U255" s="9" t="s">
        <v>2673</v>
      </c>
      <c r="V255" s="9" t="s">
        <v>1500</v>
      </c>
      <c r="W255" s="9" t="s">
        <v>1500</v>
      </c>
      <c r="X255" s="9" t="s">
        <v>1500</v>
      </c>
      <c r="Y255" s="9" t="s">
        <v>1509</v>
      </c>
      <c r="Z255" s="9">
        <v>2021</v>
      </c>
      <c r="AA255" s="9">
        <v>28</v>
      </c>
      <c r="AB255" s="9">
        <v>12</v>
      </c>
      <c r="AC255" s="9" t="s">
        <v>1500</v>
      </c>
      <c r="AD255" s="9" t="s">
        <v>1500</v>
      </c>
      <c r="AE255" s="9">
        <v>15021</v>
      </c>
      <c r="AF255" s="9">
        <v>15031</v>
      </c>
      <c r="AG255" s="9" t="s">
        <v>1500</v>
      </c>
      <c r="AH255" s="9" t="s">
        <v>2340</v>
      </c>
      <c r="AI255" s="10" t="str">
        <f>HYPERLINK("http://dx.doi.org/10.1007/s11356-020-11641-y","http://dx.doi.org/10.1007/s11356-020-11641-y")</f>
        <v>http://dx.doi.org/10.1007/s11356-020-11641-y</v>
      </c>
      <c r="AJ255" s="9" t="s">
        <v>1500</v>
      </c>
      <c r="AK255" s="9" t="s">
        <v>2739</v>
      </c>
      <c r="AL255" s="9" t="s">
        <v>1500</v>
      </c>
      <c r="AM255" s="9" t="s">
        <v>1500</v>
      </c>
      <c r="AN255" s="9">
        <v>33221993</v>
      </c>
      <c r="AO255" s="9" t="s">
        <v>1500</v>
      </c>
      <c r="AP255" s="9" t="s">
        <v>1500</v>
      </c>
      <c r="AQ255" s="9" t="s">
        <v>867</v>
      </c>
      <c r="AR255" s="10" t="str">
        <f>HYPERLINK("https%3A%2F%2Fwww.webofscience.com%2Fwos%2Fwoscc%2Ffull-record%2FWOS:000591540100002","View Full Record in Web of Science")</f>
        <v>View Full Record in Web of Science</v>
      </c>
    </row>
    <row r="256" spans="1:44" s="9" customFormat="1" x14ac:dyDescent="0.2">
      <c r="A256" s="9" t="s">
        <v>1507</v>
      </c>
      <c r="B256" s="9" t="s">
        <v>407</v>
      </c>
      <c r="C256" s="9" t="s">
        <v>1500</v>
      </c>
      <c r="D256" s="9" t="s">
        <v>1500</v>
      </c>
      <c r="E256" s="9" t="s">
        <v>1500</v>
      </c>
      <c r="F256" s="9" t="s">
        <v>1437</v>
      </c>
      <c r="G256" s="9" t="s">
        <v>1500</v>
      </c>
      <c r="H256" s="9" t="s">
        <v>1500</v>
      </c>
      <c r="J256" s="11"/>
      <c r="K256" s="9" t="s">
        <v>1786</v>
      </c>
      <c r="L256" s="9" t="s">
        <v>314</v>
      </c>
      <c r="M256" s="9" t="s">
        <v>1500</v>
      </c>
      <c r="N256" s="9" t="s">
        <v>1500</v>
      </c>
      <c r="O256" s="9" t="s">
        <v>1500</v>
      </c>
      <c r="P256" s="9" t="s">
        <v>2125</v>
      </c>
      <c r="Q256" s="9" t="s">
        <v>256</v>
      </c>
      <c r="R256" s="9" t="s">
        <v>1500</v>
      </c>
      <c r="S256" s="9" t="s">
        <v>1500</v>
      </c>
      <c r="T256" s="9" t="s">
        <v>2728</v>
      </c>
      <c r="U256" s="9" t="s">
        <v>1500</v>
      </c>
      <c r="V256" s="9" t="s">
        <v>1500</v>
      </c>
      <c r="W256" s="9" t="s">
        <v>1500</v>
      </c>
      <c r="X256" s="9" t="s">
        <v>1500</v>
      </c>
      <c r="Y256" s="9" t="s">
        <v>1600</v>
      </c>
      <c r="Z256" s="9">
        <v>2023</v>
      </c>
      <c r="AA256" s="9">
        <v>14</v>
      </c>
      <c r="AB256" s="9" t="s">
        <v>1500</v>
      </c>
      <c r="AC256" s="9" t="s">
        <v>1500</v>
      </c>
      <c r="AD256" s="9" t="s">
        <v>1500</v>
      </c>
      <c r="AE256" s="9" t="s">
        <v>1500</v>
      </c>
      <c r="AF256" s="9" t="s">
        <v>1500</v>
      </c>
      <c r="AG256" s="9">
        <v>1133643</v>
      </c>
      <c r="AH256" s="9" t="s">
        <v>2388</v>
      </c>
      <c r="AI256" s="10" t="str">
        <f>HYPERLINK("http://dx.doi.org/10.3389/fpls.2023.1133643","http://dx.doi.org/10.3389/fpls.2023.1133643")</f>
        <v>http://dx.doi.org/10.3389/fpls.2023.1133643</v>
      </c>
      <c r="AJ256" s="9" t="s">
        <v>1500</v>
      </c>
      <c r="AK256" s="9" t="s">
        <v>1500</v>
      </c>
      <c r="AL256" s="9" t="s">
        <v>1500</v>
      </c>
      <c r="AM256" s="9" t="s">
        <v>1500</v>
      </c>
      <c r="AN256" s="9">
        <v>36909410</v>
      </c>
      <c r="AO256" s="9" t="s">
        <v>1500</v>
      </c>
      <c r="AP256" s="9" t="s">
        <v>1500</v>
      </c>
      <c r="AQ256" s="9" t="s">
        <v>994</v>
      </c>
      <c r="AR256" s="10" t="str">
        <f>HYPERLINK("https%3A%2F%2Fwww.webofscience.com%2Fwos%2Fwoscc%2Ffull-record%2FWOS:000945282200001","View Full Record in Web of Science")</f>
        <v>View Full Record in Web of Science</v>
      </c>
    </row>
    <row r="257" spans="1:44" s="9" customFormat="1" x14ac:dyDescent="0.2">
      <c r="A257" s="9" t="s">
        <v>1507</v>
      </c>
      <c r="B257" s="9" t="s">
        <v>1847</v>
      </c>
      <c r="C257" s="9" t="s">
        <v>1500</v>
      </c>
      <c r="D257" s="9" t="s">
        <v>1500</v>
      </c>
      <c r="E257" s="9" t="s">
        <v>1500</v>
      </c>
      <c r="F257" s="9" t="s">
        <v>1847</v>
      </c>
      <c r="G257" s="9" t="s">
        <v>1500</v>
      </c>
      <c r="H257" s="9" t="s">
        <v>1500</v>
      </c>
      <c r="J257" s="9" t="s">
        <v>2792</v>
      </c>
      <c r="K257" s="9" t="s">
        <v>121</v>
      </c>
      <c r="L257" s="9" t="s">
        <v>744</v>
      </c>
      <c r="M257" s="9" t="s">
        <v>1500</v>
      </c>
      <c r="N257" s="9" t="s">
        <v>1500</v>
      </c>
      <c r="O257" s="9" t="s">
        <v>1500</v>
      </c>
      <c r="P257" s="9" t="s">
        <v>2349</v>
      </c>
      <c r="Q257" s="9" t="s">
        <v>1545</v>
      </c>
      <c r="R257" s="9" t="s">
        <v>1500</v>
      </c>
      <c r="S257" s="9" t="s">
        <v>1500</v>
      </c>
      <c r="T257" s="9" t="s">
        <v>1925</v>
      </c>
      <c r="U257" s="9" t="s">
        <v>1927</v>
      </c>
      <c r="V257" s="9" t="s">
        <v>1500</v>
      </c>
      <c r="W257" s="9" t="s">
        <v>1500</v>
      </c>
      <c r="X257" s="9" t="s">
        <v>1500</v>
      </c>
      <c r="Y257" s="9" t="s">
        <v>1536</v>
      </c>
      <c r="Z257" s="9">
        <v>2004</v>
      </c>
      <c r="AA257" s="9">
        <v>18</v>
      </c>
      <c r="AB257" s="9">
        <v>2</v>
      </c>
      <c r="AC257" s="9" t="s">
        <v>1500</v>
      </c>
      <c r="AD257" s="9" t="s">
        <v>1500</v>
      </c>
      <c r="AE257" s="9" t="s">
        <v>1500</v>
      </c>
      <c r="AF257" s="9" t="s">
        <v>1500</v>
      </c>
      <c r="AG257" s="9" t="s">
        <v>1621</v>
      </c>
      <c r="AH257" s="9" t="s">
        <v>685</v>
      </c>
      <c r="AI257" s="10" t="str">
        <f>HYPERLINK("http://dx.doi.org/10.1029/2003GB002207","http://dx.doi.org/10.1029/2003GB002207")</f>
        <v>http://dx.doi.org/10.1029/2003GB002207</v>
      </c>
      <c r="AJ257" s="9" t="s">
        <v>1500</v>
      </c>
      <c r="AK257" s="9" t="s">
        <v>1500</v>
      </c>
      <c r="AL257" s="9" t="s">
        <v>1500</v>
      </c>
      <c r="AM257" s="9" t="s">
        <v>1500</v>
      </c>
      <c r="AN257" s="9" t="s">
        <v>1500</v>
      </c>
      <c r="AO257" s="9" t="s">
        <v>1500</v>
      </c>
      <c r="AP257" s="9" t="s">
        <v>1500</v>
      </c>
      <c r="AQ257" s="9" t="s">
        <v>925</v>
      </c>
      <c r="AR257" s="10" t="str">
        <f>HYPERLINK("https%3A%2F%2Fwww.webofscience.com%2Fwos%2Fwoscc%2Ffull-record%2FWOS:000221953100006","View Full Record in Web of Science")</f>
        <v>View Full Record in Web of Science</v>
      </c>
    </row>
    <row r="258" spans="1:44" s="9" customFormat="1" x14ac:dyDescent="0.2">
      <c r="A258" s="9" t="s">
        <v>1507</v>
      </c>
      <c r="B258" s="9" t="s">
        <v>2076</v>
      </c>
      <c r="C258" s="9" t="s">
        <v>1500</v>
      </c>
      <c r="D258" s="9" t="s">
        <v>1500</v>
      </c>
      <c r="E258" s="9" t="s">
        <v>1500</v>
      </c>
      <c r="F258" s="9" t="s">
        <v>1286</v>
      </c>
      <c r="G258" s="9" t="s">
        <v>1500</v>
      </c>
      <c r="H258" s="9" t="s">
        <v>1500</v>
      </c>
      <c r="I258" s="9" t="s">
        <v>1231</v>
      </c>
      <c r="K258" s="9" t="s">
        <v>1775</v>
      </c>
      <c r="L258" s="9" t="s">
        <v>601</v>
      </c>
      <c r="M258" s="9" t="s">
        <v>1500</v>
      </c>
      <c r="N258" s="9" t="s">
        <v>1500</v>
      </c>
      <c r="O258" s="9" t="s">
        <v>1500</v>
      </c>
      <c r="P258" s="9" t="s">
        <v>1500</v>
      </c>
      <c r="Q258" s="9" t="s">
        <v>1500</v>
      </c>
      <c r="R258" s="9" t="s">
        <v>1500</v>
      </c>
      <c r="S258" s="9" t="s">
        <v>1500</v>
      </c>
      <c r="T258" s="9" t="s">
        <v>1524</v>
      </c>
      <c r="U258" s="9" t="s">
        <v>2641</v>
      </c>
      <c r="V258" s="9" t="s">
        <v>1500</v>
      </c>
      <c r="W258" s="9" t="s">
        <v>1500</v>
      </c>
      <c r="X258" s="9" t="s">
        <v>1500</v>
      </c>
      <c r="Y258" s="9" t="s">
        <v>1632</v>
      </c>
      <c r="Z258" s="9">
        <v>2024</v>
      </c>
      <c r="AA258" s="9">
        <v>70</v>
      </c>
      <c r="AB258" s="9">
        <v>2</v>
      </c>
      <c r="AC258" s="9" t="s">
        <v>1500</v>
      </c>
      <c r="AD258" s="9" t="s">
        <v>1500</v>
      </c>
      <c r="AE258" s="9">
        <v>79</v>
      </c>
      <c r="AF258" s="9">
        <v>87</v>
      </c>
      <c r="AG258" s="9" t="s">
        <v>1500</v>
      </c>
      <c r="AH258" s="9" t="s">
        <v>734</v>
      </c>
      <c r="AI258" s="10" t="str">
        <f>HYPERLINK("http://dx.doi.org/10.1080/00380768.2023.2298782","http://dx.doi.org/10.1080/00380768.2023.2298782")</f>
        <v>http://dx.doi.org/10.1080/00380768.2023.2298782</v>
      </c>
      <c r="AJ258" s="9" t="s">
        <v>1500</v>
      </c>
      <c r="AK258" s="9" t="s">
        <v>2674</v>
      </c>
      <c r="AL258" s="9" t="s">
        <v>1500</v>
      </c>
      <c r="AM258" s="9" t="s">
        <v>1500</v>
      </c>
      <c r="AN258" s="9" t="s">
        <v>1500</v>
      </c>
      <c r="AO258" s="9" t="s">
        <v>1500</v>
      </c>
      <c r="AP258" s="9" t="s">
        <v>1500</v>
      </c>
      <c r="AQ258" s="9" t="s">
        <v>789</v>
      </c>
      <c r="AR258" s="10" t="str">
        <f>HYPERLINK("https%3A%2F%2Fwww.webofscience.com%2Fwos%2Fwoscc%2Ffull-record%2FWOS:001136857500001","View Full Record in Web of Science")</f>
        <v>View Full Record in Web of Science</v>
      </c>
    </row>
    <row r="259" spans="1:44" s="9" customFormat="1" x14ac:dyDescent="0.2">
      <c r="A259" s="9" t="s">
        <v>1507</v>
      </c>
      <c r="B259" s="9" t="s">
        <v>1970</v>
      </c>
      <c r="C259" s="9" t="s">
        <v>1500</v>
      </c>
      <c r="D259" s="9" t="s">
        <v>1500</v>
      </c>
      <c r="E259" s="9" t="s">
        <v>1500</v>
      </c>
      <c r="F259" s="9" t="s">
        <v>74</v>
      </c>
      <c r="G259" s="9" t="s">
        <v>1500</v>
      </c>
      <c r="H259" s="9" t="s">
        <v>1500</v>
      </c>
      <c r="J259" s="9" t="s">
        <v>2792</v>
      </c>
      <c r="K259" s="9" t="s">
        <v>2538</v>
      </c>
      <c r="L259" s="9" t="s">
        <v>611</v>
      </c>
      <c r="M259" s="9" t="s">
        <v>1500</v>
      </c>
      <c r="N259" s="9" t="s">
        <v>1500</v>
      </c>
      <c r="O259" s="9" t="s">
        <v>1500</v>
      </c>
      <c r="P259" s="9" t="s">
        <v>1981</v>
      </c>
      <c r="Q259" s="9" t="s">
        <v>1500</v>
      </c>
      <c r="R259" s="9" t="s">
        <v>1500</v>
      </c>
      <c r="S259" s="9" t="s">
        <v>1500</v>
      </c>
      <c r="T259" s="9" t="s">
        <v>2703</v>
      </c>
      <c r="U259" s="9" t="s">
        <v>2718</v>
      </c>
      <c r="V259" s="9" t="s">
        <v>1500</v>
      </c>
      <c r="W259" s="9" t="s">
        <v>1500</v>
      </c>
      <c r="X259" s="9" t="s">
        <v>1500</v>
      </c>
      <c r="Y259" s="9" t="s">
        <v>1535</v>
      </c>
      <c r="Z259" s="9">
        <v>2019</v>
      </c>
      <c r="AA259" s="9">
        <v>239</v>
      </c>
      <c r="AB259" s="9" t="s">
        <v>1500</v>
      </c>
      <c r="AC259" s="9" t="s">
        <v>1500</v>
      </c>
      <c r="AD259" s="9" t="s">
        <v>1500</v>
      </c>
      <c r="AE259" s="9" t="s">
        <v>1500</v>
      </c>
      <c r="AF259" s="9" t="s">
        <v>1500</v>
      </c>
      <c r="AG259" s="9">
        <v>118060</v>
      </c>
      <c r="AH259" s="9" t="s">
        <v>351</v>
      </c>
      <c r="AI259" s="10" t="str">
        <f>HYPERLINK("http://dx.doi.org/10.1016/j.jclepro.2019.118060","http://dx.doi.org/10.1016/j.jclepro.2019.118060")</f>
        <v>http://dx.doi.org/10.1016/j.jclepro.2019.118060</v>
      </c>
      <c r="AJ259" s="9" t="s">
        <v>1500</v>
      </c>
      <c r="AK259" s="9" t="s">
        <v>1500</v>
      </c>
      <c r="AL259" s="9" t="s">
        <v>1500</v>
      </c>
      <c r="AM259" s="9" t="s">
        <v>1500</v>
      </c>
      <c r="AN259" s="9" t="s">
        <v>1500</v>
      </c>
      <c r="AO259" s="9" t="s">
        <v>1500</v>
      </c>
      <c r="AP259" s="9" t="s">
        <v>1500</v>
      </c>
      <c r="AQ259" s="9" t="s">
        <v>1032</v>
      </c>
      <c r="AR259" s="10" t="str">
        <f>HYPERLINK("https%3A%2F%2Fwww.webofscience.com%2Fwos%2Fwoscc%2Ffull-record%2FWOS:000487237100082","View Full Record in Web of Science")</f>
        <v>View Full Record in Web of Science</v>
      </c>
    </row>
    <row r="260" spans="1:44" s="9" customFormat="1" x14ac:dyDescent="0.2">
      <c r="A260" s="9" t="s">
        <v>1507</v>
      </c>
      <c r="B260" s="9" t="s">
        <v>2779</v>
      </c>
      <c r="C260" s="9" t="s">
        <v>1500</v>
      </c>
      <c r="D260" s="9" t="s">
        <v>1500</v>
      </c>
      <c r="E260" s="9" t="s">
        <v>1500</v>
      </c>
      <c r="F260" s="9" t="s">
        <v>1</v>
      </c>
      <c r="G260" s="9" t="s">
        <v>1500</v>
      </c>
      <c r="H260" s="9" t="s">
        <v>1500</v>
      </c>
      <c r="I260" s="11" t="s">
        <v>2785</v>
      </c>
      <c r="K260" s="9" t="s">
        <v>1785</v>
      </c>
      <c r="L260" s="9" t="s">
        <v>594</v>
      </c>
      <c r="M260" s="9" t="s">
        <v>1500</v>
      </c>
      <c r="N260" s="9" t="s">
        <v>1500</v>
      </c>
      <c r="O260" s="9" t="s">
        <v>1500</v>
      </c>
      <c r="P260" s="9" t="s">
        <v>1944</v>
      </c>
      <c r="Q260" s="9" t="s">
        <v>2256</v>
      </c>
      <c r="R260" s="9" t="s">
        <v>1500</v>
      </c>
      <c r="S260" s="9" t="s">
        <v>1500</v>
      </c>
      <c r="T260" s="9" t="s">
        <v>1512</v>
      </c>
      <c r="U260" s="9" t="s">
        <v>2628</v>
      </c>
      <c r="V260" s="9" t="s">
        <v>1500</v>
      </c>
      <c r="W260" s="9" t="s">
        <v>1500</v>
      </c>
      <c r="X260" s="9" t="s">
        <v>1500</v>
      </c>
      <c r="Y260" s="9" t="s">
        <v>1505</v>
      </c>
      <c r="Z260" s="9">
        <v>2015</v>
      </c>
      <c r="AA260" s="9">
        <v>101</v>
      </c>
      <c r="AB260" s="9">
        <v>1</v>
      </c>
      <c r="AC260" s="9" t="s">
        <v>1500</v>
      </c>
      <c r="AD260" s="9" t="s">
        <v>1500</v>
      </c>
      <c r="AE260" s="9">
        <v>37</v>
      </c>
      <c r="AF260" s="9">
        <v>53</v>
      </c>
      <c r="AG260" s="9" t="s">
        <v>1500</v>
      </c>
      <c r="AH260" s="9" t="s">
        <v>2392</v>
      </c>
      <c r="AI260" s="10" t="str">
        <f>HYPERLINK("http://dx.doi.org/10.1007/s10705-014-9658-1","http://dx.doi.org/10.1007/s10705-014-9658-1")</f>
        <v>http://dx.doi.org/10.1007/s10705-014-9658-1</v>
      </c>
      <c r="AJ260" s="9" t="s">
        <v>1500</v>
      </c>
      <c r="AK260" s="9" t="s">
        <v>1500</v>
      </c>
      <c r="AL260" s="9" t="s">
        <v>1500</v>
      </c>
      <c r="AM260" s="9" t="s">
        <v>1500</v>
      </c>
      <c r="AN260" s="9" t="s">
        <v>1500</v>
      </c>
      <c r="AO260" s="9" t="s">
        <v>1500</v>
      </c>
      <c r="AP260" s="9" t="s">
        <v>1500</v>
      </c>
      <c r="AQ260" s="9" t="s">
        <v>801</v>
      </c>
      <c r="AR260" s="10" t="str">
        <f>HYPERLINK("https%3A%2F%2Fwww.webofscience.com%2Fwos%2Fwoscc%2Ffull-record%2FWOS:000347287800003","View Full Record in Web of Science")</f>
        <v>View Full Record in Web of Science</v>
      </c>
    </row>
    <row r="261" spans="1:44" s="8" customFormat="1" x14ac:dyDescent="0.2">
      <c r="A261" s="9" t="s">
        <v>1507</v>
      </c>
      <c r="B261" s="9" t="s">
        <v>642</v>
      </c>
      <c r="C261" s="9" t="s">
        <v>1500</v>
      </c>
      <c r="D261" s="9" t="s">
        <v>1500</v>
      </c>
      <c r="E261" s="9" t="s">
        <v>1500</v>
      </c>
      <c r="F261" s="9" t="s">
        <v>584</v>
      </c>
      <c r="G261" s="9" t="s">
        <v>1500</v>
      </c>
      <c r="H261" s="9" t="s">
        <v>1500</v>
      </c>
      <c r="I261" s="9"/>
      <c r="J261" s="9" t="s">
        <v>2792</v>
      </c>
      <c r="K261" s="9" t="s">
        <v>1386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spans="1:44" s="9" customFormat="1" x14ac:dyDescent="0.2">
      <c r="A262" s="9" t="s">
        <v>1507</v>
      </c>
      <c r="B262" s="9" t="s">
        <v>1306</v>
      </c>
      <c r="C262" s="9" t="s">
        <v>1500</v>
      </c>
      <c r="D262" s="9" t="s">
        <v>1500</v>
      </c>
      <c r="E262" s="9" t="s">
        <v>1500</v>
      </c>
      <c r="F262" s="9" t="s">
        <v>637</v>
      </c>
      <c r="G262" s="9" t="s">
        <v>1500</v>
      </c>
      <c r="H262" s="9" t="s">
        <v>1500</v>
      </c>
      <c r="J262" s="9" t="s">
        <v>2788</v>
      </c>
      <c r="K262" s="9" t="s">
        <v>120</v>
      </c>
      <c r="L262" s="9" t="s">
        <v>2039</v>
      </c>
      <c r="M262" s="9" t="s">
        <v>1500</v>
      </c>
      <c r="N262" s="9" t="s">
        <v>1500</v>
      </c>
      <c r="O262" s="9" t="s">
        <v>1500</v>
      </c>
      <c r="P262" s="9" t="s">
        <v>659</v>
      </c>
      <c r="Q262" s="9" t="s">
        <v>608</v>
      </c>
      <c r="R262" s="9" t="s">
        <v>1500</v>
      </c>
      <c r="S262" s="9" t="s">
        <v>1500</v>
      </c>
      <c r="T262" s="9" t="s">
        <v>2724</v>
      </c>
      <c r="U262" s="9" t="s">
        <v>2721</v>
      </c>
      <c r="V262" s="9" t="s">
        <v>1500</v>
      </c>
      <c r="W262" s="9" t="s">
        <v>1500</v>
      </c>
      <c r="X262" s="9" t="s">
        <v>1500</v>
      </c>
      <c r="Y262" s="9" t="s">
        <v>1509</v>
      </c>
      <c r="Z262" s="9">
        <v>2022</v>
      </c>
      <c r="AA262" s="9">
        <v>22</v>
      </c>
      <c r="AB262" s="9">
        <v>1</v>
      </c>
      <c r="AC262" s="9" t="s">
        <v>1500</v>
      </c>
      <c r="AD262" s="9" t="s">
        <v>1500</v>
      </c>
      <c r="AE262" s="9">
        <v>837</v>
      </c>
      <c r="AF262" s="9">
        <v>847</v>
      </c>
      <c r="AG262" s="9" t="s">
        <v>1500</v>
      </c>
      <c r="AH262" s="9" t="s">
        <v>2331</v>
      </c>
      <c r="AI262" s="10" t="str">
        <f>HYPERLINK("http://dx.doi.org/10.1007/s42729-021-00695-7","http://dx.doi.org/10.1007/s42729-021-00695-7")</f>
        <v>http://dx.doi.org/10.1007/s42729-021-00695-7</v>
      </c>
      <c r="AJ262" s="9" t="s">
        <v>1500</v>
      </c>
      <c r="AK262" s="9" t="s">
        <v>2714</v>
      </c>
      <c r="AL262" s="9" t="s">
        <v>1500</v>
      </c>
      <c r="AM262" s="9" t="s">
        <v>1500</v>
      </c>
      <c r="AN262" s="9" t="s">
        <v>1500</v>
      </c>
      <c r="AO262" s="9" t="s">
        <v>1500</v>
      </c>
      <c r="AP262" s="9" t="s">
        <v>1500</v>
      </c>
      <c r="AQ262" s="9" t="s">
        <v>901</v>
      </c>
      <c r="AR262" s="10" t="str">
        <f>HYPERLINK("https%3A%2F%2Fwww.webofscience.com%2Fwos%2Fwoscc%2Ffull-record%2FWOS:000721637100002","View Full Record in Web of Science")</f>
        <v>View Full Record in Web of Science</v>
      </c>
    </row>
    <row r="263" spans="1:44" s="9" customFormat="1" x14ac:dyDescent="0.2">
      <c r="A263" s="9" t="s">
        <v>1507</v>
      </c>
      <c r="B263" s="9" t="s">
        <v>1566</v>
      </c>
      <c r="C263" s="9" t="s">
        <v>1500</v>
      </c>
      <c r="D263" s="9" t="s">
        <v>1500</v>
      </c>
      <c r="E263" s="9" t="s">
        <v>1500</v>
      </c>
      <c r="F263" s="9" t="s">
        <v>1814</v>
      </c>
      <c r="G263" s="9" t="s">
        <v>1500</v>
      </c>
      <c r="H263" s="9" t="s">
        <v>1500</v>
      </c>
      <c r="I263" s="11" t="s">
        <v>2785</v>
      </c>
      <c r="K263" s="9" t="s">
        <v>2209</v>
      </c>
      <c r="L263" s="9" t="s">
        <v>1303</v>
      </c>
      <c r="M263" s="9" t="s">
        <v>1500</v>
      </c>
      <c r="N263" s="9" t="s">
        <v>1500</v>
      </c>
      <c r="O263" s="9" t="s">
        <v>1500</v>
      </c>
      <c r="P263" s="9" t="s">
        <v>1876</v>
      </c>
      <c r="Q263" s="9" t="s">
        <v>603</v>
      </c>
      <c r="R263" s="9" t="s">
        <v>1500</v>
      </c>
      <c r="S263" s="9" t="s">
        <v>1500</v>
      </c>
      <c r="T263" s="9" t="s">
        <v>2638</v>
      </c>
      <c r="U263" s="9" t="s">
        <v>2629</v>
      </c>
      <c r="V263" s="9" t="s">
        <v>1500</v>
      </c>
      <c r="W263" s="9" t="s">
        <v>1500</v>
      </c>
      <c r="X263" s="9" t="s">
        <v>1500</v>
      </c>
      <c r="Y263" s="9" t="s">
        <v>1498</v>
      </c>
      <c r="Z263" s="9">
        <v>2022</v>
      </c>
      <c r="AA263" s="9">
        <v>480</v>
      </c>
      <c r="AB263" s="9" t="s">
        <v>1499</v>
      </c>
      <c r="AC263" s="9" t="s">
        <v>1500</v>
      </c>
      <c r="AD263" s="9" t="s">
        <v>1500</v>
      </c>
      <c r="AE263" s="9">
        <v>283</v>
      </c>
      <c r="AF263" s="9">
        <v>294</v>
      </c>
      <c r="AG263" s="9" t="s">
        <v>1500</v>
      </c>
      <c r="AH263" s="9" t="s">
        <v>2371</v>
      </c>
      <c r="AI263" s="10" t="str">
        <f>HYPERLINK("http://dx.doi.org/10.1007/s11104-022-05581-4","http://dx.doi.org/10.1007/s11104-022-05581-4")</f>
        <v>http://dx.doi.org/10.1007/s11104-022-05581-4</v>
      </c>
      <c r="AJ263" s="9" t="s">
        <v>1500</v>
      </c>
      <c r="AK263" s="9" t="s">
        <v>2752</v>
      </c>
      <c r="AL263" s="9" t="s">
        <v>1500</v>
      </c>
      <c r="AM263" s="9" t="s">
        <v>1500</v>
      </c>
      <c r="AN263" s="9" t="s">
        <v>1500</v>
      </c>
      <c r="AO263" s="9" t="s">
        <v>1500</v>
      </c>
      <c r="AP263" s="9" t="s">
        <v>1500</v>
      </c>
      <c r="AQ263" s="9" t="s">
        <v>999</v>
      </c>
      <c r="AR263" s="10" t="str">
        <f>HYPERLINK("https%3A%2F%2Fwww.webofscience.com%2Fwos%2Fwoscc%2Ffull-record%2FWOS:000823385300002","View Full Record in Web of Science")</f>
        <v>View Full Record in Web of Science</v>
      </c>
    </row>
    <row r="264" spans="1:44" s="9" customFormat="1" x14ac:dyDescent="0.2">
      <c r="A264" s="9" t="s">
        <v>1507</v>
      </c>
      <c r="B264" s="9" t="s">
        <v>2381</v>
      </c>
      <c r="C264" s="9" t="s">
        <v>1500</v>
      </c>
      <c r="D264" s="9" t="s">
        <v>1500</v>
      </c>
      <c r="E264" s="9" t="s">
        <v>1500</v>
      </c>
      <c r="F264" s="9" t="s">
        <v>189</v>
      </c>
      <c r="G264" s="9" t="s">
        <v>1500</v>
      </c>
      <c r="H264" s="9" t="s">
        <v>1500</v>
      </c>
      <c r="J264" s="9" t="s">
        <v>2792</v>
      </c>
      <c r="K264" s="9" t="s">
        <v>1669</v>
      </c>
      <c r="L264" s="9" t="s">
        <v>2039</v>
      </c>
      <c r="M264" s="9" t="s">
        <v>1500</v>
      </c>
      <c r="N264" s="9" t="s">
        <v>1500</v>
      </c>
      <c r="O264" s="9" t="s">
        <v>1500</v>
      </c>
      <c r="P264" s="9" t="s">
        <v>659</v>
      </c>
      <c r="Q264" s="9" t="s">
        <v>608</v>
      </c>
      <c r="R264" s="9" t="s">
        <v>1500</v>
      </c>
      <c r="S264" s="9" t="s">
        <v>1500</v>
      </c>
      <c r="T264" s="9" t="s">
        <v>2724</v>
      </c>
      <c r="U264" s="9" t="s">
        <v>2721</v>
      </c>
      <c r="V264" s="9" t="s">
        <v>1500</v>
      </c>
      <c r="W264" s="9" t="s">
        <v>1500</v>
      </c>
      <c r="X264" s="9" t="s">
        <v>1500</v>
      </c>
      <c r="Y264" s="9" t="s">
        <v>1501</v>
      </c>
      <c r="Z264" s="9">
        <v>2020</v>
      </c>
      <c r="AA264" s="9">
        <v>20</v>
      </c>
      <c r="AB264" s="9">
        <v>3</v>
      </c>
      <c r="AC264" s="9" t="s">
        <v>1500</v>
      </c>
      <c r="AD264" s="9" t="s">
        <v>1500</v>
      </c>
      <c r="AE264" s="9">
        <v>1397</v>
      </c>
      <c r="AF264" s="9">
        <v>1410</v>
      </c>
      <c r="AG264" s="9" t="s">
        <v>1500</v>
      </c>
      <c r="AH264" s="9" t="s">
        <v>2385</v>
      </c>
      <c r="AI264" s="10" t="str">
        <f>HYPERLINK("http://dx.doi.org/10.1007/s42729-020-00221-1","http://dx.doi.org/10.1007/s42729-020-00221-1")</f>
        <v>http://dx.doi.org/10.1007/s42729-020-00221-1</v>
      </c>
      <c r="AJ264" s="9" t="s">
        <v>1500</v>
      </c>
      <c r="AK264" s="9" t="s">
        <v>2690</v>
      </c>
      <c r="AL264" s="9" t="s">
        <v>1500</v>
      </c>
      <c r="AM264" s="9" t="s">
        <v>1500</v>
      </c>
      <c r="AN264" s="9" t="s">
        <v>1500</v>
      </c>
      <c r="AO264" s="9" t="s">
        <v>1500</v>
      </c>
      <c r="AP264" s="9" t="s">
        <v>1500</v>
      </c>
      <c r="AQ264" s="9" t="s">
        <v>824</v>
      </c>
      <c r="AR264" s="10" t="str">
        <f>HYPERLINK("https%3A%2F%2Fwww.webofscience.com%2Fwos%2Fwoscc%2Ffull-record%2FWOS:000520685800002","View Full Record in Web of Science")</f>
        <v>View Full Record in Web of Science</v>
      </c>
    </row>
    <row r="265" spans="1:44" s="8" customFormat="1" x14ac:dyDescent="0.2">
      <c r="A265" s="9" t="s">
        <v>1507</v>
      </c>
      <c r="B265" s="9" t="s">
        <v>371</v>
      </c>
      <c r="C265" s="9" t="s">
        <v>1500</v>
      </c>
      <c r="D265" s="9" t="s">
        <v>1500</v>
      </c>
      <c r="E265" s="9" t="s">
        <v>1500</v>
      </c>
      <c r="F265" s="9" t="s">
        <v>371</v>
      </c>
      <c r="G265" s="9" t="s">
        <v>1500</v>
      </c>
      <c r="H265" s="9" t="s">
        <v>1500</v>
      </c>
      <c r="I265" s="11" t="s">
        <v>2621</v>
      </c>
      <c r="K265" s="9" t="s">
        <v>1569</v>
      </c>
      <c r="L265" s="9" t="s">
        <v>663</v>
      </c>
      <c r="M265" s="9" t="s">
        <v>1500</v>
      </c>
      <c r="N265" s="9" t="s">
        <v>1500</v>
      </c>
      <c r="O265" s="9" t="s">
        <v>1500</v>
      </c>
      <c r="P265" s="9" t="s">
        <v>332</v>
      </c>
      <c r="Q265" s="9" t="s">
        <v>413</v>
      </c>
      <c r="R265" s="9" t="s">
        <v>1500</v>
      </c>
      <c r="S265" s="9" t="s">
        <v>1500</v>
      </c>
      <c r="T265" s="9" t="s">
        <v>2056</v>
      </c>
      <c r="U265" s="9" t="s">
        <v>2055</v>
      </c>
      <c r="V265" s="9" t="s">
        <v>1500</v>
      </c>
      <c r="W265" s="9" t="s">
        <v>1500</v>
      </c>
      <c r="X265" s="9" t="s">
        <v>1500</v>
      </c>
      <c r="Y265" s="9" t="s">
        <v>1487</v>
      </c>
      <c r="Z265" s="9">
        <v>2004</v>
      </c>
      <c r="AA265" s="9">
        <v>38</v>
      </c>
      <c r="AB265" s="9">
        <v>13</v>
      </c>
      <c r="AC265" s="9" t="s">
        <v>1500</v>
      </c>
      <c r="AD265" s="9" t="s">
        <v>1500</v>
      </c>
      <c r="AE265" s="9">
        <v>1965</v>
      </c>
      <c r="AF265" s="9">
        <v>1977</v>
      </c>
      <c r="AG265" s="9" t="s">
        <v>1500</v>
      </c>
      <c r="AH265" s="9" t="s">
        <v>334</v>
      </c>
      <c r="AI265" s="10" t="str">
        <f>HYPERLINK("http://dx.doi.org/10.1016/j.atmosenv.2003.12.032","http://dx.doi.org/10.1016/j.atmosenv.2003.12.032")</f>
        <v>http://dx.doi.org/10.1016/j.atmosenv.2003.12.032</v>
      </c>
      <c r="AJ265" s="9" t="s">
        <v>1500</v>
      </c>
      <c r="AK265" s="9" t="s">
        <v>1500</v>
      </c>
      <c r="AL265" s="9" t="s">
        <v>1500</v>
      </c>
      <c r="AM265" s="9" t="s">
        <v>1500</v>
      </c>
      <c r="AN265" s="9" t="s">
        <v>1500</v>
      </c>
      <c r="AO265" s="9" t="s">
        <v>1500</v>
      </c>
      <c r="AP265" s="9" t="s">
        <v>1500</v>
      </c>
      <c r="AQ265" s="9" t="s">
        <v>1054</v>
      </c>
      <c r="AR265" s="10" t="str">
        <f>HYPERLINK("https%3A%2F%2Fwww.webofscience.com%2Fwos%2Fwoscc%2Ffull-record%2FWOS:000220748300013","View Full Record in Web of Science")</f>
        <v>View Full Record in Web of Science</v>
      </c>
    </row>
    <row r="266" spans="1:44" s="9" customFormat="1" x14ac:dyDescent="0.2">
      <c r="A266" s="9" t="s">
        <v>1507</v>
      </c>
      <c r="B266" s="9" t="s">
        <v>2180</v>
      </c>
      <c r="C266" s="9" t="s">
        <v>1500</v>
      </c>
      <c r="D266" s="9" t="s">
        <v>1500</v>
      </c>
      <c r="E266" s="9" t="s">
        <v>1500</v>
      </c>
      <c r="F266" s="9" t="s">
        <v>1777</v>
      </c>
      <c r="G266" s="9" t="s">
        <v>1500</v>
      </c>
      <c r="H266" s="9" t="s">
        <v>1500</v>
      </c>
      <c r="I266" s="9" t="s">
        <v>1231</v>
      </c>
      <c r="K266" s="9" t="s">
        <v>39</v>
      </c>
      <c r="L266" s="9" t="s">
        <v>744</v>
      </c>
      <c r="M266" s="9" t="s">
        <v>1500</v>
      </c>
      <c r="N266" s="9" t="s">
        <v>1500</v>
      </c>
      <c r="O266" s="9" t="s">
        <v>1500</v>
      </c>
      <c r="P266" s="9" t="s">
        <v>286</v>
      </c>
      <c r="Q266" s="9" t="s">
        <v>1192</v>
      </c>
      <c r="R266" s="9" t="s">
        <v>1500</v>
      </c>
      <c r="S266" s="9" t="s">
        <v>1500</v>
      </c>
      <c r="T266" s="9" t="s">
        <v>1925</v>
      </c>
      <c r="U266" s="9" t="s">
        <v>1927</v>
      </c>
      <c r="V266" s="9" t="s">
        <v>1500</v>
      </c>
      <c r="W266" s="9" t="s">
        <v>1500</v>
      </c>
      <c r="X266" s="9" t="s">
        <v>1500</v>
      </c>
      <c r="Y266" s="9" t="s">
        <v>1501</v>
      </c>
      <c r="Z266" s="9">
        <v>2016</v>
      </c>
      <c r="AA266" s="9">
        <v>30</v>
      </c>
      <c r="AB266" s="9">
        <v>9</v>
      </c>
      <c r="AC266" s="9" t="s">
        <v>1500</v>
      </c>
      <c r="AD266" s="9" t="s">
        <v>1500</v>
      </c>
      <c r="AE266" s="9">
        <v>1246</v>
      </c>
      <c r="AF266" s="9">
        <v>1263</v>
      </c>
      <c r="AG266" s="9" t="s">
        <v>1500</v>
      </c>
      <c r="AH266" s="9" t="s">
        <v>694</v>
      </c>
      <c r="AI266" s="10" t="str">
        <f>HYPERLINK("http://dx.doi.org/10.1002/2016GB005381","http://dx.doi.org/10.1002/2016GB005381")</f>
        <v>http://dx.doi.org/10.1002/2016GB005381</v>
      </c>
      <c r="AJ266" s="9" t="s">
        <v>1500</v>
      </c>
      <c r="AK266" s="9" t="s">
        <v>1500</v>
      </c>
      <c r="AL266" s="9" t="s">
        <v>1500</v>
      </c>
      <c r="AM266" s="9" t="s">
        <v>1500</v>
      </c>
      <c r="AN266" s="9" t="s">
        <v>1500</v>
      </c>
      <c r="AO266" s="9" t="s">
        <v>1500</v>
      </c>
      <c r="AP266" s="9" t="s">
        <v>1500</v>
      </c>
      <c r="AQ266" s="9" t="s">
        <v>1025</v>
      </c>
      <c r="AR266" s="10" t="str">
        <f>HYPERLINK("https%3A%2F%2Fwww.webofscience.com%2Fwos%2Fwoscc%2Ffull-record%2FWOS:000388457700001","View Full Record in Web of Science")</f>
        <v>View Full Record in Web of Science</v>
      </c>
    </row>
    <row r="267" spans="1:44" s="9" customFormat="1" x14ac:dyDescent="0.2">
      <c r="A267" s="9" t="s">
        <v>1507</v>
      </c>
      <c r="B267" s="9" t="s">
        <v>2037</v>
      </c>
      <c r="C267" s="9" t="s">
        <v>1500</v>
      </c>
      <c r="D267" s="9" t="s">
        <v>1500</v>
      </c>
      <c r="E267" s="9" t="s">
        <v>1500</v>
      </c>
      <c r="F267" s="9" t="s">
        <v>279</v>
      </c>
      <c r="G267" s="9" t="s">
        <v>1500</v>
      </c>
      <c r="H267" s="9" t="s">
        <v>1500</v>
      </c>
      <c r="I267" s="9" t="s">
        <v>922</v>
      </c>
      <c r="K267" s="9" t="s">
        <v>28</v>
      </c>
      <c r="L267" s="9" t="s">
        <v>517</v>
      </c>
      <c r="M267" s="9" t="s">
        <v>1500</v>
      </c>
      <c r="N267" s="9" t="s">
        <v>1500</v>
      </c>
      <c r="O267" s="9" t="s">
        <v>1500</v>
      </c>
      <c r="P267" s="9" t="s">
        <v>244</v>
      </c>
      <c r="Q267" s="9" t="s">
        <v>372</v>
      </c>
      <c r="R267" s="9" t="s">
        <v>1500</v>
      </c>
      <c r="S267" s="9" t="s">
        <v>1500</v>
      </c>
      <c r="T267" s="9" t="s">
        <v>2760</v>
      </c>
      <c r="U267" s="9" t="s">
        <v>2761</v>
      </c>
      <c r="V267" s="9" t="s">
        <v>1500</v>
      </c>
      <c r="W267" s="9" t="s">
        <v>1500</v>
      </c>
      <c r="X267" s="9" t="s">
        <v>1500</v>
      </c>
      <c r="Y267" s="9" t="s">
        <v>1487</v>
      </c>
      <c r="Z267" s="9">
        <v>2015</v>
      </c>
      <c r="AA267" s="9">
        <v>23</v>
      </c>
      <c r="AB267" s="9">
        <v>2</v>
      </c>
      <c r="AC267" s="9" t="s">
        <v>1500</v>
      </c>
      <c r="AD267" s="9" t="s">
        <v>1500</v>
      </c>
      <c r="AE267" s="9">
        <v>139</v>
      </c>
      <c r="AF267" s="9">
        <v>148</v>
      </c>
      <c r="AG267" s="9" t="s">
        <v>1500</v>
      </c>
      <c r="AH267" s="9" t="s">
        <v>321</v>
      </c>
      <c r="AI267" s="10" t="str">
        <f>HYPERLINK("http://dx.doi.org/10.1007/s11273-014-9365-3","http://dx.doi.org/10.1007/s11273-014-9365-3")</f>
        <v>http://dx.doi.org/10.1007/s11273-014-9365-3</v>
      </c>
      <c r="AJ267" s="9" t="s">
        <v>1500</v>
      </c>
      <c r="AK267" s="9" t="s">
        <v>1500</v>
      </c>
      <c r="AL267" s="9" t="s">
        <v>1500</v>
      </c>
      <c r="AM267" s="9" t="s">
        <v>1500</v>
      </c>
      <c r="AN267" s="9" t="s">
        <v>1500</v>
      </c>
      <c r="AO267" s="9" t="s">
        <v>1500</v>
      </c>
      <c r="AP267" s="9" t="s">
        <v>1500</v>
      </c>
      <c r="AQ267" s="9" t="s">
        <v>892</v>
      </c>
      <c r="AR267" s="10" t="str">
        <f>HYPERLINK("https%3A%2F%2Fwww.webofscience.com%2Fwos%2Fwoscc%2Ffull-record%2FWOS:000352218500003","View Full Record in Web of Science")</f>
        <v>View Full Record in Web of Science</v>
      </c>
    </row>
    <row r="268" spans="1:44" s="9" customFormat="1" x14ac:dyDescent="0.2">
      <c r="A268" s="9" t="s">
        <v>1507</v>
      </c>
      <c r="B268" s="9" t="s">
        <v>383</v>
      </c>
      <c r="C268" s="9" t="s">
        <v>1500</v>
      </c>
      <c r="D268" s="9" t="s">
        <v>1500</v>
      </c>
      <c r="E268" s="9" t="s">
        <v>1500</v>
      </c>
      <c r="F268" s="9" t="s">
        <v>383</v>
      </c>
      <c r="G268" s="9" t="s">
        <v>1500</v>
      </c>
      <c r="H268" s="9" t="s">
        <v>1500</v>
      </c>
      <c r="J268" s="9" t="s">
        <v>2792</v>
      </c>
      <c r="K268" s="9" t="s">
        <v>1665</v>
      </c>
      <c r="L268" s="9" t="s">
        <v>651</v>
      </c>
      <c r="M268" s="9" t="s">
        <v>1500</v>
      </c>
      <c r="N268" s="9" t="s">
        <v>1500</v>
      </c>
      <c r="O268" s="9" t="s">
        <v>1500</v>
      </c>
      <c r="P268" s="9" t="s">
        <v>1148</v>
      </c>
      <c r="Q268" s="9" t="s">
        <v>1500</v>
      </c>
      <c r="R268" s="9" t="s">
        <v>1500</v>
      </c>
      <c r="S268" s="9" t="s">
        <v>1500</v>
      </c>
      <c r="T268" s="9" t="s">
        <v>2675</v>
      </c>
      <c r="U268" s="9" t="s">
        <v>1500</v>
      </c>
      <c r="V268" s="9" t="s">
        <v>1500</v>
      </c>
      <c r="W268" s="9" t="s">
        <v>1500</v>
      </c>
      <c r="X268" s="9" t="s">
        <v>1500</v>
      </c>
      <c r="Y268" s="9" t="s">
        <v>1500</v>
      </c>
      <c r="Z268" s="9">
        <v>2001</v>
      </c>
      <c r="AA268" s="9">
        <v>115</v>
      </c>
      <c r="AB268" s="9">
        <v>2</v>
      </c>
      <c r="AC268" s="9" t="s">
        <v>1500</v>
      </c>
      <c r="AD268" s="9" t="s">
        <v>1500</v>
      </c>
      <c r="AE268" s="9">
        <v>261</v>
      </c>
      <c r="AF268" s="9">
        <v>273</v>
      </c>
      <c r="AG268" s="9" t="s">
        <v>1500</v>
      </c>
      <c r="AH268" s="9" t="s">
        <v>2608</v>
      </c>
      <c r="AI268" s="10" t="str">
        <f>HYPERLINK("http://dx.doi.org/10.1016/S0269-7491(01)00103-8","http://dx.doi.org/10.1016/S0269-7491(01)00103-8")</f>
        <v>http://dx.doi.org/10.1016/S0269-7491(01)00103-8</v>
      </c>
      <c r="AJ268" s="9" t="s">
        <v>1500</v>
      </c>
      <c r="AK268" s="9" t="s">
        <v>1500</v>
      </c>
      <c r="AL268" s="9" t="s">
        <v>1500</v>
      </c>
      <c r="AM268" s="9" t="s">
        <v>1500</v>
      </c>
      <c r="AN268" s="9">
        <v>11706799</v>
      </c>
      <c r="AO268" s="9" t="s">
        <v>1500</v>
      </c>
      <c r="AP268" s="9" t="s">
        <v>1500</v>
      </c>
      <c r="AQ268" s="9" t="s">
        <v>870</v>
      </c>
      <c r="AR268" s="10" t="str">
        <f>HYPERLINK("https%3A%2F%2Fwww.webofscience.com%2Fwos%2Fwoscc%2Ffull-record%2FWOS:000171915200012","View Full Record in Web of Science")</f>
        <v>View Full Record in Web of Science</v>
      </c>
    </row>
    <row r="269" spans="1:44" s="9" customFormat="1" x14ac:dyDescent="0.2">
      <c r="A269" s="9" t="s">
        <v>1507</v>
      </c>
      <c r="B269" s="9" t="s">
        <v>1246</v>
      </c>
      <c r="C269" s="9" t="s">
        <v>1500</v>
      </c>
      <c r="D269" s="9" t="s">
        <v>1500</v>
      </c>
      <c r="E269" s="9" t="s">
        <v>1500</v>
      </c>
      <c r="F269" s="9" t="s">
        <v>1166</v>
      </c>
      <c r="G269" s="9" t="s">
        <v>1500</v>
      </c>
      <c r="H269" s="9" t="s">
        <v>1500</v>
      </c>
      <c r="I269" s="9" t="s">
        <v>2784</v>
      </c>
      <c r="K269" s="9" t="s">
        <v>1474</v>
      </c>
      <c r="L269" s="9" t="s">
        <v>639</v>
      </c>
      <c r="M269" s="9" t="s">
        <v>1500</v>
      </c>
      <c r="N269" s="9" t="s">
        <v>1500</v>
      </c>
      <c r="O269" s="9" t="s">
        <v>1500</v>
      </c>
      <c r="P269" s="9" t="s">
        <v>1500</v>
      </c>
      <c r="Q269" s="9" t="s">
        <v>1500</v>
      </c>
      <c r="R269" s="9" t="s">
        <v>1500</v>
      </c>
      <c r="S269" s="9" t="s">
        <v>1500</v>
      </c>
      <c r="T269" s="9" t="s">
        <v>2627</v>
      </c>
      <c r="U269" s="9" t="s">
        <v>2634</v>
      </c>
      <c r="V269" s="9" t="s">
        <v>1500</v>
      </c>
      <c r="W269" s="9" t="s">
        <v>1500</v>
      </c>
      <c r="X269" s="9" t="s">
        <v>1500</v>
      </c>
      <c r="Y269" s="9" t="s">
        <v>1490</v>
      </c>
      <c r="Z269" s="9">
        <v>2016</v>
      </c>
      <c r="AA269" s="9">
        <v>101</v>
      </c>
      <c r="AB269" s="9" t="s">
        <v>1500</v>
      </c>
      <c r="AC269" s="9" t="s">
        <v>1500</v>
      </c>
      <c r="AD269" s="9" t="s">
        <v>1500</v>
      </c>
      <c r="AE269" s="9">
        <v>174</v>
      </c>
      <c r="AF269" s="9">
        <v>184</v>
      </c>
      <c r="AG269" s="9" t="s">
        <v>1500</v>
      </c>
      <c r="AH269" s="9" t="s">
        <v>2586</v>
      </c>
      <c r="AI269" s="10" t="str">
        <f>HYPERLINK("http://dx.doi.org/10.1016/j.apsoil.2016.01.009","http://dx.doi.org/10.1016/j.apsoil.2016.01.009")</f>
        <v>http://dx.doi.org/10.1016/j.apsoil.2016.01.009</v>
      </c>
      <c r="AJ269" s="9" t="s">
        <v>1500</v>
      </c>
      <c r="AK269" s="9" t="s">
        <v>1500</v>
      </c>
      <c r="AL269" s="9" t="s">
        <v>1500</v>
      </c>
      <c r="AM269" s="9" t="s">
        <v>1500</v>
      </c>
      <c r="AN269" s="9" t="s">
        <v>1500</v>
      </c>
      <c r="AO269" s="9" t="s">
        <v>1500</v>
      </c>
      <c r="AP269" s="9" t="s">
        <v>1500</v>
      </c>
      <c r="AQ269" s="9" t="s">
        <v>1023</v>
      </c>
      <c r="AR269" s="10" t="str">
        <f>HYPERLINK("https%3A%2F%2Fwww.webofscience.com%2Fwos%2Fwoscc%2Ffull-record%2FWOS:000375121300021","View Full Record in Web of Science")</f>
        <v>View Full Record in Web of Science</v>
      </c>
    </row>
    <row r="270" spans="1:44" s="9" customFormat="1" x14ac:dyDescent="0.2">
      <c r="A270" s="9" t="s">
        <v>1507</v>
      </c>
      <c r="B270" s="9" t="s">
        <v>1117</v>
      </c>
      <c r="C270" s="9" t="s">
        <v>1500</v>
      </c>
      <c r="D270" s="9" t="s">
        <v>1500</v>
      </c>
      <c r="E270" s="9" t="s">
        <v>1500</v>
      </c>
      <c r="F270" s="9" t="s">
        <v>1525</v>
      </c>
      <c r="G270" s="9" t="s">
        <v>1500</v>
      </c>
      <c r="H270" s="9" t="s">
        <v>1500</v>
      </c>
      <c r="J270" s="9" t="s">
        <v>2792</v>
      </c>
      <c r="K270" s="9" t="s">
        <v>393</v>
      </c>
      <c r="L270" s="9" t="s">
        <v>314</v>
      </c>
      <c r="M270" s="9" t="s">
        <v>1500</v>
      </c>
      <c r="N270" s="9" t="s">
        <v>1500</v>
      </c>
      <c r="O270" s="9" t="s">
        <v>1500</v>
      </c>
      <c r="P270" s="9" t="s">
        <v>1500</v>
      </c>
      <c r="Q270" s="9" t="s">
        <v>1500</v>
      </c>
      <c r="R270" s="9" t="s">
        <v>1500</v>
      </c>
      <c r="S270" s="9" t="s">
        <v>1500</v>
      </c>
      <c r="T270" s="9" t="s">
        <v>2728</v>
      </c>
      <c r="U270" s="9" t="s">
        <v>1500</v>
      </c>
      <c r="V270" s="9" t="s">
        <v>1500</v>
      </c>
      <c r="W270" s="9" t="s">
        <v>1500</v>
      </c>
      <c r="X270" s="9" t="s">
        <v>1500</v>
      </c>
      <c r="Y270" s="9" t="s">
        <v>1591</v>
      </c>
      <c r="Z270" s="9">
        <v>2024</v>
      </c>
      <c r="AA270" s="9">
        <v>15</v>
      </c>
      <c r="AB270" s="9" t="s">
        <v>1500</v>
      </c>
      <c r="AC270" s="9" t="s">
        <v>1500</v>
      </c>
      <c r="AD270" s="9" t="s">
        <v>1500</v>
      </c>
      <c r="AE270" s="9" t="s">
        <v>1500</v>
      </c>
      <c r="AF270" s="9" t="s">
        <v>1500</v>
      </c>
      <c r="AG270" s="9">
        <v>1432460</v>
      </c>
      <c r="AH270" s="9" t="s">
        <v>2345</v>
      </c>
      <c r="AI270" s="10" t="str">
        <f>HYPERLINK("http://dx.doi.org/10.3389/fpls.2024.1432460","http://dx.doi.org/10.3389/fpls.2024.1432460")</f>
        <v>http://dx.doi.org/10.3389/fpls.2024.1432460</v>
      </c>
      <c r="AJ270" s="9" t="s">
        <v>1500</v>
      </c>
      <c r="AK270" s="9" t="s">
        <v>1500</v>
      </c>
      <c r="AL270" s="9" t="s">
        <v>1500</v>
      </c>
      <c r="AM270" s="9" t="s">
        <v>1500</v>
      </c>
      <c r="AN270" s="9">
        <v>39301158</v>
      </c>
      <c r="AO270" s="9" t="s">
        <v>1500</v>
      </c>
      <c r="AP270" s="9" t="s">
        <v>1500</v>
      </c>
      <c r="AQ270" s="9" t="s">
        <v>902</v>
      </c>
      <c r="AR270" s="10" t="str">
        <f>HYPERLINK("https%3A%2F%2Fwww.webofscience.com%2Fwos%2Fwoscc%2Ffull-record%2FWOS:001322121700001","View Full Record in Web of Science")</f>
        <v>View Full Record in Web of Science</v>
      </c>
    </row>
    <row r="271" spans="1:44" s="9" customFormat="1" x14ac:dyDescent="0.2">
      <c r="A271" s="9" t="s">
        <v>1507</v>
      </c>
      <c r="B271" s="9" t="s">
        <v>284</v>
      </c>
      <c r="C271" s="9" t="s">
        <v>1500</v>
      </c>
      <c r="D271" s="9" t="s">
        <v>1500</v>
      </c>
      <c r="E271" s="9" t="s">
        <v>1500</v>
      </c>
      <c r="F271" s="9" t="s">
        <v>2138</v>
      </c>
      <c r="G271" s="9" t="s">
        <v>1500</v>
      </c>
      <c r="H271" s="9" t="s">
        <v>1500</v>
      </c>
      <c r="J271" s="9" t="s">
        <v>2786</v>
      </c>
      <c r="K271" s="9" t="s">
        <v>2511</v>
      </c>
      <c r="L271" s="9" t="s">
        <v>1317</v>
      </c>
      <c r="M271" s="9" t="s">
        <v>1500</v>
      </c>
      <c r="N271" s="9" t="s">
        <v>1500</v>
      </c>
      <c r="O271" s="9" t="s">
        <v>1500</v>
      </c>
      <c r="P271" s="9" t="s">
        <v>2776</v>
      </c>
      <c r="Q271" s="9" t="s">
        <v>406</v>
      </c>
      <c r="R271" s="9" t="s">
        <v>1500</v>
      </c>
      <c r="S271" s="9" t="s">
        <v>1500</v>
      </c>
      <c r="T271" s="9" t="s">
        <v>1500</v>
      </c>
      <c r="U271" s="9" t="s">
        <v>1513</v>
      </c>
      <c r="V271" s="9" t="s">
        <v>1500</v>
      </c>
      <c r="W271" s="9" t="s">
        <v>1500</v>
      </c>
      <c r="X271" s="9" t="s">
        <v>1500</v>
      </c>
      <c r="Y271" s="9" t="s">
        <v>1497</v>
      </c>
      <c r="Z271" s="9">
        <v>2024</v>
      </c>
      <c r="AA271" s="9">
        <v>14</v>
      </c>
      <c r="AB271" s="9">
        <v>6</v>
      </c>
      <c r="AC271" s="9" t="s">
        <v>1500</v>
      </c>
      <c r="AD271" s="9" t="s">
        <v>1500</v>
      </c>
      <c r="AE271" s="9" t="s">
        <v>1500</v>
      </c>
      <c r="AF271" s="9" t="s">
        <v>1500</v>
      </c>
      <c r="AG271" s="9">
        <v>1140</v>
      </c>
      <c r="AH271" s="9" t="s">
        <v>2351</v>
      </c>
      <c r="AI271" s="10" t="str">
        <f>HYPERLINK("http://dx.doi.org/10.3390/agronomy14061140","http://dx.doi.org/10.3390/agronomy14061140")</f>
        <v>http://dx.doi.org/10.3390/agronomy14061140</v>
      </c>
      <c r="AJ271" s="9" t="s">
        <v>1500</v>
      </c>
      <c r="AK271" s="9" t="s">
        <v>1500</v>
      </c>
      <c r="AL271" s="9" t="s">
        <v>1500</v>
      </c>
      <c r="AM271" s="9" t="s">
        <v>1500</v>
      </c>
      <c r="AN271" s="9" t="s">
        <v>1500</v>
      </c>
      <c r="AO271" s="9" t="s">
        <v>1500</v>
      </c>
      <c r="AP271" s="9" t="s">
        <v>1500</v>
      </c>
      <c r="AQ271" s="9" t="s">
        <v>890</v>
      </c>
      <c r="AR271" s="10" t="str">
        <f>HYPERLINK("https%3A%2F%2Fwww.webofscience.com%2Fwos%2Fwoscc%2Ffull-record%2FWOS:001254961300001","View Full Record in Web of Science")</f>
        <v>View Full Record in Web of Science</v>
      </c>
    </row>
    <row r="272" spans="1:44" s="9" customFormat="1" x14ac:dyDescent="0.2">
      <c r="A272" s="9" t="s">
        <v>1507</v>
      </c>
      <c r="B272" s="9" t="s">
        <v>132</v>
      </c>
      <c r="C272" s="9" t="s">
        <v>1500</v>
      </c>
      <c r="D272" s="9" t="s">
        <v>1500</v>
      </c>
      <c r="E272" s="9" t="s">
        <v>1500</v>
      </c>
      <c r="F272" s="9" t="s">
        <v>2483</v>
      </c>
      <c r="G272" s="9" t="s">
        <v>1500</v>
      </c>
      <c r="H272" s="9" t="s">
        <v>1500</v>
      </c>
      <c r="I272" s="9" t="s">
        <v>2621</v>
      </c>
      <c r="K272" s="9" t="s">
        <v>464</v>
      </c>
    </row>
    <row r="273" spans="1:44" s="9" customFormat="1" x14ac:dyDescent="0.2">
      <c r="A273" s="9" t="s">
        <v>1507</v>
      </c>
      <c r="B273" s="9" t="s">
        <v>94</v>
      </c>
      <c r="C273" s="9" t="s">
        <v>1500</v>
      </c>
      <c r="D273" s="9" t="s">
        <v>1500</v>
      </c>
      <c r="E273" s="9" t="s">
        <v>1500</v>
      </c>
      <c r="F273" s="9" t="s">
        <v>2115</v>
      </c>
      <c r="G273" s="9" t="s">
        <v>1500</v>
      </c>
      <c r="H273" s="9" t="s">
        <v>1500</v>
      </c>
      <c r="I273" s="9" t="s">
        <v>2621</v>
      </c>
      <c r="K273" s="9" t="s">
        <v>2185</v>
      </c>
      <c r="L273" s="9" t="s">
        <v>1305</v>
      </c>
      <c r="M273" s="9" t="s">
        <v>1500</v>
      </c>
      <c r="N273" s="9" t="s">
        <v>1500</v>
      </c>
      <c r="O273" s="9" t="s">
        <v>1500</v>
      </c>
      <c r="P273" s="9" t="s">
        <v>2465</v>
      </c>
      <c r="Q273" s="9" t="s">
        <v>1500</v>
      </c>
      <c r="R273" s="9" t="s">
        <v>1500</v>
      </c>
      <c r="S273" s="9" t="s">
        <v>1500</v>
      </c>
      <c r="T273" s="9" t="s">
        <v>2079</v>
      </c>
      <c r="U273" s="9" t="s">
        <v>2082</v>
      </c>
      <c r="V273" s="9" t="s">
        <v>1500</v>
      </c>
      <c r="W273" s="9" t="s">
        <v>1500</v>
      </c>
      <c r="X273" s="9" t="s">
        <v>1500</v>
      </c>
      <c r="Y273" s="9" t="s">
        <v>1612</v>
      </c>
      <c r="Z273" s="9">
        <v>2024</v>
      </c>
      <c r="AA273" s="9">
        <v>17</v>
      </c>
      <c r="AB273" s="9">
        <v>2</v>
      </c>
      <c r="AC273" s="9" t="s">
        <v>1500</v>
      </c>
      <c r="AD273" s="9" t="s">
        <v>1500</v>
      </c>
      <c r="AE273" s="9">
        <v>240</v>
      </c>
      <c r="AF273" s="9">
        <v>257</v>
      </c>
      <c r="AG273" s="9" t="s">
        <v>1500</v>
      </c>
      <c r="AH273" s="9" t="s">
        <v>2451</v>
      </c>
      <c r="AI273" s="10" t="str">
        <f>HYPERLINK("http://dx.doi.org/10.1016/j.molp.2023.12.002","http://dx.doi.org/10.1016/j.molp.2023.12.002")</f>
        <v>http://dx.doi.org/10.1016/j.molp.2023.12.002</v>
      </c>
      <c r="AJ273" s="9" t="s">
        <v>1500</v>
      </c>
      <c r="AK273" s="9" t="s">
        <v>2657</v>
      </c>
      <c r="AL273" s="9" t="s">
        <v>1500</v>
      </c>
      <c r="AM273" s="9" t="s">
        <v>1500</v>
      </c>
      <c r="AN273" s="9">
        <v>38053337</v>
      </c>
      <c r="AO273" s="9" t="s">
        <v>1500</v>
      </c>
      <c r="AP273" s="9" t="s">
        <v>1500</v>
      </c>
      <c r="AQ273" s="9" t="s">
        <v>863</v>
      </c>
      <c r="AR273" s="10" t="str">
        <f>HYPERLINK("https%3A%2F%2Fwww.webofscience.com%2Fwos%2Fwoscc%2Ffull-record%2FWOS:001170487100001","View Full Record in Web of Science")</f>
        <v>View Full Record in Web of Science</v>
      </c>
    </row>
    <row r="274" spans="1:44" s="9" customFormat="1" x14ac:dyDescent="0.2">
      <c r="A274" s="11" t="s">
        <v>1493</v>
      </c>
      <c r="B274" s="11" t="s">
        <v>1243</v>
      </c>
      <c r="C274" s="11" t="s">
        <v>1500</v>
      </c>
      <c r="D274" s="11" t="s">
        <v>2035</v>
      </c>
      <c r="E274" s="11" t="s">
        <v>1500</v>
      </c>
      <c r="F274" s="11" t="s">
        <v>1243</v>
      </c>
      <c r="G274" s="11" t="s">
        <v>1500</v>
      </c>
      <c r="H274" s="11" t="s">
        <v>1500</v>
      </c>
      <c r="I274" s="9" t="s">
        <v>2784</v>
      </c>
      <c r="K274" s="11" t="s">
        <v>1868</v>
      </c>
      <c r="L274" s="11" t="s">
        <v>421</v>
      </c>
    </row>
    <row r="275" spans="1:44" s="9" customFormat="1" x14ac:dyDescent="0.2">
      <c r="A275" s="11" t="s">
        <v>1507</v>
      </c>
      <c r="B275" s="11" t="s">
        <v>1294</v>
      </c>
      <c r="C275" s="11" t="s">
        <v>1500</v>
      </c>
      <c r="D275" s="11" t="s">
        <v>1500</v>
      </c>
      <c r="E275" s="11" t="s">
        <v>1500</v>
      </c>
      <c r="F275" s="11" t="s">
        <v>964</v>
      </c>
      <c r="G275" s="11" t="s">
        <v>1500</v>
      </c>
      <c r="H275" s="11" t="s">
        <v>1500</v>
      </c>
      <c r="I275" s="11" t="s">
        <v>1231</v>
      </c>
      <c r="K275" s="11" t="s">
        <v>1736</v>
      </c>
      <c r="L275" s="11" t="s">
        <v>2038</v>
      </c>
    </row>
    <row r="276" spans="1:44" s="8" customFormat="1" x14ac:dyDescent="0.2">
      <c r="A276" s="9" t="s">
        <v>1507</v>
      </c>
      <c r="B276" s="9" t="s">
        <v>2556</v>
      </c>
      <c r="C276" s="9" t="s">
        <v>1500</v>
      </c>
      <c r="D276" s="9" t="s">
        <v>1500</v>
      </c>
      <c r="E276" s="9" t="s">
        <v>1500</v>
      </c>
      <c r="F276" s="9" t="s">
        <v>1388</v>
      </c>
      <c r="G276" s="9" t="s">
        <v>1500</v>
      </c>
      <c r="H276" s="9" t="s">
        <v>1500</v>
      </c>
      <c r="I276" s="9"/>
      <c r="J276" s="9" t="s">
        <v>2792</v>
      </c>
      <c r="K276" s="9" t="s">
        <v>1821</v>
      </c>
      <c r="L276" s="9" t="s">
        <v>601</v>
      </c>
      <c r="M276" s="9" t="s">
        <v>1500</v>
      </c>
      <c r="N276" s="9" t="s">
        <v>1500</v>
      </c>
      <c r="O276" s="9" t="s">
        <v>1500</v>
      </c>
      <c r="P276" s="9" t="s">
        <v>1862</v>
      </c>
      <c r="Q276" s="9" t="s">
        <v>2247</v>
      </c>
      <c r="R276" s="9" t="s">
        <v>1500</v>
      </c>
      <c r="S276" s="9" t="s">
        <v>1500</v>
      </c>
      <c r="T276" s="9" t="s">
        <v>1524</v>
      </c>
      <c r="U276" s="9" t="s">
        <v>2641</v>
      </c>
      <c r="V276" s="9" t="s">
        <v>1500</v>
      </c>
      <c r="W276" s="9" t="s">
        <v>1500</v>
      </c>
      <c r="X276" s="9" t="s">
        <v>1500</v>
      </c>
      <c r="Y276" s="9" t="s">
        <v>1605</v>
      </c>
      <c r="Z276" s="9">
        <v>2022</v>
      </c>
      <c r="AA276" s="9">
        <v>68</v>
      </c>
      <c r="AB276" s="9">
        <v>2</v>
      </c>
      <c r="AC276" s="9" t="s">
        <v>1500</v>
      </c>
      <c r="AD276" s="9" t="s">
        <v>1500</v>
      </c>
      <c r="AE276" s="9">
        <v>246</v>
      </c>
      <c r="AF276" s="9">
        <v>255</v>
      </c>
      <c r="AG276" s="9" t="s">
        <v>1500</v>
      </c>
      <c r="AH276" s="9" t="s">
        <v>2585</v>
      </c>
      <c r="AI276" s="10" t="str">
        <f>HYPERLINK("http://dx.doi.org/10.1080/00380768.2022.2047580","http://dx.doi.org/10.1080/00380768.2022.2047580")</f>
        <v>http://dx.doi.org/10.1080/00380768.2022.2047580</v>
      </c>
      <c r="AJ276" s="9" t="s">
        <v>1500</v>
      </c>
      <c r="AK276" s="9" t="s">
        <v>2686</v>
      </c>
      <c r="AL276" s="9" t="s">
        <v>1500</v>
      </c>
      <c r="AM276" s="9" t="s">
        <v>1500</v>
      </c>
      <c r="AN276" s="9" t="s">
        <v>1500</v>
      </c>
      <c r="AO276" s="9" t="s">
        <v>1500</v>
      </c>
      <c r="AP276" s="9" t="s">
        <v>1500</v>
      </c>
      <c r="AQ276" s="9" t="s">
        <v>1046</v>
      </c>
      <c r="AR276" s="10" t="str">
        <f>HYPERLINK("https%3A%2F%2Fwww.webofscience.com%2Fwos%2Fwoscc%2Ffull-record%2FWOS:000766965100001","View Full Record in Web of Science")</f>
        <v>View Full Record in Web of Science</v>
      </c>
    </row>
    <row r="277" spans="1:44" s="9" customFormat="1" x14ac:dyDescent="0.2">
      <c r="A277" s="9" t="s">
        <v>1507</v>
      </c>
      <c r="B277" s="9" t="s">
        <v>2149</v>
      </c>
      <c r="C277" s="9" t="s">
        <v>1500</v>
      </c>
      <c r="D277" s="9" t="s">
        <v>1500</v>
      </c>
      <c r="E277" s="9" t="s">
        <v>1500</v>
      </c>
      <c r="F277" s="9" t="s">
        <v>38</v>
      </c>
      <c r="G277" s="9" t="s">
        <v>1500</v>
      </c>
      <c r="H277" s="9" t="s">
        <v>1500</v>
      </c>
      <c r="I277" s="9" t="s">
        <v>2621</v>
      </c>
      <c r="K277" s="9" t="s">
        <v>122</v>
      </c>
      <c r="L277" s="9" t="s">
        <v>593</v>
      </c>
      <c r="M277" s="9" t="s">
        <v>1500</v>
      </c>
      <c r="N277" s="9" t="s">
        <v>1500</v>
      </c>
      <c r="O277" s="9" t="s">
        <v>1500</v>
      </c>
      <c r="P277" s="9" t="s">
        <v>1500</v>
      </c>
      <c r="Q277" s="9" t="s">
        <v>1500</v>
      </c>
      <c r="R277" s="9" t="s">
        <v>1500</v>
      </c>
      <c r="S277" s="9" t="s">
        <v>1500</v>
      </c>
      <c r="T277" s="9" t="s">
        <v>2631</v>
      </c>
      <c r="U277" s="9" t="s">
        <v>2057</v>
      </c>
      <c r="V277" s="9" t="s">
        <v>1500</v>
      </c>
      <c r="W277" s="9" t="s">
        <v>1500</v>
      </c>
      <c r="X277" s="9" t="s">
        <v>1500</v>
      </c>
      <c r="Y277" s="9" t="s">
        <v>1501</v>
      </c>
      <c r="Z277" s="9">
        <v>2024</v>
      </c>
      <c r="AA277" s="9">
        <v>23</v>
      </c>
      <c r="AB277" s="9">
        <v>9</v>
      </c>
      <c r="AC277" s="9" t="s">
        <v>1500</v>
      </c>
      <c r="AD277" s="9" t="s">
        <v>1500</v>
      </c>
      <c r="AE277" s="9">
        <v>3159</v>
      </c>
      <c r="AF277" s="9">
        <v>3173</v>
      </c>
      <c r="AG277" s="9" t="s">
        <v>1500</v>
      </c>
      <c r="AH277" s="9" t="s">
        <v>2324</v>
      </c>
      <c r="AI277" s="10" t="str">
        <f>HYPERLINK("http://dx.doi.org/10.1016/j.jia.2024.03.047","http://dx.doi.org/10.1016/j.jia.2024.03.047")</f>
        <v>http://dx.doi.org/10.1016/j.jia.2024.03.047</v>
      </c>
      <c r="AJ277" s="9" t="s">
        <v>1500</v>
      </c>
      <c r="AK277" s="9" t="s">
        <v>2059</v>
      </c>
      <c r="AL277" s="9" t="s">
        <v>1500</v>
      </c>
      <c r="AM277" s="9" t="s">
        <v>1500</v>
      </c>
      <c r="AN277" s="9" t="s">
        <v>1500</v>
      </c>
      <c r="AO277" s="9" t="s">
        <v>1500</v>
      </c>
      <c r="AP277" s="9" t="s">
        <v>1500</v>
      </c>
      <c r="AQ277" s="9" t="s">
        <v>985</v>
      </c>
      <c r="AR277" s="10" t="str">
        <f>HYPERLINK("https%3A%2F%2Fwww.webofscience.com%2Fwos%2Fwoscc%2Ffull-record%2FWOS:001301814700001","View Full Record in Web of Science")</f>
        <v>View Full Record in Web of Science</v>
      </c>
    </row>
    <row r="278" spans="1:44" s="9" customFormat="1" x14ac:dyDescent="0.2">
      <c r="A278" s="9" t="s">
        <v>1507</v>
      </c>
      <c r="B278" s="9" t="s">
        <v>1843</v>
      </c>
      <c r="C278" s="9" t="s">
        <v>1500</v>
      </c>
      <c r="D278" s="9" t="s">
        <v>1500</v>
      </c>
      <c r="E278" s="9" t="s">
        <v>1500</v>
      </c>
      <c r="F278" s="9" t="s">
        <v>1218</v>
      </c>
      <c r="G278" s="9" t="s">
        <v>1500</v>
      </c>
      <c r="H278" s="9" t="s">
        <v>1500</v>
      </c>
      <c r="J278" s="9" t="s">
        <v>2792</v>
      </c>
      <c r="K278" s="9" t="s">
        <v>37</v>
      </c>
      <c r="L278" s="9" t="s">
        <v>319</v>
      </c>
      <c r="M278" s="9" t="s">
        <v>1500</v>
      </c>
      <c r="N278" s="9" t="s">
        <v>1500</v>
      </c>
      <c r="O278" s="9" t="s">
        <v>1500</v>
      </c>
      <c r="P278" s="9" t="s">
        <v>2341</v>
      </c>
      <c r="Q278" s="9" t="s">
        <v>1500</v>
      </c>
      <c r="R278" s="9" t="s">
        <v>1500</v>
      </c>
      <c r="S278" s="9" t="s">
        <v>1500</v>
      </c>
      <c r="T278" s="9" t="s">
        <v>2713</v>
      </c>
      <c r="U278" s="9" t="s">
        <v>2759</v>
      </c>
      <c r="V278" s="9" t="s">
        <v>1500</v>
      </c>
      <c r="W278" s="9" t="s">
        <v>1500</v>
      </c>
      <c r="X278" s="9" t="s">
        <v>1500</v>
      </c>
      <c r="Y278" s="9" t="s">
        <v>1500</v>
      </c>
      <c r="Z278" s="9">
        <v>2022</v>
      </c>
      <c r="AA278" s="9">
        <v>37</v>
      </c>
      <c r="AB278" s="9">
        <v>4</v>
      </c>
      <c r="AC278" s="9" t="s">
        <v>1500</v>
      </c>
      <c r="AD278" s="9" t="s">
        <v>1500</v>
      </c>
      <c r="AE278" s="9" t="s">
        <v>1500</v>
      </c>
      <c r="AF278" s="9" t="s">
        <v>1500</v>
      </c>
      <c r="AG278" s="9" t="s">
        <v>1603</v>
      </c>
      <c r="AH278" s="9" t="s">
        <v>671</v>
      </c>
      <c r="AI278" s="10" t="str">
        <f>HYPERLINK("http://dx.doi.org/10.1264/jsme2.ME22052","http://dx.doi.org/10.1264/jsme2.ME22052")</f>
        <v>http://dx.doi.org/10.1264/jsme2.ME22052</v>
      </c>
      <c r="AJ278" s="9" t="s">
        <v>1500</v>
      </c>
      <c r="AK278" s="9" t="s">
        <v>1500</v>
      </c>
      <c r="AL278" s="9" t="s">
        <v>1500</v>
      </c>
      <c r="AM278" s="9" t="s">
        <v>1500</v>
      </c>
      <c r="AN278" s="9">
        <v>36517028</v>
      </c>
      <c r="AO278" s="9" t="s">
        <v>1500</v>
      </c>
      <c r="AP278" s="9" t="s">
        <v>1500</v>
      </c>
      <c r="AQ278" s="9" t="s">
        <v>960</v>
      </c>
      <c r="AR278" s="10" t="str">
        <f>HYPERLINK("https%3A%2F%2Fwww.webofscience.com%2Fwos%2Fwoscc%2Ffull-record%2FWOS:000905257500007","View Full Record in Web of Science")</f>
        <v>View Full Record in Web of Science</v>
      </c>
    </row>
    <row r="279" spans="1:44" s="9" customFormat="1" x14ac:dyDescent="0.2">
      <c r="A279" s="9" t="s">
        <v>1507</v>
      </c>
      <c r="B279" s="9" t="s">
        <v>7</v>
      </c>
      <c r="C279" s="9" t="s">
        <v>1500</v>
      </c>
      <c r="D279" s="9" t="s">
        <v>1500</v>
      </c>
      <c r="E279" s="9" t="s">
        <v>1500</v>
      </c>
      <c r="F279" s="9" t="s">
        <v>9</v>
      </c>
      <c r="G279" s="9" t="s">
        <v>1500</v>
      </c>
      <c r="H279" s="9" t="s">
        <v>1500</v>
      </c>
      <c r="I279" s="9" t="s">
        <v>1231</v>
      </c>
      <c r="K279" s="9" t="s">
        <v>1359</v>
      </c>
    </row>
    <row r="280" spans="1:44" s="9" customFormat="1" x14ac:dyDescent="0.2">
      <c r="A280" s="9" t="s">
        <v>1507</v>
      </c>
      <c r="B280" s="9" t="s">
        <v>1261</v>
      </c>
      <c r="C280" s="9" t="s">
        <v>1500</v>
      </c>
      <c r="D280" s="9" t="s">
        <v>1500</v>
      </c>
      <c r="E280" s="9" t="s">
        <v>1500</v>
      </c>
      <c r="F280" s="9" t="s">
        <v>1123</v>
      </c>
      <c r="G280" s="9" t="s">
        <v>1500</v>
      </c>
      <c r="H280" s="9" t="s">
        <v>1500</v>
      </c>
      <c r="I280" s="9" t="s">
        <v>1231</v>
      </c>
      <c r="K280" s="9" t="s">
        <v>1758</v>
      </c>
      <c r="L280" s="9" t="s">
        <v>592</v>
      </c>
      <c r="M280" s="9" t="s">
        <v>1500</v>
      </c>
      <c r="N280" s="9" t="s">
        <v>1500</v>
      </c>
      <c r="O280" s="9" t="s">
        <v>1500</v>
      </c>
      <c r="P280" s="9" t="s">
        <v>2296</v>
      </c>
      <c r="Q280" s="9" t="s">
        <v>557</v>
      </c>
      <c r="R280" s="9" t="s">
        <v>1500</v>
      </c>
      <c r="S280" s="9" t="s">
        <v>1500</v>
      </c>
      <c r="T280" s="9" t="s">
        <v>2762</v>
      </c>
      <c r="U280" s="9" t="s">
        <v>2763</v>
      </c>
      <c r="V280" s="9" t="s">
        <v>1500</v>
      </c>
      <c r="W280" s="9" t="s">
        <v>1500</v>
      </c>
      <c r="X280" s="9" t="s">
        <v>1500</v>
      </c>
      <c r="Y280" s="9" t="s">
        <v>1505</v>
      </c>
      <c r="Z280" s="9">
        <v>2010</v>
      </c>
      <c r="AA280" s="9">
        <v>27</v>
      </c>
      <c r="AB280" s="9">
        <v>1</v>
      </c>
      <c r="AC280" s="9" t="s">
        <v>1500</v>
      </c>
      <c r="AD280" s="9" t="s">
        <v>1500</v>
      </c>
      <c r="AE280" s="9">
        <v>100</v>
      </c>
      <c r="AF280" s="9">
        <v>114</v>
      </c>
      <c r="AG280" s="9" t="s">
        <v>1500</v>
      </c>
      <c r="AH280" s="9" t="s">
        <v>2309</v>
      </c>
      <c r="AI280" s="10" t="str">
        <f>HYPERLINK("http://dx.doi.org/10.1007/s00376-009-8178-4","http://dx.doi.org/10.1007/s00376-009-8178-4")</f>
        <v>http://dx.doi.org/10.1007/s00376-009-8178-4</v>
      </c>
      <c r="AJ280" s="9" t="s">
        <v>1500</v>
      </c>
      <c r="AK280" s="9" t="s">
        <v>1500</v>
      </c>
      <c r="AL280" s="9" t="s">
        <v>1500</v>
      </c>
      <c r="AM280" s="9" t="s">
        <v>1500</v>
      </c>
      <c r="AN280" s="9" t="s">
        <v>1500</v>
      </c>
      <c r="AO280" s="9" t="s">
        <v>1500</v>
      </c>
      <c r="AP280" s="9" t="s">
        <v>1500</v>
      </c>
      <c r="AQ280" s="9" t="s">
        <v>979</v>
      </c>
      <c r="AR280" s="10" t="str">
        <f>HYPERLINK("https%3A%2F%2Fwww.webofscience.com%2Fwos%2Fwoscc%2Ffull-record%2FWOS:000273158500010","View Full Record in Web of Science")</f>
        <v>View Full Record in Web of Science</v>
      </c>
    </row>
    <row r="281" spans="1:44" s="9" customFormat="1" x14ac:dyDescent="0.2">
      <c r="A281" s="9" t="s">
        <v>1507</v>
      </c>
      <c r="B281" s="9" t="s">
        <v>130</v>
      </c>
      <c r="C281" s="9" t="s">
        <v>1500</v>
      </c>
      <c r="D281" s="9" t="s">
        <v>1500</v>
      </c>
      <c r="E281" s="9" t="s">
        <v>1500</v>
      </c>
      <c r="F281" s="9" t="s">
        <v>1195</v>
      </c>
      <c r="G281" s="9" t="s">
        <v>1500</v>
      </c>
      <c r="H281" s="9" t="s">
        <v>1500</v>
      </c>
      <c r="I281" s="9" t="s">
        <v>1231</v>
      </c>
      <c r="K281" s="9" t="s">
        <v>67</v>
      </c>
      <c r="L281" s="9" t="s">
        <v>219</v>
      </c>
      <c r="M281" s="9" t="s">
        <v>1500</v>
      </c>
      <c r="N281" s="9" t="s">
        <v>1500</v>
      </c>
      <c r="O281" s="9" t="s">
        <v>1500</v>
      </c>
      <c r="P281" s="9" t="s">
        <v>1782</v>
      </c>
      <c r="Q281" s="9" t="s">
        <v>1202</v>
      </c>
      <c r="R281" s="9" t="s">
        <v>1500</v>
      </c>
      <c r="S281" s="9" t="s">
        <v>1500</v>
      </c>
      <c r="T281" s="9" t="s">
        <v>1914</v>
      </c>
      <c r="U281" s="9" t="s">
        <v>1909</v>
      </c>
      <c r="V281" s="9" t="s">
        <v>1500</v>
      </c>
      <c r="W281" s="9" t="s">
        <v>1500</v>
      </c>
      <c r="X281" s="9" t="s">
        <v>1500</v>
      </c>
      <c r="Y281" s="9" t="s">
        <v>1647</v>
      </c>
      <c r="Z281" s="9">
        <v>2016</v>
      </c>
      <c r="AA281" s="9">
        <v>219</v>
      </c>
      <c r="AB281" s="9" t="s">
        <v>1500</v>
      </c>
      <c r="AC281" s="9" t="s">
        <v>1500</v>
      </c>
      <c r="AD281" s="9" t="s">
        <v>1500</v>
      </c>
      <c r="AE281" s="9">
        <v>49</v>
      </c>
      <c r="AF281" s="9">
        <v>57</v>
      </c>
      <c r="AG281" s="9" t="s">
        <v>1500</v>
      </c>
      <c r="AH281" s="9" t="s">
        <v>2453</v>
      </c>
      <c r="AI281" s="10" t="str">
        <f>HYPERLINK("http://dx.doi.org/10.1016/j.agee.2015.11.023","http://dx.doi.org/10.1016/j.agee.2015.11.023")</f>
        <v>http://dx.doi.org/10.1016/j.agee.2015.11.023</v>
      </c>
      <c r="AJ281" s="9" t="s">
        <v>1500</v>
      </c>
      <c r="AK281" s="9" t="s">
        <v>1500</v>
      </c>
      <c r="AL281" s="9" t="s">
        <v>1500</v>
      </c>
      <c r="AM281" s="9" t="s">
        <v>1500</v>
      </c>
      <c r="AN281" s="9" t="s">
        <v>1500</v>
      </c>
      <c r="AO281" s="9" t="s">
        <v>1500</v>
      </c>
      <c r="AP281" s="9" t="s">
        <v>1500</v>
      </c>
      <c r="AQ281" s="9" t="s">
        <v>879</v>
      </c>
      <c r="AR281" s="10" t="str">
        <f>HYPERLINK("https%3A%2F%2Fwww.webofscience.com%2Fwos%2Fwoscc%2Ffull-record%2FWOS:000370100800006","View Full Record in Web of Science")</f>
        <v>View Full Record in Web of Science</v>
      </c>
    </row>
    <row r="282" spans="1:44" s="9" customFormat="1" x14ac:dyDescent="0.2">
      <c r="A282" s="9" t="s">
        <v>1507</v>
      </c>
      <c r="B282" s="9" t="s">
        <v>2259</v>
      </c>
      <c r="C282" s="9" t="s">
        <v>1500</v>
      </c>
      <c r="D282" s="9" t="s">
        <v>1500</v>
      </c>
      <c r="E282" s="9" t="s">
        <v>1500</v>
      </c>
      <c r="F282" s="9" t="s">
        <v>2235</v>
      </c>
      <c r="G282" s="9" t="s">
        <v>1500</v>
      </c>
      <c r="H282" s="9" t="s">
        <v>1500</v>
      </c>
      <c r="I282" s="9" t="s">
        <v>1231</v>
      </c>
      <c r="K282" s="9" t="s">
        <v>33</v>
      </c>
      <c r="L282" s="9" t="s">
        <v>1520</v>
      </c>
      <c r="M282" s="9" t="s">
        <v>1500</v>
      </c>
      <c r="N282" s="9" t="s">
        <v>1500</v>
      </c>
      <c r="O282" s="9" t="s">
        <v>1500</v>
      </c>
      <c r="P282" s="9" t="s">
        <v>2229</v>
      </c>
      <c r="Q282" s="9" t="s">
        <v>2540</v>
      </c>
      <c r="R282" s="9" t="s">
        <v>1500</v>
      </c>
      <c r="S282" s="9" t="s">
        <v>1500</v>
      </c>
      <c r="T282" s="9" t="s">
        <v>2633</v>
      </c>
      <c r="U282" s="9" t="s">
        <v>1521</v>
      </c>
      <c r="V282" s="9" t="s">
        <v>1500</v>
      </c>
      <c r="W282" s="9" t="s">
        <v>1500</v>
      </c>
      <c r="X282" s="9" t="s">
        <v>1500</v>
      </c>
      <c r="Y282" s="9" t="s">
        <v>1539</v>
      </c>
      <c r="Z282" s="9">
        <v>2019</v>
      </c>
      <c r="AA282" s="9">
        <v>341</v>
      </c>
      <c r="AB282" s="9" t="s">
        <v>1500</v>
      </c>
      <c r="AC282" s="9" t="s">
        <v>1500</v>
      </c>
      <c r="AD282" s="9" t="s">
        <v>1500</v>
      </c>
      <c r="AE282" s="9">
        <v>206</v>
      </c>
      <c r="AF282" s="9">
        <v>215</v>
      </c>
      <c r="AG282" s="9" t="s">
        <v>1500</v>
      </c>
      <c r="AH282" s="9" t="s">
        <v>344</v>
      </c>
      <c r="AI282" s="10" t="str">
        <f>HYPERLINK("http://dx.doi.org/10.1016/j.geoderma.2019.01.047","http://dx.doi.org/10.1016/j.geoderma.2019.01.047")</f>
        <v>http://dx.doi.org/10.1016/j.geoderma.2019.01.047</v>
      </c>
      <c r="AJ282" s="9" t="s">
        <v>1500</v>
      </c>
      <c r="AK282" s="9" t="s">
        <v>1500</v>
      </c>
      <c r="AL282" s="9" t="s">
        <v>1500</v>
      </c>
      <c r="AM282" s="9" t="s">
        <v>1500</v>
      </c>
      <c r="AN282" s="9" t="s">
        <v>1500</v>
      </c>
      <c r="AO282" s="9" t="s">
        <v>1500</v>
      </c>
      <c r="AP282" s="9" t="s">
        <v>1500</v>
      </c>
      <c r="AQ282" s="9" t="s">
        <v>861</v>
      </c>
      <c r="AR282" s="10" t="str">
        <f>HYPERLINK("https%3A%2F%2Fwww.webofscience.com%2Fwos%2Fwoscc%2Ffull-record%2FWOS:000459520100020","View Full Record in Web of Science")</f>
        <v>View Full Record in Web of Science</v>
      </c>
    </row>
    <row r="283" spans="1:44" s="9" customFormat="1" x14ac:dyDescent="0.2">
      <c r="A283" s="11" t="s">
        <v>1507</v>
      </c>
      <c r="B283" s="11" t="s">
        <v>1268</v>
      </c>
      <c r="C283" s="11" t="s">
        <v>1500</v>
      </c>
      <c r="D283" s="11" t="s">
        <v>1500</v>
      </c>
      <c r="E283" s="11" t="s">
        <v>1500</v>
      </c>
      <c r="F283" s="11" t="s">
        <v>2143</v>
      </c>
      <c r="G283" s="11" t="s">
        <v>1500</v>
      </c>
      <c r="H283" s="11" t="s">
        <v>1500</v>
      </c>
      <c r="I283" s="9" t="s">
        <v>1231</v>
      </c>
      <c r="K283" s="11" t="s">
        <v>2127</v>
      </c>
      <c r="L283" s="11" t="s">
        <v>1594</v>
      </c>
    </row>
    <row r="284" spans="1:44" s="9" customFormat="1" x14ac:dyDescent="0.2">
      <c r="A284" s="11" t="s">
        <v>1507</v>
      </c>
      <c r="B284" s="11" t="s">
        <v>155</v>
      </c>
      <c r="C284" s="11" t="s">
        <v>1500</v>
      </c>
      <c r="D284" s="11" t="s">
        <v>1500</v>
      </c>
      <c r="E284" s="11" t="s">
        <v>1500</v>
      </c>
      <c r="F284" s="11" t="s">
        <v>1964</v>
      </c>
      <c r="G284" s="11" t="s">
        <v>1500</v>
      </c>
      <c r="H284" s="11" t="s">
        <v>1500</v>
      </c>
      <c r="I284" s="11"/>
      <c r="J284" s="9" t="s">
        <v>2792</v>
      </c>
      <c r="K284" s="11" t="s">
        <v>2121</v>
      </c>
      <c r="L284" s="11" t="s">
        <v>219</v>
      </c>
    </row>
    <row r="285" spans="1:44" s="9" customFormat="1" x14ac:dyDescent="0.2">
      <c r="A285" s="9" t="s">
        <v>1507</v>
      </c>
      <c r="B285" s="9" t="s">
        <v>1790</v>
      </c>
      <c r="C285" s="9" t="s">
        <v>1500</v>
      </c>
      <c r="D285" s="9" t="s">
        <v>1500</v>
      </c>
      <c r="E285" s="9" t="s">
        <v>1500</v>
      </c>
      <c r="F285" s="9" t="s">
        <v>1659</v>
      </c>
      <c r="G285" s="9" t="s">
        <v>1500</v>
      </c>
      <c r="H285" s="9" t="s">
        <v>1500</v>
      </c>
      <c r="I285" s="9" t="s">
        <v>2784</v>
      </c>
      <c r="K285" s="9" t="s">
        <v>2242</v>
      </c>
    </row>
    <row r="286" spans="1:44" s="8" customFormat="1" x14ac:dyDescent="0.2">
      <c r="A286" s="9" t="s">
        <v>1507</v>
      </c>
      <c r="B286" s="9" t="s">
        <v>1869</v>
      </c>
      <c r="C286" s="9" t="s">
        <v>1500</v>
      </c>
      <c r="D286" s="9" t="s">
        <v>1500</v>
      </c>
      <c r="E286" s="9" t="s">
        <v>1500</v>
      </c>
      <c r="F286" s="9" t="s">
        <v>1869</v>
      </c>
      <c r="G286" s="9" t="s">
        <v>1500</v>
      </c>
      <c r="H286" s="9" t="s">
        <v>1500</v>
      </c>
      <c r="I286" s="9"/>
      <c r="J286" s="9" t="s">
        <v>2792</v>
      </c>
      <c r="K286" s="9" t="s">
        <v>2508</v>
      </c>
      <c r="L286" s="9" t="s">
        <v>219</v>
      </c>
      <c r="M286" s="9" t="s">
        <v>1500</v>
      </c>
      <c r="N286" s="9" t="s">
        <v>1500</v>
      </c>
      <c r="O286" s="9" t="s">
        <v>1500</v>
      </c>
      <c r="P286" s="9" t="s">
        <v>2420</v>
      </c>
      <c r="Q286" s="9" t="s">
        <v>1500</v>
      </c>
      <c r="R286" s="9" t="s">
        <v>1500</v>
      </c>
      <c r="S286" s="9" t="s">
        <v>1500</v>
      </c>
      <c r="T286" s="9" t="s">
        <v>1914</v>
      </c>
      <c r="U286" s="9" t="s">
        <v>1500</v>
      </c>
      <c r="V286" s="9" t="s">
        <v>1500</v>
      </c>
      <c r="W286" s="9" t="s">
        <v>1500</v>
      </c>
      <c r="X286" s="9" t="s">
        <v>1500</v>
      </c>
      <c r="Y286" s="9" t="s">
        <v>1497</v>
      </c>
      <c r="Z286" s="9">
        <v>2000</v>
      </c>
      <c r="AA286" s="9">
        <v>79</v>
      </c>
      <c r="AB286" s="9">
        <v>1</v>
      </c>
      <c r="AC286" s="9" t="s">
        <v>1500</v>
      </c>
      <c r="AD286" s="9" t="s">
        <v>1500</v>
      </c>
      <c r="AE286" s="9">
        <v>73</v>
      </c>
      <c r="AF286" s="9">
        <v>83</v>
      </c>
      <c r="AG286" s="9" t="s">
        <v>1500</v>
      </c>
      <c r="AH286" s="9" t="s">
        <v>238</v>
      </c>
      <c r="AI286" s="10" t="str">
        <f>HYPERLINK("http://dx.doi.org/10.1016/S0167-8809(99)00148-6","http://dx.doi.org/10.1016/S0167-8809(99)00148-6")</f>
        <v>http://dx.doi.org/10.1016/S0167-8809(99)00148-6</v>
      </c>
      <c r="AJ286" s="9" t="s">
        <v>1500</v>
      </c>
      <c r="AK286" s="9" t="s">
        <v>1500</v>
      </c>
      <c r="AL286" s="9" t="s">
        <v>1500</v>
      </c>
      <c r="AM286" s="9" t="s">
        <v>1500</v>
      </c>
      <c r="AN286" s="9" t="s">
        <v>1500</v>
      </c>
      <c r="AO286" s="9" t="s">
        <v>1500</v>
      </c>
      <c r="AP286" s="9" t="s">
        <v>1500</v>
      </c>
      <c r="AQ286" s="9" t="s">
        <v>1065</v>
      </c>
      <c r="AR286" s="10" t="str">
        <f>HYPERLINK("https%3A%2F%2Fwww.webofscience.com%2Fwos%2Fwoscc%2Ffull-record%2FWOS:000087283800008","View Full Record in Web of Science")</f>
        <v>View Full Record in Web of Science</v>
      </c>
    </row>
    <row r="287" spans="1:44" s="8" customFormat="1" x14ac:dyDescent="0.2">
      <c r="A287" s="9" t="s">
        <v>1507</v>
      </c>
      <c r="B287" s="9" t="s">
        <v>209</v>
      </c>
      <c r="C287" s="9" t="s">
        <v>1500</v>
      </c>
      <c r="D287" s="9" t="s">
        <v>1500</v>
      </c>
      <c r="E287" s="9" t="s">
        <v>1500</v>
      </c>
      <c r="F287" s="9" t="s">
        <v>172</v>
      </c>
      <c r="G287" s="9" t="s">
        <v>1500</v>
      </c>
      <c r="H287" s="9" t="s">
        <v>1500</v>
      </c>
      <c r="I287" s="9"/>
      <c r="K287" s="9" t="s">
        <v>2783</v>
      </c>
      <c r="L287" s="9" t="s">
        <v>1520</v>
      </c>
      <c r="M287" s="9" t="s">
        <v>1500</v>
      </c>
      <c r="N287" s="9" t="s">
        <v>1500</v>
      </c>
      <c r="O287" s="9" t="s">
        <v>1500</v>
      </c>
      <c r="P287" s="9" t="s">
        <v>2370</v>
      </c>
      <c r="Q287" s="9" t="s">
        <v>1721</v>
      </c>
      <c r="R287" s="9" t="s">
        <v>1500</v>
      </c>
      <c r="S287" s="9" t="s">
        <v>1500</v>
      </c>
      <c r="T287" s="9" t="s">
        <v>2633</v>
      </c>
      <c r="U287" s="9" t="s">
        <v>1521</v>
      </c>
      <c r="V287" s="9" t="s">
        <v>1500</v>
      </c>
      <c r="W287" s="9" t="s">
        <v>1500</v>
      </c>
      <c r="X287" s="9" t="s">
        <v>1500</v>
      </c>
      <c r="Y287" s="9" t="s">
        <v>1626</v>
      </c>
      <c r="Z287" s="9">
        <v>2017</v>
      </c>
      <c r="AA287" s="9">
        <v>306</v>
      </c>
      <c r="AB287" s="9" t="s">
        <v>1500</v>
      </c>
      <c r="AC287" s="9" t="s">
        <v>1500</v>
      </c>
      <c r="AD287" s="9" t="s">
        <v>1500</v>
      </c>
      <c r="AE287" s="9">
        <v>58</v>
      </c>
      <c r="AF287" s="9">
        <v>66</v>
      </c>
      <c r="AG287" s="9" t="s">
        <v>1500</v>
      </c>
      <c r="AH287" s="9" t="s">
        <v>2600</v>
      </c>
      <c r="AI287" s="10" t="str">
        <f>HYPERLINK("http://dx.doi.org/10.1016/j.geoderma.2017.07.008","http://dx.doi.org/10.1016/j.geoderma.2017.07.008")</f>
        <v>http://dx.doi.org/10.1016/j.geoderma.2017.07.008</v>
      </c>
      <c r="AJ287" s="9" t="s">
        <v>1500</v>
      </c>
      <c r="AK287" s="9" t="s">
        <v>1500</v>
      </c>
      <c r="AL287" s="9" t="s">
        <v>1500</v>
      </c>
      <c r="AM287" s="9" t="s">
        <v>1500</v>
      </c>
      <c r="AN287" s="9" t="s">
        <v>1500</v>
      </c>
      <c r="AO287" s="9" t="s">
        <v>1500</v>
      </c>
      <c r="AP287" s="9" t="s">
        <v>1500</v>
      </c>
      <c r="AQ287" s="9" t="s">
        <v>996</v>
      </c>
      <c r="AR287" s="10" t="str">
        <f>HYPERLINK("https%3A%2F%2Fwww.webofscience.com%2Fwos%2Fwoscc%2Ffull-record%2FWOS:000409291000007","View Full Record in Web of Science")</f>
        <v>View Full Record in Web of Science</v>
      </c>
    </row>
    <row r="288" spans="1:44" s="9" customFormat="1" x14ac:dyDescent="0.2">
      <c r="A288" s="9" t="s">
        <v>1507</v>
      </c>
      <c r="B288" s="9" t="s">
        <v>1902</v>
      </c>
      <c r="C288" s="9" t="s">
        <v>1500</v>
      </c>
      <c r="D288" s="9" t="s">
        <v>1500</v>
      </c>
      <c r="E288" s="9" t="s">
        <v>1500</v>
      </c>
      <c r="F288" s="9" t="s">
        <v>2172</v>
      </c>
      <c r="G288" s="9" t="s">
        <v>1500</v>
      </c>
      <c r="H288" s="9" t="s">
        <v>1500</v>
      </c>
      <c r="I288" s="9" t="s">
        <v>1231</v>
      </c>
      <c r="K288" s="9" t="s">
        <v>1475</v>
      </c>
      <c r="L288" s="9" t="s">
        <v>646</v>
      </c>
      <c r="M288" s="9" t="s">
        <v>1500</v>
      </c>
      <c r="N288" s="9" t="s">
        <v>1500</v>
      </c>
      <c r="O288" s="9" t="s">
        <v>1500</v>
      </c>
      <c r="P288" s="9" t="s">
        <v>2186</v>
      </c>
      <c r="Q288" s="9" t="s">
        <v>1742</v>
      </c>
      <c r="R288" s="9" t="s">
        <v>1500</v>
      </c>
      <c r="S288" s="9" t="s">
        <v>1500</v>
      </c>
      <c r="T288" s="9" t="s">
        <v>2755</v>
      </c>
      <c r="U288" s="9" t="s">
        <v>2749</v>
      </c>
      <c r="V288" s="9" t="s">
        <v>1500</v>
      </c>
      <c r="W288" s="9" t="s">
        <v>1500</v>
      </c>
      <c r="X288" s="9" t="s">
        <v>1500</v>
      </c>
      <c r="Y288" s="9" t="s">
        <v>1487</v>
      </c>
      <c r="Z288" s="9">
        <v>2010</v>
      </c>
      <c r="AA288" s="9">
        <v>20</v>
      </c>
      <c r="AB288" s="9">
        <v>3</v>
      </c>
      <c r="AC288" s="9" t="s">
        <v>1500</v>
      </c>
      <c r="AD288" s="9" t="s">
        <v>1500</v>
      </c>
      <c r="AE288" s="9">
        <v>634</v>
      </c>
      <c r="AF288" s="9">
        <v>647</v>
      </c>
      <c r="AG288" s="9" t="s">
        <v>1500</v>
      </c>
      <c r="AH288" s="9" t="s">
        <v>1086</v>
      </c>
      <c r="AI288" s="10" t="str">
        <f>HYPERLINK("http://dx.doi.org/10.1890/08-2031.1","http://dx.doi.org/10.1890/08-2031.1")</f>
        <v>http://dx.doi.org/10.1890/08-2031.1</v>
      </c>
      <c r="AJ288" s="9" t="s">
        <v>1500</v>
      </c>
      <c r="AK288" s="9" t="s">
        <v>1500</v>
      </c>
      <c r="AL288" s="9" t="s">
        <v>1500</v>
      </c>
      <c r="AM288" s="9" t="s">
        <v>1500</v>
      </c>
      <c r="AN288" s="9">
        <v>20437953</v>
      </c>
      <c r="AO288" s="9" t="s">
        <v>1500</v>
      </c>
      <c r="AP288" s="9" t="s">
        <v>1500</v>
      </c>
      <c r="AQ288" s="9" t="s">
        <v>1108</v>
      </c>
      <c r="AR288" s="10" t="str">
        <f>HYPERLINK("https%3A%2F%2Fwww.webofscience.com%2Fwos%2Fwoscc%2Ffull-record%2FWOS:000277077400004","View Full Record in Web of Science")</f>
        <v>View Full Record in Web of Science</v>
      </c>
    </row>
    <row r="289" spans="1:44" s="9" customFormat="1" x14ac:dyDescent="0.2">
      <c r="A289" s="9" t="s">
        <v>1507</v>
      </c>
      <c r="B289" s="9" t="s">
        <v>1152</v>
      </c>
      <c r="C289" s="9" t="s">
        <v>1500</v>
      </c>
      <c r="D289" s="9" t="s">
        <v>1500</v>
      </c>
      <c r="E289" s="9" t="s">
        <v>1500</v>
      </c>
      <c r="F289" s="9" t="s">
        <v>453</v>
      </c>
      <c r="G289" s="9" t="s">
        <v>1500</v>
      </c>
      <c r="H289" s="9" t="s">
        <v>1500</v>
      </c>
      <c r="I289" s="9" t="s">
        <v>2784</v>
      </c>
      <c r="K289" s="9" t="s">
        <v>1949</v>
      </c>
      <c r="L289" s="9" t="s">
        <v>2374</v>
      </c>
      <c r="M289" s="9" t="s">
        <v>1500</v>
      </c>
      <c r="N289" s="9" t="s">
        <v>1500</v>
      </c>
      <c r="O289" s="9" t="s">
        <v>1500</v>
      </c>
      <c r="P289" s="9" t="s">
        <v>1260</v>
      </c>
      <c r="Q289" s="9" t="s">
        <v>1697</v>
      </c>
      <c r="R289" s="9" t="s">
        <v>1500</v>
      </c>
      <c r="S289" s="9" t="s">
        <v>1500</v>
      </c>
      <c r="T289" s="9" t="s">
        <v>2105</v>
      </c>
      <c r="U289" s="9" t="s">
        <v>2110</v>
      </c>
      <c r="V289" s="9" t="s">
        <v>1500</v>
      </c>
      <c r="W289" s="9" t="s">
        <v>1500</v>
      </c>
      <c r="X289" s="9" t="s">
        <v>1500</v>
      </c>
      <c r="Y289" s="9" t="s">
        <v>1500</v>
      </c>
      <c r="Z289" s="9">
        <v>2018</v>
      </c>
      <c r="AA289" s="9">
        <v>64</v>
      </c>
      <c r="AB289" s="9">
        <v>8</v>
      </c>
      <c r="AC289" s="9" t="s">
        <v>1500</v>
      </c>
      <c r="AD289" s="9" t="s">
        <v>1500</v>
      </c>
      <c r="AE289" s="9">
        <v>393</v>
      </c>
      <c r="AF289" s="9">
        <v>399</v>
      </c>
      <c r="AG289" s="9" t="s">
        <v>1500</v>
      </c>
      <c r="AH289" s="9" t="s">
        <v>691</v>
      </c>
      <c r="AI289" s="10" t="str">
        <f>HYPERLINK("http://dx.doi.org/10.17221/231/2018-PSE","http://dx.doi.org/10.17221/231/2018-PSE")</f>
        <v>http://dx.doi.org/10.17221/231/2018-PSE</v>
      </c>
      <c r="AJ289" s="9" t="s">
        <v>1500</v>
      </c>
      <c r="AK289" s="9" t="s">
        <v>1500</v>
      </c>
      <c r="AL289" s="9" t="s">
        <v>1500</v>
      </c>
      <c r="AM289" s="9" t="s">
        <v>1500</v>
      </c>
      <c r="AN289" s="9" t="s">
        <v>1500</v>
      </c>
      <c r="AO289" s="9" t="s">
        <v>1500</v>
      </c>
      <c r="AP289" s="9" t="s">
        <v>1500</v>
      </c>
      <c r="AQ289" s="9" t="s">
        <v>866</v>
      </c>
      <c r="AR289" s="10" t="str">
        <f>HYPERLINK("https%3A%2F%2Fwww.webofscience.com%2Fwos%2Fwoscc%2Ffull-record%2FWOS:000440451100006","View Full Record in Web of Science")</f>
        <v>View Full Record in Web of Science</v>
      </c>
    </row>
    <row r="290" spans="1:44" s="9" customFormat="1" x14ac:dyDescent="0.2">
      <c r="A290" s="9" t="s">
        <v>1507</v>
      </c>
      <c r="B290" s="9" t="s">
        <v>1255</v>
      </c>
      <c r="C290" s="9" t="s">
        <v>1500</v>
      </c>
      <c r="D290" s="9" t="s">
        <v>1500</v>
      </c>
      <c r="E290" s="9" t="s">
        <v>1500</v>
      </c>
      <c r="F290" s="9" t="s">
        <v>2202</v>
      </c>
      <c r="G290" s="9" t="s">
        <v>1500</v>
      </c>
      <c r="H290" s="9" t="s">
        <v>1500</v>
      </c>
      <c r="I290" s="9" t="s">
        <v>2621</v>
      </c>
      <c r="K290" s="9" t="s">
        <v>1204</v>
      </c>
      <c r="L290" s="9" t="s">
        <v>627</v>
      </c>
      <c r="M290" s="9" t="s">
        <v>1500</v>
      </c>
      <c r="N290" s="9" t="s">
        <v>1500</v>
      </c>
      <c r="O290" s="9" t="s">
        <v>1500</v>
      </c>
      <c r="P290" s="9" t="s">
        <v>1149</v>
      </c>
      <c r="Q290" s="9" t="s">
        <v>271</v>
      </c>
      <c r="R290" s="9" t="s">
        <v>1500</v>
      </c>
      <c r="S290" s="9" t="s">
        <v>1500</v>
      </c>
      <c r="T290" s="9" t="s">
        <v>1500</v>
      </c>
      <c r="U290" s="9" t="s">
        <v>2746</v>
      </c>
      <c r="V290" s="9" t="s">
        <v>1500</v>
      </c>
      <c r="W290" s="9" t="s">
        <v>1500</v>
      </c>
      <c r="X290" s="9" t="s">
        <v>1500</v>
      </c>
      <c r="Y290" s="9" t="s">
        <v>1486</v>
      </c>
      <c r="Z290" s="9">
        <v>2023</v>
      </c>
      <c r="AA290" s="9">
        <v>13</v>
      </c>
      <c r="AB290" s="9">
        <v>20</v>
      </c>
      <c r="AC290" s="9" t="s">
        <v>1500</v>
      </c>
      <c r="AD290" s="9" t="s">
        <v>1500</v>
      </c>
      <c r="AE290" s="9" t="s">
        <v>1500</v>
      </c>
      <c r="AF290" s="9" t="s">
        <v>1500</v>
      </c>
      <c r="AG290" s="9">
        <v>11146</v>
      </c>
      <c r="AH290" s="9" t="s">
        <v>644</v>
      </c>
      <c r="AI290" s="10" t="str">
        <f>HYPERLINK("http://dx.doi.org/10.3390/app132011146","http://dx.doi.org/10.3390/app132011146")</f>
        <v>http://dx.doi.org/10.3390/app132011146</v>
      </c>
      <c r="AJ290" s="9" t="s">
        <v>1500</v>
      </c>
      <c r="AK290" s="9" t="s">
        <v>1500</v>
      </c>
      <c r="AL290" s="9" t="s">
        <v>1500</v>
      </c>
      <c r="AM290" s="9" t="s">
        <v>1500</v>
      </c>
      <c r="AN290" s="9" t="s">
        <v>1500</v>
      </c>
      <c r="AO290" s="9" t="s">
        <v>1500</v>
      </c>
      <c r="AP290" s="9" t="s">
        <v>1500</v>
      </c>
      <c r="AQ290" s="9" t="s">
        <v>955</v>
      </c>
      <c r="AR290" s="10" t="str">
        <f>HYPERLINK("https%3A%2F%2Fwww.webofscience.com%2Fwos%2Fwoscc%2Ffull-record%2FWOS:001093898700001","View Full Record in Web of Science")</f>
        <v>View Full Record in Web of Science</v>
      </c>
    </row>
    <row r="291" spans="1:44" s="9" customFormat="1" x14ac:dyDescent="0.2">
      <c r="A291" s="9" t="s">
        <v>1507</v>
      </c>
      <c r="B291" s="9" t="s">
        <v>162</v>
      </c>
      <c r="C291" s="9" t="s">
        <v>1500</v>
      </c>
      <c r="D291" s="9" t="s">
        <v>1500</v>
      </c>
      <c r="E291" s="9" t="s">
        <v>1500</v>
      </c>
      <c r="F291" s="9" t="s">
        <v>2780</v>
      </c>
      <c r="G291" s="9" t="s">
        <v>1500</v>
      </c>
      <c r="H291" s="9" t="s">
        <v>1500</v>
      </c>
      <c r="I291" s="9" t="s">
        <v>2784</v>
      </c>
      <c r="K291" s="9" t="s">
        <v>2216</v>
      </c>
    </row>
    <row r="292" spans="1:44" s="9" customFormat="1" x14ac:dyDescent="0.2">
      <c r="A292" s="9" t="s">
        <v>1507</v>
      </c>
      <c r="B292" s="9" t="s">
        <v>525</v>
      </c>
      <c r="C292" s="9" t="s">
        <v>1500</v>
      </c>
      <c r="D292" s="9" t="s">
        <v>1500</v>
      </c>
      <c r="E292" s="9" t="s">
        <v>1500</v>
      </c>
      <c r="F292" s="9" t="s">
        <v>525</v>
      </c>
      <c r="G292" s="9" t="s">
        <v>1500</v>
      </c>
      <c r="H292" s="9" t="s">
        <v>1500</v>
      </c>
      <c r="I292" s="9" t="s">
        <v>2621</v>
      </c>
      <c r="K292" s="9" t="s">
        <v>2168</v>
      </c>
      <c r="L292" s="9" t="s">
        <v>318</v>
      </c>
      <c r="M292" s="9" t="s">
        <v>1500</v>
      </c>
      <c r="N292" s="9" t="s">
        <v>1500</v>
      </c>
      <c r="O292" s="9" t="s">
        <v>1500</v>
      </c>
      <c r="P292" s="9" t="s">
        <v>1147</v>
      </c>
      <c r="Q292" s="9" t="s">
        <v>412</v>
      </c>
      <c r="R292" s="9" t="s">
        <v>1500</v>
      </c>
      <c r="S292" s="9" t="s">
        <v>1500</v>
      </c>
      <c r="T292" s="9" t="s">
        <v>2693</v>
      </c>
      <c r="U292" s="9" t="s">
        <v>2706</v>
      </c>
      <c r="V292" s="9" t="s">
        <v>1500</v>
      </c>
      <c r="W292" s="9" t="s">
        <v>1500</v>
      </c>
      <c r="X292" s="9" t="s">
        <v>1500</v>
      </c>
      <c r="Y292" s="9" t="s">
        <v>1648</v>
      </c>
      <c r="Z292" s="9">
        <v>2004</v>
      </c>
      <c r="AA292" s="9">
        <v>47</v>
      </c>
      <c r="AB292" s="9">
        <v>3</v>
      </c>
      <c r="AC292" s="9" t="s">
        <v>1500</v>
      </c>
      <c r="AD292" s="9" t="s">
        <v>1500</v>
      </c>
      <c r="AE292" s="9">
        <v>265</v>
      </c>
      <c r="AF292" s="9">
        <v>277</v>
      </c>
      <c r="AG292" s="9" t="s">
        <v>1500</v>
      </c>
      <c r="AH292" s="9" t="s">
        <v>522</v>
      </c>
      <c r="AI292" s="10" t="str">
        <f>HYPERLINK("http://dx.doi.org/10.1016/S0168-6496(03)00304-0","http://dx.doi.org/10.1016/S0168-6496(03)00304-0")</f>
        <v>http://dx.doi.org/10.1016/S0168-6496(03)00304-0</v>
      </c>
      <c r="AJ292" s="9" t="s">
        <v>1500</v>
      </c>
      <c r="AK292" s="9" t="s">
        <v>1500</v>
      </c>
      <c r="AL292" s="9" t="s">
        <v>1500</v>
      </c>
      <c r="AM292" s="9" t="s">
        <v>1500</v>
      </c>
      <c r="AN292" s="9">
        <v>19712315</v>
      </c>
      <c r="AO292" s="9" t="s">
        <v>1500</v>
      </c>
      <c r="AP292" s="9" t="s">
        <v>1500</v>
      </c>
      <c r="AQ292" s="9" t="s">
        <v>842</v>
      </c>
      <c r="AR292" s="10" t="str">
        <f>HYPERLINK("https%3A%2F%2Fwww.webofscience.com%2Fwos%2Fwoscc%2Ffull-record%2FWOS:000220264000001","View Full Record in Web of Science")</f>
        <v>View Full Record in Web of Science</v>
      </c>
    </row>
    <row r="293" spans="1:44" s="9" customFormat="1" x14ac:dyDescent="0.2">
      <c r="A293" s="11" t="s">
        <v>1507</v>
      </c>
      <c r="B293" s="11" t="s">
        <v>2003</v>
      </c>
      <c r="C293" s="11" t="s">
        <v>1500</v>
      </c>
      <c r="D293" s="11" t="s">
        <v>1500</v>
      </c>
      <c r="E293" s="11" t="s">
        <v>1500</v>
      </c>
      <c r="F293" s="11" t="s">
        <v>1738</v>
      </c>
      <c r="G293" s="11" t="s">
        <v>1500</v>
      </c>
      <c r="H293" s="11" t="s">
        <v>1500</v>
      </c>
      <c r="I293" s="11" t="s">
        <v>2785</v>
      </c>
      <c r="J293" s="11"/>
      <c r="K293" s="11" t="s">
        <v>64</v>
      </c>
      <c r="L293" s="11" t="s">
        <v>612</v>
      </c>
    </row>
    <row r="294" spans="1:44" s="9" customFormat="1" x14ac:dyDescent="0.2">
      <c r="A294" s="9" t="s">
        <v>1507</v>
      </c>
      <c r="B294" s="9" t="s">
        <v>1125</v>
      </c>
      <c r="C294" s="9" t="s">
        <v>1500</v>
      </c>
      <c r="D294" s="9" t="s">
        <v>1500</v>
      </c>
      <c r="E294" s="9" t="s">
        <v>1500</v>
      </c>
      <c r="F294" s="9" t="s">
        <v>1988</v>
      </c>
      <c r="G294" s="9" t="s">
        <v>1500</v>
      </c>
      <c r="H294" s="9" t="s">
        <v>1500</v>
      </c>
      <c r="J294" s="9" t="s">
        <v>2786</v>
      </c>
      <c r="K294" s="9" t="s">
        <v>1346</v>
      </c>
      <c r="L294" s="9" t="s">
        <v>612</v>
      </c>
      <c r="M294" s="9" t="s">
        <v>1500</v>
      </c>
      <c r="N294" s="9" t="s">
        <v>1500</v>
      </c>
      <c r="O294" s="9" t="s">
        <v>1500</v>
      </c>
      <c r="P294" s="9" t="s">
        <v>379</v>
      </c>
      <c r="Q294" s="9" t="s">
        <v>564</v>
      </c>
      <c r="R294" s="9" t="s">
        <v>1500</v>
      </c>
      <c r="S294" s="9" t="s">
        <v>1500</v>
      </c>
      <c r="T294" s="9" t="s">
        <v>2670</v>
      </c>
      <c r="U294" s="9" t="s">
        <v>2667</v>
      </c>
      <c r="V294" s="9" t="s">
        <v>1500</v>
      </c>
      <c r="W294" s="9" t="s">
        <v>1500</v>
      </c>
      <c r="X294" s="9" t="s">
        <v>1500</v>
      </c>
      <c r="Y294" s="9" t="s">
        <v>1506</v>
      </c>
      <c r="Z294" s="9">
        <v>2013</v>
      </c>
      <c r="AA294" s="9">
        <v>49</v>
      </c>
      <c r="AB294" s="9">
        <v>6</v>
      </c>
      <c r="AC294" s="9" t="s">
        <v>1500</v>
      </c>
      <c r="AD294" s="9" t="s">
        <v>1500</v>
      </c>
      <c r="AE294" s="9">
        <v>647</v>
      </c>
      <c r="AF294" s="9">
        <v>659</v>
      </c>
      <c r="AG294" s="9" t="s">
        <v>1500</v>
      </c>
      <c r="AH294" s="9" t="s">
        <v>2375</v>
      </c>
      <c r="AI294" s="10" t="str">
        <f>HYPERLINK("http://dx.doi.org/10.1007/s00374-012-0752-8","http://dx.doi.org/10.1007/s00374-012-0752-8")</f>
        <v>http://dx.doi.org/10.1007/s00374-012-0752-8</v>
      </c>
      <c r="AJ294" s="9" t="s">
        <v>1500</v>
      </c>
      <c r="AK294" s="9" t="s">
        <v>1500</v>
      </c>
      <c r="AL294" s="9" t="s">
        <v>1500</v>
      </c>
      <c r="AM294" s="9" t="s">
        <v>1500</v>
      </c>
      <c r="AN294" s="9" t="s">
        <v>1500</v>
      </c>
      <c r="AO294" s="9" t="s">
        <v>1500</v>
      </c>
      <c r="AP294" s="9" t="s">
        <v>1500</v>
      </c>
      <c r="AQ294" s="9" t="s">
        <v>1033</v>
      </c>
      <c r="AR294" s="10" t="str">
        <f>HYPERLINK("https%3A%2F%2Fwww.webofscience.com%2Fwos%2Fwoscc%2Ffull-record%2FWOS:000322006400004","View Full Record in Web of Science")</f>
        <v>View Full Record in Web of Science</v>
      </c>
    </row>
    <row r="295" spans="1:44" s="9" customFormat="1" x14ac:dyDescent="0.2">
      <c r="A295" s="8" t="s">
        <v>1507</v>
      </c>
      <c r="B295" s="8" t="s">
        <v>1553</v>
      </c>
      <c r="C295" s="8" t="s">
        <v>1500</v>
      </c>
      <c r="D295" s="8" t="s">
        <v>1500</v>
      </c>
      <c r="E295" s="8" t="s">
        <v>1500</v>
      </c>
      <c r="F295" s="8" t="s">
        <v>450</v>
      </c>
      <c r="G295" s="8" t="s">
        <v>1500</v>
      </c>
      <c r="H295" s="8" t="s">
        <v>1500</v>
      </c>
      <c r="I295" s="8"/>
      <c r="J295" s="8"/>
      <c r="K295" s="9" t="s">
        <v>91</v>
      </c>
      <c r="L295" s="8" t="s">
        <v>2052</v>
      </c>
      <c r="M295" s="8" t="s">
        <v>1500</v>
      </c>
      <c r="N295" s="8" t="s">
        <v>1500</v>
      </c>
      <c r="O295" s="8" t="s">
        <v>1500</v>
      </c>
      <c r="P295" s="8" t="s">
        <v>725</v>
      </c>
      <c r="Q295" s="8" t="s">
        <v>225</v>
      </c>
      <c r="R295" s="8" t="s">
        <v>1500</v>
      </c>
      <c r="S295" s="8" t="s">
        <v>1500</v>
      </c>
      <c r="T295" s="8" t="s">
        <v>2712</v>
      </c>
      <c r="U295" s="8" t="s">
        <v>2737</v>
      </c>
      <c r="V295" s="8" t="s">
        <v>1500</v>
      </c>
      <c r="W295" s="8" t="s">
        <v>1500</v>
      </c>
      <c r="X295" s="8" t="s">
        <v>1500</v>
      </c>
      <c r="Y295" s="8" t="s">
        <v>1500</v>
      </c>
      <c r="Z295" s="8">
        <v>2020</v>
      </c>
      <c r="AA295" s="8">
        <v>18</v>
      </c>
      <c r="AB295" s="8">
        <v>1</v>
      </c>
      <c r="AC295" s="8" t="s">
        <v>1500</v>
      </c>
      <c r="AD295" s="8" t="s">
        <v>1500</v>
      </c>
      <c r="AE295" s="8">
        <v>1585</v>
      </c>
      <c r="AF295" s="8">
        <v>1600</v>
      </c>
      <c r="AG295" s="8" t="s">
        <v>1500</v>
      </c>
      <c r="AH295" s="8" t="s">
        <v>2311</v>
      </c>
      <c r="AI295" s="12" t="str">
        <f>HYPERLINK("http://dx.doi.org/10.15666/aeer/1801_15851600","http://dx.doi.org/10.15666/aeer/1801_15851600")</f>
        <v>http://dx.doi.org/10.15666/aeer/1801_15851600</v>
      </c>
      <c r="AJ295" s="8" t="s">
        <v>1500</v>
      </c>
      <c r="AK295" s="8" t="s">
        <v>1500</v>
      </c>
      <c r="AL295" s="8" t="s">
        <v>1500</v>
      </c>
      <c r="AM295" s="8" t="s">
        <v>1500</v>
      </c>
      <c r="AN295" s="8" t="s">
        <v>1500</v>
      </c>
      <c r="AO295" s="8" t="s">
        <v>1500</v>
      </c>
      <c r="AP295" s="8" t="s">
        <v>1500</v>
      </c>
      <c r="AQ295" s="8" t="s">
        <v>753</v>
      </c>
      <c r="AR295" s="12" t="str">
        <f>HYPERLINK("https%3A%2F%2Fwww.webofscience.com%2Fwos%2Fwoscc%2Ffull-record%2FWOS:000518377600103","View Full Record in Web of Science")</f>
        <v>View Full Record in Web of Science</v>
      </c>
    </row>
    <row r="296" spans="1:44" s="9" customFormat="1" x14ac:dyDescent="0.2">
      <c r="A296" s="11" t="s">
        <v>1507</v>
      </c>
      <c r="B296" s="11" t="s">
        <v>1571</v>
      </c>
      <c r="C296" s="11" t="s">
        <v>1500</v>
      </c>
      <c r="D296" s="11" t="s">
        <v>1500</v>
      </c>
      <c r="E296" s="11" t="s">
        <v>1500</v>
      </c>
      <c r="F296" s="11" t="s">
        <v>1464</v>
      </c>
      <c r="G296" s="11" t="s">
        <v>1500</v>
      </c>
      <c r="H296" s="11" t="s">
        <v>1500</v>
      </c>
      <c r="I296" s="11"/>
      <c r="J296" s="9" t="s">
        <v>2786</v>
      </c>
      <c r="K296" s="11" t="s">
        <v>1455</v>
      </c>
      <c r="L296" s="11" t="s">
        <v>2014</v>
      </c>
    </row>
    <row r="297" spans="1:44" s="9" customFormat="1" x14ac:dyDescent="0.2">
      <c r="A297" s="7" t="s">
        <v>1507</v>
      </c>
      <c r="B297" s="7" t="s">
        <v>389</v>
      </c>
      <c r="C297" s="7" t="s">
        <v>1500</v>
      </c>
      <c r="D297" s="7" t="s">
        <v>1500</v>
      </c>
      <c r="E297" s="7" t="s">
        <v>1500</v>
      </c>
      <c r="F297" s="7" t="s">
        <v>2519</v>
      </c>
      <c r="G297" s="7" t="s">
        <v>1500</v>
      </c>
      <c r="H297" s="7" t="s">
        <v>1500</v>
      </c>
      <c r="I297" s="7"/>
      <c r="J297" s="7"/>
      <c r="K297" s="11" t="s">
        <v>327</v>
      </c>
      <c r="L297" s="7" t="s">
        <v>594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</row>
    <row r="298" spans="1:44" s="8" customFormat="1" x14ac:dyDescent="0.2">
      <c r="A298" s="11" t="s">
        <v>1507</v>
      </c>
      <c r="B298" s="11" t="s">
        <v>1548</v>
      </c>
      <c r="C298" s="11" t="s">
        <v>1500</v>
      </c>
      <c r="D298" s="11" t="s">
        <v>1500</v>
      </c>
      <c r="E298" s="11" t="s">
        <v>1500</v>
      </c>
      <c r="F298" s="11" t="s">
        <v>1831</v>
      </c>
      <c r="G298" s="11" t="s">
        <v>1500</v>
      </c>
      <c r="H298" s="11" t="s">
        <v>1500</v>
      </c>
      <c r="I298" s="11"/>
      <c r="J298" s="9" t="s">
        <v>2786</v>
      </c>
      <c r="K298" s="11" t="s">
        <v>76</v>
      </c>
      <c r="L298" s="11" t="s">
        <v>604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 spans="1:44" s="9" customFormat="1" x14ac:dyDescent="0.2">
      <c r="A299" s="9" t="s">
        <v>1507</v>
      </c>
      <c r="B299" s="9" t="s">
        <v>2031</v>
      </c>
      <c r="C299" s="9" t="s">
        <v>1500</v>
      </c>
      <c r="D299" s="9" t="s">
        <v>1500</v>
      </c>
      <c r="E299" s="9" t="s">
        <v>1500</v>
      </c>
      <c r="F299" s="9" t="s">
        <v>283</v>
      </c>
      <c r="G299" s="9" t="s">
        <v>1500</v>
      </c>
      <c r="H299" s="9" t="s">
        <v>1500</v>
      </c>
      <c r="I299" s="11" t="s">
        <v>2785</v>
      </c>
      <c r="K299" s="9" t="s">
        <v>1681</v>
      </c>
      <c r="L299" s="9" t="s">
        <v>1259</v>
      </c>
      <c r="M299" s="9" t="s">
        <v>1500</v>
      </c>
      <c r="N299" s="9" t="s">
        <v>1500</v>
      </c>
      <c r="O299" s="9" t="s">
        <v>1500</v>
      </c>
      <c r="P299" s="9" t="s">
        <v>320</v>
      </c>
      <c r="Q299" s="9" t="s">
        <v>2299</v>
      </c>
      <c r="R299" s="9" t="s">
        <v>1500</v>
      </c>
      <c r="S299" s="9" t="s">
        <v>1500</v>
      </c>
      <c r="T299" s="9" t="s">
        <v>2659</v>
      </c>
      <c r="U299" s="9" t="s">
        <v>2673</v>
      </c>
      <c r="V299" s="9" t="s">
        <v>1500</v>
      </c>
      <c r="W299" s="9" t="s">
        <v>1500</v>
      </c>
      <c r="X299" s="9" t="s">
        <v>1500</v>
      </c>
      <c r="Y299" s="9" t="s">
        <v>1497</v>
      </c>
      <c r="Z299" s="9">
        <v>2018</v>
      </c>
      <c r="AA299" s="9">
        <v>25</v>
      </c>
      <c r="AB299" s="9">
        <v>16</v>
      </c>
      <c r="AC299" s="9" t="s">
        <v>1500</v>
      </c>
      <c r="AD299" s="9" t="s">
        <v>1500</v>
      </c>
      <c r="AE299" s="9">
        <v>15896</v>
      </c>
      <c r="AF299" s="9">
        <v>15908</v>
      </c>
      <c r="AG299" s="9" t="s">
        <v>1500</v>
      </c>
      <c r="AH299" s="9" t="s">
        <v>2322</v>
      </c>
      <c r="AI299" s="10" t="str">
        <f>HYPERLINK("http://dx.doi.org/10.1007/s11356-018-1808-6","http://dx.doi.org/10.1007/s11356-018-1808-6")</f>
        <v>http://dx.doi.org/10.1007/s11356-018-1808-6</v>
      </c>
      <c r="AJ299" s="9" t="s">
        <v>1500</v>
      </c>
      <c r="AK299" s="9" t="s">
        <v>1500</v>
      </c>
      <c r="AL299" s="9" t="s">
        <v>1500</v>
      </c>
      <c r="AM299" s="9" t="s">
        <v>1500</v>
      </c>
      <c r="AN299" s="9">
        <v>29589234</v>
      </c>
      <c r="AO299" s="9" t="s">
        <v>1500</v>
      </c>
      <c r="AP299" s="9" t="s">
        <v>1500</v>
      </c>
      <c r="AQ299" s="9" t="s">
        <v>968</v>
      </c>
      <c r="AR299" s="10" t="str">
        <f>HYPERLINK("https%3A%2F%2Fwww.webofscience.com%2Fwos%2Fwoscc%2Ffull-record%2FWOS:000434051300054","View Full Record in Web of Science")</f>
        <v>View Full Record in Web of Science</v>
      </c>
    </row>
    <row r="300" spans="1:44" s="9" customFormat="1" x14ac:dyDescent="0.2">
      <c r="A300" s="7" t="s">
        <v>1507</v>
      </c>
      <c r="B300" s="7" t="s">
        <v>1130</v>
      </c>
      <c r="C300" s="7" t="s">
        <v>1500</v>
      </c>
      <c r="D300" s="7" t="s">
        <v>1500</v>
      </c>
      <c r="E300" s="7" t="s">
        <v>1500</v>
      </c>
      <c r="F300" s="7" t="s">
        <v>430</v>
      </c>
      <c r="G300" s="7" t="s">
        <v>1500</v>
      </c>
      <c r="H300" s="7" t="s">
        <v>1500</v>
      </c>
      <c r="I300" s="7"/>
      <c r="J300" s="9" t="s">
        <v>2792</v>
      </c>
      <c r="K300" s="11" t="s">
        <v>40</v>
      </c>
      <c r="L300" s="7" t="s">
        <v>1303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</row>
    <row r="301" spans="1:44" s="9" customFormat="1" x14ac:dyDescent="0.2">
      <c r="A301" s="9" t="s">
        <v>1507</v>
      </c>
      <c r="B301" s="9" t="s">
        <v>1881</v>
      </c>
      <c r="C301" s="9" t="s">
        <v>1500</v>
      </c>
      <c r="D301" s="9" t="s">
        <v>1500</v>
      </c>
      <c r="E301" s="9" t="s">
        <v>1500</v>
      </c>
      <c r="F301" s="9" t="s">
        <v>1987</v>
      </c>
      <c r="G301" s="9" t="s">
        <v>1500</v>
      </c>
      <c r="H301" s="9" t="s">
        <v>1500</v>
      </c>
      <c r="I301" s="9" t="s">
        <v>1097</v>
      </c>
      <c r="K301" s="9" t="s">
        <v>1982</v>
      </c>
      <c r="L301" s="9" t="s">
        <v>1303</v>
      </c>
      <c r="M301" s="9" t="s">
        <v>1500</v>
      </c>
      <c r="N301" s="9" t="s">
        <v>1500</v>
      </c>
      <c r="O301" s="9" t="s">
        <v>1500</v>
      </c>
      <c r="P301" s="9" t="s">
        <v>2417</v>
      </c>
      <c r="Q301" s="9" t="s">
        <v>1500</v>
      </c>
      <c r="R301" s="9" t="s">
        <v>1500</v>
      </c>
      <c r="S301" s="9" t="s">
        <v>1500</v>
      </c>
      <c r="T301" s="9" t="s">
        <v>2638</v>
      </c>
      <c r="U301" s="9" t="s">
        <v>2629</v>
      </c>
      <c r="V301" s="9" t="s">
        <v>1500</v>
      </c>
      <c r="W301" s="9" t="s">
        <v>1500</v>
      </c>
      <c r="X301" s="9" t="s">
        <v>1500</v>
      </c>
      <c r="Y301" s="9" t="s">
        <v>1497</v>
      </c>
      <c r="Z301" s="9">
        <v>2008</v>
      </c>
      <c r="AA301" s="9">
        <v>307</v>
      </c>
      <c r="AB301" s="9" t="s">
        <v>1499</v>
      </c>
      <c r="AC301" s="9" t="s">
        <v>1500</v>
      </c>
      <c r="AD301" s="9" t="s">
        <v>1500</v>
      </c>
      <c r="AE301" s="9">
        <v>207</v>
      </c>
      <c r="AF301" s="9">
        <v>217</v>
      </c>
      <c r="AG301" s="9" t="s">
        <v>1500</v>
      </c>
      <c r="AH301" s="9" t="s">
        <v>2448</v>
      </c>
      <c r="AI301" s="10" t="str">
        <f>HYPERLINK("http://dx.doi.org/10.1007/s11104-008-9597-1","http://dx.doi.org/10.1007/s11104-008-9597-1")</f>
        <v>http://dx.doi.org/10.1007/s11104-008-9597-1</v>
      </c>
      <c r="AJ301" s="9" t="s">
        <v>1500</v>
      </c>
      <c r="AK301" s="9" t="s">
        <v>1500</v>
      </c>
      <c r="AL301" s="9" t="s">
        <v>1500</v>
      </c>
      <c r="AM301" s="9" t="s">
        <v>1500</v>
      </c>
      <c r="AN301" s="9" t="s">
        <v>1500</v>
      </c>
      <c r="AO301" s="9" t="s">
        <v>1500</v>
      </c>
      <c r="AP301" s="9" t="s">
        <v>1500</v>
      </c>
      <c r="AQ301" s="9" t="s">
        <v>1079</v>
      </c>
      <c r="AR301" s="10" t="str">
        <f>HYPERLINK("https%3A%2F%2Fwww.webofscience.com%2Fwos%2Fwoscc%2Ffull-record%2FWOS:000256309200016","View Full Record in Web of Science")</f>
        <v>View Full Record in Web of Science</v>
      </c>
    </row>
    <row r="302" spans="1:44" s="9" customFormat="1" x14ac:dyDescent="0.2">
      <c r="A302" s="7" t="s">
        <v>1507</v>
      </c>
      <c r="B302" s="7" t="s">
        <v>1570</v>
      </c>
      <c r="C302" s="7" t="s">
        <v>1500</v>
      </c>
      <c r="D302" s="7" t="s">
        <v>1500</v>
      </c>
      <c r="E302" s="7" t="s">
        <v>1500</v>
      </c>
      <c r="F302" s="7" t="s">
        <v>1749</v>
      </c>
      <c r="G302" s="7" t="s">
        <v>1500</v>
      </c>
      <c r="H302" s="7" t="s">
        <v>1500</v>
      </c>
      <c r="I302" s="7"/>
      <c r="J302" s="9" t="s">
        <v>2792</v>
      </c>
      <c r="K302" s="11" t="s">
        <v>95</v>
      </c>
      <c r="L302" s="7" t="s">
        <v>594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</row>
    <row r="303" spans="1:44" s="8" customFormat="1" x14ac:dyDescent="0.2">
      <c r="A303" s="8" t="s">
        <v>1507</v>
      </c>
      <c r="B303" s="8" t="s">
        <v>1219</v>
      </c>
      <c r="C303" s="8" t="s">
        <v>1500</v>
      </c>
      <c r="D303" s="8" t="s">
        <v>1500</v>
      </c>
      <c r="E303" s="8" t="s">
        <v>1500</v>
      </c>
      <c r="F303" s="8" t="s">
        <v>2120</v>
      </c>
      <c r="G303" s="8" t="s">
        <v>1500</v>
      </c>
      <c r="H303" s="8" t="s">
        <v>1500</v>
      </c>
      <c r="J303" s="9" t="s">
        <v>2792</v>
      </c>
      <c r="K303" s="9" t="s">
        <v>463</v>
      </c>
      <c r="L303" s="8" t="s">
        <v>583</v>
      </c>
      <c r="M303" s="8" t="s">
        <v>1500</v>
      </c>
      <c r="N303" s="8" t="s">
        <v>1500</v>
      </c>
      <c r="O303" s="8" t="s">
        <v>1500</v>
      </c>
      <c r="P303" s="8" t="s">
        <v>1500</v>
      </c>
      <c r="Q303" s="8" t="s">
        <v>1500</v>
      </c>
      <c r="R303" s="8" t="s">
        <v>1500</v>
      </c>
      <c r="S303" s="8" t="s">
        <v>1500</v>
      </c>
      <c r="T303" s="8" t="s">
        <v>1523</v>
      </c>
      <c r="U303" s="8" t="s">
        <v>1480</v>
      </c>
      <c r="V303" s="8" t="s">
        <v>1500</v>
      </c>
      <c r="W303" s="8" t="s">
        <v>1500</v>
      </c>
      <c r="X303" s="8" t="s">
        <v>1500</v>
      </c>
      <c r="Y303" s="8" t="s">
        <v>1585</v>
      </c>
      <c r="Z303" s="8">
        <v>2021</v>
      </c>
      <c r="AA303" s="8">
        <v>792</v>
      </c>
      <c r="AB303" s="8" t="s">
        <v>1500</v>
      </c>
      <c r="AC303" s="8" t="s">
        <v>1500</v>
      </c>
      <c r="AD303" s="8" t="s">
        <v>1500</v>
      </c>
      <c r="AE303" s="8" t="s">
        <v>1500</v>
      </c>
      <c r="AF303" s="8" t="s">
        <v>1500</v>
      </c>
      <c r="AG303" s="8">
        <v>148460</v>
      </c>
      <c r="AH303" s="8" t="s">
        <v>504</v>
      </c>
      <c r="AI303" s="12" t="str">
        <f>HYPERLINK("http://dx.doi.org/10.1016/j.scitotenv.2021.148460","http://dx.doi.org/10.1016/j.scitotenv.2021.148460")</f>
        <v>http://dx.doi.org/10.1016/j.scitotenv.2021.148460</v>
      </c>
      <c r="AJ303" s="8" t="s">
        <v>1500</v>
      </c>
      <c r="AK303" s="8" t="s">
        <v>2630</v>
      </c>
      <c r="AL303" s="8" t="s">
        <v>1500</v>
      </c>
      <c r="AM303" s="8" t="s">
        <v>1500</v>
      </c>
      <c r="AN303" s="8">
        <v>34147789</v>
      </c>
      <c r="AO303" s="8" t="s">
        <v>1500</v>
      </c>
      <c r="AP303" s="8" t="s">
        <v>1500</v>
      </c>
      <c r="AQ303" s="8" t="s">
        <v>761</v>
      </c>
      <c r="AR303" s="12" t="str">
        <f>HYPERLINK("https%3A%2F%2Fwww.webofscience.com%2Fwos%2Fwoscc%2Ffull-record%2FWOS:000689491000004","View Full Record in Web of Science")</f>
        <v>View Full Record in Web of Science</v>
      </c>
    </row>
    <row r="304" spans="1:44" s="9" customFormat="1" x14ac:dyDescent="0.2">
      <c r="A304" s="9" t="s">
        <v>1507</v>
      </c>
      <c r="B304" s="9" t="s">
        <v>1682</v>
      </c>
      <c r="C304" s="9" t="s">
        <v>1500</v>
      </c>
      <c r="D304" s="9" t="s">
        <v>1500</v>
      </c>
      <c r="E304" s="9" t="s">
        <v>1500</v>
      </c>
      <c r="F304" s="9" t="s">
        <v>2116</v>
      </c>
      <c r="G304" s="9" t="s">
        <v>1500</v>
      </c>
      <c r="H304" s="9" t="s">
        <v>1500</v>
      </c>
      <c r="I304" s="9" t="s">
        <v>2784</v>
      </c>
      <c r="K304" s="9" t="s">
        <v>270</v>
      </c>
      <c r="L304" s="9" t="s">
        <v>652</v>
      </c>
      <c r="M304" s="9" t="s">
        <v>1500</v>
      </c>
      <c r="N304" s="9" t="s">
        <v>1500</v>
      </c>
      <c r="O304" s="9" t="s">
        <v>1500</v>
      </c>
      <c r="P304" s="9" t="s">
        <v>458</v>
      </c>
      <c r="Q304" s="9" t="s">
        <v>481</v>
      </c>
      <c r="R304" s="9" t="s">
        <v>1500</v>
      </c>
      <c r="S304" s="9" t="s">
        <v>1500</v>
      </c>
      <c r="T304" s="9" t="s">
        <v>2722</v>
      </c>
      <c r="U304" s="9" t="s">
        <v>1500</v>
      </c>
      <c r="V304" s="9" t="s">
        <v>1500</v>
      </c>
      <c r="W304" s="9" t="s">
        <v>1500</v>
      </c>
      <c r="X304" s="9" t="s">
        <v>1500</v>
      </c>
      <c r="Y304" s="9" t="s">
        <v>1501</v>
      </c>
      <c r="Z304" s="9">
        <v>2006</v>
      </c>
      <c r="AA304" s="9">
        <v>12</v>
      </c>
      <c r="AB304" s="9">
        <v>9</v>
      </c>
      <c r="AC304" s="9" t="s">
        <v>1500</v>
      </c>
      <c r="AD304" s="9" t="s">
        <v>1500</v>
      </c>
      <c r="AE304" s="9">
        <v>1717</v>
      </c>
      <c r="AF304" s="9">
        <v>1732</v>
      </c>
      <c r="AG304" s="9" t="s">
        <v>1500</v>
      </c>
      <c r="AH304" s="9" t="s">
        <v>587</v>
      </c>
      <c r="AI304" s="10" t="str">
        <f>HYPERLINK("http://dx.doi.org/10.1111/j.1365-2486.2006.01199.x","http://dx.doi.org/10.1111/j.1365-2486.2006.01199.x")</f>
        <v>http://dx.doi.org/10.1111/j.1365-2486.2006.01199.x</v>
      </c>
      <c r="AJ304" s="9" t="s">
        <v>1500</v>
      </c>
      <c r="AK304" s="9" t="s">
        <v>1500</v>
      </c>
      <c r="AL304" s="9" t="s">
        <v>1500</v>
      </c>
      <c r="AM304" s="9" t="s">
        <v>1500</v>
      </c>
      <c r="AN304" s="9" t="s">
        <v>1500</v>
      </c>
      <c r="AO304" s="9" t="s">
        <v>1500</v>
      </c>
      <c r="AP304" s="9" t="s">
        <v>1500</v>
      </c>
      <c r="AQ304" s="9" t="s">
        <v>759</v>
      </c>
      <c r="AR304" s="10" t="str">
        <f>HYPERLINK("https%3A%2F%2Fwww.webofscience.com%2Fwos%2Fwoscc%2Ffull-record%2FWOS:000240005300013","View Full Record in Web of Science")</f>
        <v>View Full Record in Web of Science</v>
      </c>
    </row>
    <row r="305" spans="1:44" s="9" customFormat="1" x14ac:dyDescent="0.2">
      <c r="A305" s="9" t="s">
        <v>1507</v>
      </c>
      <c r="B305" s="9" t="s">
        <v>2584</v>
      </c>
      <c r="C305" s="9" t="s">
        <v>1500</v>
      </c>
      <c r="D305" s="9" t="s">
        <v>1500</v>
      </c>
      <c r="E305" s="9" t="s">
        <v>1500</v>
      </c>
      <c r="F305" s="9" t="s">
        <v>1221</v>
      </c>
      <c r="G305" s="9" t="s">
        <v>1500</v>
      </c>
      <c r="H305" s="9" t="s">
        <v>1500</v>
      </c>
      <c r="I305" s="9" t="s">
        <v>2784</v>
      </c>
      <c r="K305" s="9" t="s">
        <v>306</v>
      </c>
      <c r="L305" s="9" t="s">
        <v>2652</v>
      </c>
      <c r="M305" s="9" t="s">
        <v>1500</v>
      </c>
      <c r="N305" s="9" t="s">
        <v>1500</v>
      </c>
      <c r="O305" s="9" t="s">
        <v>1500</v>
      </c>
      <c r="P305" s="9" t="s">
        <v>320</v>
      </c>
      <c r="Q305" s="9" t="s">
        <v>544</v>
      </c>
      <c r="R305" s="9" t="s">
        <v>1500</v>
      </c>
      <c r="S305" s="9" t="s">
        <v>1500</v>
      </c>
      <c r="T305" s="9" t="s">
        <v>2651</v>
      </c>
      <c r="U305" s="9" t="s">
        <v>2646</v>
      </c>
      <c r="V305" s="9" t="s">
        <v>1500</v>
      </c>
      <c r="W305" s="9" t="s">
        <v>1500</v>
      </c>
      <c r="X305" s="9" t="s">
        <v>1500</v>
      </c>
      <c r="Y305" s="9" t="s">
        <v>1487</v>
      </c>
      <c r="Z305" s="9">
        <v>2007</v>
      </c>
      <c r="AA305" s="9">
        <v>17</v>
      </c>
      <c r="AB305" s="9">
        <v>2</v>
      </c>
      <c r="AC305" s="9" t="s">
        <v>1500</v>
      </c>
      <c r="AD305" s="9" t="s">
        <v>1500</v>
      </c>
      <c r="AE305" s="9">
        <v>146</v>
      </c>
      <c r="AF305" s="9">
        <v>155</v>
      </c>
      <c r="AG305" s="9" t="s">
        <v>1500</v>
      </c>
      <c r="AH305" s="9" t="s">
        <v>2583</v>
      </c>
      <c r="AI305" s="10" t="str">
        <f>HYPERLINK("http://dx.doi.org/10.1016/S1002-0160(07)60020-4","http://dx.doi.org/10.1016/S1002-0160(07)60020-4")</f>
        <v>http://dx.doi.org/10.1016/S1002-0160(07)60020-4</v>
      </c>
      <c r="AJ305" s="9" t="s">
        <v>1500</v>
      </c>
      <c r="AK305" s="9" t="s">
        <v>1500</v>
      </c>
      <c r="AL305" s="9" t="s">
        <v>1500</v>
      </c>
      <c r="AM305" s="9" t="s">
        <v>1500</v>
      </c>
      <c r="AN305" s="9" t="s">
        <v>1500</v>
      </c>
      <c r="AO305" s="9" t="s">
        <v>1500</v>
      </c>
      <c r="AP305" s="9" t="s">
        <v>1500</v>
      </c>
      <c r="AQ305" s="9" t="s">
        <v>1030</v>
      </c>
      <c r="AR305" s="10" t="str">
        <f>HYPERLINK("https%3A%2F%2Fwww.webofscience.com%2Fwos%2Fwoscc%2Ffull-record%2FWOS:000245447300002","View Full Record in Web of Science")</f>
        <v>View Full Record in Web of Science</v>
      </c>
    </row>
    <row r="306" spans="1:44" s="9" customFormat="1" x14ac:dyDescent="0.2">
      <c r="A306" s="8" t="s">
        <v>1507</v>
      </c>
      <c r="B306" s="8" t="s">
        <v>2778</v>
      </c>
      <c r="C306" s="8" t="s">
        <v>1500</v>
      </c>
      <c r="D306" s="8" t="s">
        <v>1500</v>
      </c>
      <c r="E306" s="8" t="s">
        <v>1500</v>
      </c>
      <c r="F306" s="8" t="s">
        <v>118</v>
      </c>
      <c r="G306" s="8" t="s">
        <v>1500</v>
      </c>
      <c r="H306" s="8" t="s">
        <v>1500</v>
      </c>
      <c r="I306" s="8"/>
      <c r="J306" s="9" t="s">
        <v>2792</v>
      </c>
      <c r="K306" s="9" t="s">
        <v>48</v>
      </c>
      <c r="L306" s="8" t="s">
        <v>652</v>
      </c>
      <c r="M306" s="8" t="s">
        <v>1500</v>
      </c>
      <c r="N306" s="8" t="s">
        <v>1500</v>
      </c>
      <c r="O306" s="8" t="s">
        <v>1500</v>
      </c>
      <c r="P306" s="8" t="s">
        <v>1882</v>
      </c>
      <c r="Q306" s="8" t="s">
        <v>581</v>
      </c>
      <c r="R306" s="8" t="s">
        <v>1500</v>
      </c>
      <c r="S306" s="8" t="s">
        <v>1500</v>
      </c>
      <c r="T306" s="8" t="s">
        <v>2722</v>
      </c>
      <c r="U306" s="8" t="s">
        <v>2726</v>
      </c>
      <c r="V306" s="8" t="s">
        <v>1500</v>
      </c>
      <c r="W306" s="8" t="s">
        <v>1500</v>
      </c>
      <c r="X306" s="8" t="s">
        <v>1500</v>
      </c>
      <c r="Y306" s="8" t="s">
        <v>1497</v>
      </c>
      <c r="Z306" s="8">
        <v>2011</v>
      </c>
      <c r="AA306" s="8">
        <v>17</v>
      </c>
      <c r="AB306" s="8">
        <v>6</v>
      </c>
      <c r="AC306" s="8" t="s">
        <v>1500</v>
      </c>
      <c r="AD306" s="8" t="s">
        <v>1500</v>
      </c>
      <c r="AE306" s="8">
        <v>2196</v>
      </c>
      <c r="AF306" s="8">
        <v>2210</v>
      </c>
      <c r="AG306" s="8" t="s">
        <v>1500</v>
      </c>
      <c r="AH306" s="8" t="s">
        <v>553</v>
      </c>
      <c r="AI306" s="12" t="str">
        <f>HYPERLINK("http://dx.doi.org/10.1111/j.1365-2486.2010.02374.x","http://dx.doi.org/10.1111/j.1365-2486.2010.02374.x")</f>
        <v>http://dx.doi.org/10.1111/j.1365-2486.2010.02374.x</v>
      </c>
      <c r="AJ306" s="8" t="s">
        <v>1500</v>
      </c>
      <c r="AK306" s="8" t="s">
        <v>1500</v>
      </c>
      <c r="AL306" s="8" t="s">
        <v>1500</v>
      </c>
      <c r="AM306" s="8" t="s">
        <v>1500</v>
      </c>
      <c r="AN306" s="8" t="s">
        <v>1500</v>
      </c>
      <c r="AO306" s="8" t="s">
        <v>1500</v>
      </c>
      <c r="AP306" s="8" t="s">
        <v>1500</v>
      </c>
      <c r="AQ306" s="8" t="s">
        <v>815</v>
      </c>
      <c r="AR306" s="12" t="str">
        <f>HYPERLINK("https%3A%2F%2Fwww.webofscience.com%2Fwos%2Fwoscc%2Ffull-record%2FWOS:000289641400015","View Full Record in Web of Science")</f>
        <v>View Full Record in Web of Science</v>
      </c>
    </row>
    <row r="307" spans="1:44" s="9" customFormat="1" x14ac:dyDescent="0.2">
      <c r="A307" s="9" t="s">
        <v>1507</v>
      </c>
      <c r="B307" s="9" t="s">
        <v>1145</v>
      </c>
      <c r="C307" s="9" t="s">
        <v>1500</v>
      </c>
      <c r="D307" s="9" t="s">
        <v>1500</v>
      </c>
      <c r="E307" s="9" t="s">
        <v>1500</v>
      </c>
      <c r="F307" s="9" t="s">
        <v>435</v>
      </c>
      <c r="G307" s="9" t="s">
        <v>1500</v>
      </c>
      <c r="H307" s="9" t="s">
        <v>1500</v>
      </c>
      <c r="I307" s="9" t="s">
        <v>2621</v>
      </c>
      <c r="K307" s="9" t="s">
        <v>1560</v>
      </c>
      <c r="L307" s="9" t="s">
        <v>1078</v>
      </c>
      <c r="M307" s="9" t="s">
        <v>1500</v>
      </c>
      <c r="N307" s="9" t="s">
        <v>1500</v>
      </c>
      <c r="O307" s="9" t="s">
        <v>1500</v>
      </c>
      <c r="P307" s="9" t="s">
        <v>1784</v>
      </c>
      <c r="Q307" s="9" t="s">
        <v>560</v>
      </c>
      <c r="R307" s="9" t="s">
        <v>1500</v>
      </c>
      <c r="S307" s="9" t="s">
        <v>1500</v>
      </c>
      <c r="T307" s="9" t="s">
        <v>2068</v>
      </c>
      <c r="U307" s="9" t="s">
        <v>1500</v>
      </c>
      <c r="V307" s="9" t="s">
        <v>1500</v>
      </c>
      <c r="W307" s="9" t="s">
        <v>1500</v>
      </c>
      <c r="X307" s="9" t="s">
        <v>1500</v>
      </c>
      <c r="Y307" s="9" t="s">
        <v>1509</v>
      </c>
      <c r="Z307" s="9">
        <v>2017</v>
      </c>
      <c r="AA307" s="9">
        <v>8</v>
      </c>
      <c r="AB307" s="9" t="s">
        <v>1500</v>
      </c>
      <c r="AC307" s="9" t="s">
        <v>1500</v>
      </c>
      <c r="AD307" s="9" t="s">
        <v>1500</v>
      </c>
      <c r="AE307" s="9">
        <v>1</v>
      </c>
      <c r="AF307" s="9">
        <v>11</v>
      </c>
      <c r="AG307" s="9" t="s">
        <v>1500</v>
      </c>
      <c r="AH307" s="9" t="s">
        <v>236</v>
      </c>
      <c r="AI307" s="10" t="str">
        <f>HYPERLINK("http://dx.doi.org/10.1016/j.geodrs.2016.12.003","http://dx.doi.org/10.1016/j.geodrs.2016.12.003")</f>
        <v>http://dx.doi.org/10.1016/j.geodrs.2016.12.003</v>
      </c>
      <c r="AJ307" s="9" t="s">
        <v>1500</v>
      </c>
      <c r="AK307" s="9" t="s">
        <v>1500</v>
      </c>
      <c r="AL307" s="9" t="s">
        <v>1500</v>
      </c>
      <c r="AM307" s="9" t="s">
        <v>1500</v>
      </c>
      <c r="AN307" s="9" t="s">
        <v>1500</v>
      </c>
      <c r="AO307" s="9" t="s">
        <v>1500</v>
      </c>
      <c r="AP307" s="9" t="s">
        <v>1500</v>
      </c>
      <c r="AQ307" s="9" t="s">
        <v>1077</v>
      </c>
      <c r="AR307" s="10" t="str">
        <f>HYPERLINK("https%3A%2F%2Fwww.webofscience.com%2Fwos%2Fwoscc%2Ffull-record%2FWOS:000457275300001","View Full Record in Web of Science")</f>
        <v>View Full Record in Web of Science</v>
      </c>
    </row>
    <row r="308" spans="1:44" s="9" customFormat="1" x14ac:dyDescent="0.2">
      <c r="A308" s="9" t="s">
        <v>1507</v>
      </c>
      <c r="B308" s="9" t="s">
        <v>538</v>
      </c>
      <c r="C308" s="9" t="s">
        <v>1500</v>
      </c>
      <c r="D308" s="9" t="s">
        <v>1500</v>
      </c>
      <c r="E308" s="9" t="s">
        <v>1500</v>
      </c>
      <c r="F308" s="9" t="s">
        <v>357</v>
      </c>
      <c r="G308" s="9" t="s">
        <v>1500</v>
      </c>
      <c r="H308" s="9" t="s">
        <v>1500</v>
      </c>
      <c r="I308" s="9" t="s">
        <v>2621</v>
      </c>
      <c r="K308" s="9" t="s">
        <v>58</v>
      </c>
      <c r="L308" s="9" t="s">
        <v>647</v>
      </c>
      <c r="M308" s="9" t="s">
        <v>1500</v>
      </c>
      <c r="N308" s="9" t="s">
        <v>1500</v>
      </c>
      <c r="O308" s="9" t="s">
        <v>1500</v>
      </c>
      <c r="P308" s="9" t="s">
        <v>1500</v>
      </c>
      <c r="Q308" s="9" t="s">
        <v>1500</v>
      </c>
      <c r="R308" s="9" t="s">
        <v>1500</v>
      </c>
      <c r="S308" s="9" t="s">
        <v>1500</v>
      </c>
      <c r="T308" s="9" t="s">
        <v>2685</v>
      </c>
      <c r="U308" s="9" t="s">
        <v>2692</v>
      </c>
      <c r="V308" s="9" t="s">
        <v>1500</v>
      </c>
      <c r="W308" s="9" t="s">
        <v>1500</v>
      </c>
      <c r="X308" s="9" t="s">
        <v>1500</v>
      </c>
      <c r="Y308" s="9" t="s">
        <v>1494</v>
      </c>
      <c r="Z308" s="9">
        <v>2016</v>
      </c>
      <c r="AA308" s="9">
        <v>32</v>
      </c>
      <c r="AB308" s="9">
        <v>4</v>
      </c>
      <c r="AC308" s="9" t="s">
        <v>1500</v>
      </c>
      <c r="AD308" s="9" t="s">
        <v>1500</v>
      </c>
      <c r="AE308" s="9">
        <v>573</v>
      </c>
      <c r="AF308" s="9">
        <v>582</v>
      </c>
      <c r="AG308" s="9" t="s">
        <v>1500</v>
      </c>
      <c r="AH308" s="9" t="s">
        <v>818</v>
      </c>
      <c r="AI308" s="10" t="str">
        <f>HYPERLINK("http://dx.doi.org/10.1111/sum.12294","http://dx.doi.org/10.1111/sum.12294")</f>
        <v>http://dx.doi.org/10.1111/sum.12294</v>
      </c>
      <c r="AJ308" s="9" t="s">
        <v>1500</v>
      </c>
      <c r="AK308" s="9" t="s">
        <v>1500</v>
      </c>
      <c r="AL308" s="9" t="s">
        <v>1500</v>
      </c>
      <c r="AM308" s="9" t="s">
        <v>1500</v>
      </c>
      <c r="AN308" s="9" t="s">
        <v>1500</v>
      </c>
      <c r="AO308" s="9" t="s">
        <v>1500</v>
      </c>
      <c r="AP308" s="9" t="s">
        <v>1500</v>
      </c>
      <c r="AQ308" s="9" t="s">
        <v>819</v>
      </c>
      <c r="AR308" s="10" t="str">
        <f>HYPERLINK("https%3A%2F%2Fwww.webofscience.com%2Fwos%2Fwoscc%2Ffull-record%2FWOS:000393368200013","View Full Record in Web of Science")</f>
        <v>View Full Record in Web of Science</v>
      </c>
    </row>
    <row r="309" spans="1:44" s="9" customFormat="1" x14ac:dyDescent="0.2">
      <c r="A309" s="9" t="s">
        <v>1507</v>
      </c>
      <c r="B309" s="9" t="s">
        <v>355</v>
      </c>
      <c r="C309" s="9" t="s">
        <v>1500</v>
      </c>
      <c r="D309" s="9" t="s">
        <v>1500</v>
      </c>
      <c r="E309" s="9" t="s">
        <v>1500</v>
      </c>
      <c r="F309" s="9" t="s">
        <v>355</v>
      </c>
      <c r="G309" s="9" t="s">
        <v>1500</v>
      </c>
      <c r="H309" s="9" t="s">
        <v>1500</v>
      </c>
      <c r="I309" s="9" t="s">
        <v>2621</v>
      </c>
      <c r="K309" s="9" t="s">
        <v>1405</v>
      </c>
      <c r="L309" s="9" t="s">
        <v>612</v>
      </c>
      <c r="M309" s="9" t="s">
        <v>1500</v>
      </c>
      <c r="N309" s="9" t="s">
        <v>1500</v>
      </c>
      <c r="O309" s="9" t="s">
        <v>1500</v>
      </c>
      <c r="P309" s="9" t="s">
        <v>2360</v>
      </c>
      <c r="Q309" s="9" t="s">
        <v>559</v>
      </c>
      <c r="R309" s="9" t="s">
        <v>1500</v>
      </c>
      <c r="S309" s="9" t="s">
        <v>1500</v>
      </c>
      <c r="T309" s="9" t="s">
        <v>2670</v>
      </c>
      <c r="U309" s="9" t="s">
        <v>2667</v>
      </c>
      <c r="V309" s="9" t="s">
        <v>1500</v>
      </c>
      <c r="W309" s="9" t="s">
        <v>1500</v>
      </c>
      <c r="X309" s="9" t="s">
        <v>1500</v>
      </c>
      <c r="Y309" s="9" t="s">
        <v>1486</v>
      </c>
      <c r="Z309" s="9">
        <v>2000</v>
      </c>
      <c r="AA309" s="9">
        <v>32</v>
      </c>
      <c r="AB309" s="9">
        <v>1</v>
      </c>
      <c r="AC309" s="9" t="s">
        <v>1500</v>
      </c>
      <c r="AD309" s="9" t="s">
        <v>1500</v>
      </c>
      <c r="AE309" s="9">
        <v>60</v>
      </c>
      <c r="AF309" s="9">
        <v>66</v>
      </c>
      <c r="AG309" s="9" t="s">
        <v>1500</v>
      </c>
      <c r="AH309" s="9" t="s">
        <v>709</v>
      </c>
      <c r="AI309" s="10" t="str">
        <f>HYPERLINK("http://dx.doi.org/10.1007/s003740000215","http://dx.doi.org/10.1007/s003740000215")</f>
        <v>http://dx.doi.org/10.1007/s003740000215</v>
      </c>
      <c r="AJ309" s="9" t="s">
        <v>1500</v>
      </c>
      <c r="AK309" s="9" t="s">
        <v>1500</v>
      </c>
      <c r="AL309" s="9" t="s">
        <v>1500</v>
      </c>
      <c r="AM309" s="9" t="s">
        <v>1500</v>
      </c>
      <c r="AN309" s="9" t="s">
        <v>1500</v>
      </c>
      <c r="AO309" s="9" t="s">
        <v>1500</v>
      </c>
      <c r="AP309" s="9" t="s">
        <v>1500</v>
      </c>
      <c r="AQ309" s="9" t="s">
        <v>1016</v>
      </c>
      <c r="AR309" s="10" t="str">
        <f>HYPERLINK("https%3A%2F%2Fwww.webofscience.com%2Fwos%2Fwoscc%2Ffull-record%2FWOS:000165619600010","View Full Record in Web of Science")</f>
        <v>View Full Record in Web of Science</v>
      </c>
    </row>
    <row r="310" spans="1:44" s="9" customFormat="1" x14ac:dyDescent="0.2">
      <c r="A310" s="9" t="s">
        <v>1507</v>
      </c>
      <c r="B310" s="9" t="s">
        <v>1244</v>
      </c>
      <c r="C310" s="9" t="s">
        <v>1500</v>
      </c>
      <c r="D310" s="9" t="s">
        <v>1500</v>
      </c>
      <c r="E310" s="9" t="s">
        <v>1500</v>
      </c>
      <c r="F310" s="9" t="s">
        <v>1693</v>
      </c>
      <c r="G310" s="9" t="s">
        <v>1500</v>
      </c>
      <c r="H310" s="9" t="s">
        <v>1500</v>
      </c>
      <c r="I310" s="9" t="s">
        <v>2621</v>
      </c>
      <c r="K310" s="9" t="s">
        <v>1369</v>
      </c>
      <c r="L310" s="9" t="s">
        <v>2008</v>
      </c>
      <c r="M310" s="9" t="s">
        <v>1500</v>
      </c>
      <c r="N310" s="9" t="s">
        <v>1500</v>
      </c>
      <c r="O310" s="9" t="s">
        <v>1500</v>
      </c>
      <c r="P310" s="9" t="s">
        <v>2148</v>
      </c>
      <c r="Q310" s="9" t="s">
        <v>608</v>
      </c>
      <c r="R310" s="9" t="s">
        <v>1500</v>
      </c>
      <c r="S310" s="9" t="s">
        <v>1500</v>
      </c>
      <c r="T310" s="9" t="s">
        <v>2626</v>
      </c>
      <c r="U310" s="9" t="s">
        <v>2656</v>
      </c>
      <c r="V310" s="9" t="s">
        <v>1500</v>
      </c>
      <c r="W310" s="9" t="s">
        <v>1500</v>
      </c>
      <c r="X310" s="9" t="s">
        <v>1500</v>
      </c>
      <c r="Y310" s="9" t="s">
        <v>1637</v>
      </c>
      <c r="Z310" s="9">
        <v>2019</v>
      </c>
      <c r="AA310" s="9">
        <v>50</v>
      </c>
      <c r="AB310" s="9">
        <v>10</v>
      </c>
      <c r="AC310" s="9" t="s">
        <v>1500</v>
      </c>
      <c r="AD310" s="9" t="s">
        <v>1500</v>
      </c>
      <c r="AE310" s="9">
        <v>1278</v>
      </c>
      <c r="AF310" s="9">
        <v>1291</v>
      </c>
      <c r="AG310" s="9" t="s">
        <v>1500</v>
      </c>
      <c r="AH310" s="9" t="s">
        <v>507</v>
      </c>
      <c r="AI310" s="10" t="str">
        <f>HYPERLINK("http://dx.doi.org/10.1080/00103624.2019.1614606","http://dx.doi.org/10.1080/00103624.2019.1614606")</f>
        <v>http://dx.doi.org/10.1080/00103624.2019.1614606</v>
      </c>
      <c r="AJ310" s="9" t="s">
        <v>1500</v>
      </c>
      <c r="AK310" s="9" t="s">
        <v>1500</v>
      </c>
      <c r="AL310" s="9" t="s">
        <v>1500</v>
      </c>
      <c r="AM310" s="9" t="s">
        <v>1500</v>
      </c>
      <c r="AN310" s="9" t="s">
        <v>1500</v>
      </c>
      <c r="AO310" s="9" t="s">
        <v>1500</v>
      </c>
      <c r="AP310" s="9" t="s">
        <v>1500</v>
      </c>
      <c r="AQ310" s="9" t="s">
        <v>934</v>
      </c>
      <c r="AR310" s="10" t="str">
        <f>HYPERLINK("https%3A%2F%2Fwww.webofscience.com%2Fwos%2Fwoscc%2Ffull-record%2FWOS:000477634500008","View Full Record in Web of Science")</f>
        <v>View Full Record in Web of Science</v>
      </c>
    </row>
    <row r="311" spans="1:44" s="9" customFormat="1" x14ac:dyDescent="0.2">
      <c r="A311" s="9" t="s">
        <v>1507</v>
      </c>
      <c r="B311" s="9" t="s">
        <v>1875</v>
      </c>
      <c r="C311" s="9" t="s">
        <v>1500</v>
      </c>
      <c r="D311" s="9" t="s">
        <v>1500</v>
      </c>
      <c r="E311" s="9" t="s">
        <v>1500</v>
      </c>
      <c r="F311" s="9" t="s">
        <v>1939</v>
      </c>
      <c r="G311" s="9" t="s">
        <v>1500</v>
      </c>
      <c r="H311" s="9" t="s">
        <v>1500</v>
      </c>
      <c r="I311" s="9" t="s">
        <v>2621</v>
      </c>
      <c r="K311" s="9" t="s">
        <v>23</v>
      </c>
      <c r="L311" s="9" t="s">
        <v>1921</v>
      </c>
      <c r="M311" s="9" t="s">
        <v>1500</v>
      </c>
      <c r="N311" s="9" t="s">
        <v>1500</v>
      </c>
      <c r="O311" s="9" t="s">
        <v>1500</v>
      </c>
      <c r="P311" s="9" t="s">
        <v>1500</v>
      </c>
      <c r="Q311" s="9" t="s">
        <v>1500</v>
      </c>
      <c r="R311" s="9" t="s">
        <v>1500</v>
      </c>
      <c r="S311" s="9" t="s">
        <v>1500</v>
      </c>
      <c r="T311" s="9" t="s">
        <v>1500</v>
      </c>
      <c r="U311" s="9" t="s">
        <v>1919</v>
      </c>
      <c r="V311" s="9" t="s">
        <v>1500</v>
      </c>
      <c r="W311" s="9" t="s">
        <v>1500</v>
      </c>
      <c r="X311" s="9" t="s">
        <v>1500</v>
      </c>
      <c r="Y311" s="9" t="s">
        <v>1488</v>
      </c>
      <c r="Z311" s="9">
        <v>2024</v>
      </c>
      <c r="AA311" s="9">
        <v>15</v>
      </c>
      <c r="AB311" s="9">
        <v>2</v>
      </c>
      <c r="AC311" s="9" t="s">
        <v>1500</v>
      </c>
      <c r="AD311" s="9" t="s">
        <v>1500</v>
      </c>
      <c r="AE311" s="9" t="s">
        <v>1500</v>
      </c>
      <c r="AF311" s="9" t="s">
        <v>1500</v>
      </c>
      <c r="AG311" s="9">
        <v>143</v>
      </c>
      <c r="AH311" s="9" t="s">
        <v>676</v>
      </c>
      <c r="AI311" s="10" t="str">
        <f>HYPERLINK("http://dx.doi.org/10.3390/atmos15020143","http://dx.doi.org/10.3390/atmos15020143")</f>
        <v>http://dx.doi.org/10.3390/atmos15020143</v>
      </c>
      <c r="AJ311" s="9" t="s">
        <v>1500</v>
      </c>
      <c r="AK311" s="9" t="s">
        <v>1500</v>
      </c>
      <c r="AL311" s="9" t="s">
        <v>1500</v>
      </c>
      <c r="AM311" s="9" t="s">
        <v>1500</v>
      </c>
      <c r="AN311" s="9" t="s">
        <v>1500</v>
      </c>
      <c r="AO311" s="9" t="s">
        <v>1500</v>
      </c>
      <c r="AP311" s="9" t="s">
        <v>1500</v>
      </c>
      <c r="AQ311" s="9" t="s">
        <v>916</v>
      </c>
      <c r="AR311" s="10" t="str">
        <f>HYPERLINK("https%3A%2F%2Fwww.webofscience.com%2Fwos%2Fwoscc%2Ffull-record%2FWOS:001172051500001","View Full Record in Web of Science")</f>
        <v>View Full Record in Web of Science</v>
      </c>
    </row>
    <row r="312" spans="1:44" s="9" customFormat="1" x14ac:dyDescent="0.2">
      <c r="A312" s="9" t="s">
        <v>1507</v>
      </c>
      <c r="B312" s="9" t="s">
        <v>1153</v>
      </c>
      <c r="C312" s="9" t="s">
        <v>1500</v>
      </c>
      <c r="D312" s="9" t="s">
        <v>1500</v>
      </c>
      <c r="E312" s="9" t="s">
        <v>1500</v>
      </c>
      <c r="F312" s="9" t="s">
        <v>1791</v>
      </c>
      <c r="G312" s="9" t="s">
        <v>1500</v>
      </c>
      <c r="H312" s="9" t="s">
        <v>1500</v>
      </c>
      <c r="I312" s="9" t="s">
        <v>2621</v>
      </c>
      <c r="K312" s="9" t="s">
        <v>2139</v>
      </c>
    </row>
    <row r="313" spans="1:44" s="9" customFormat="1" x14ac:dyDescent="0.2">
      <c r="A313" s="9" t="s">
        <v>1507</v>
      </c>
      <c r="B313" s="9" t="s">
        <v>1173</v>
      </c>
      <c r="C313" s="9" t="s">
        <v>1500</v>
      </c>
      <c r="D313" s="9" t="s">
        <v>1500</v>
      </c>
      <c r="E313" s="9" t="s">
        <v>1500</v>
      </c>
      <c r="F313" s="9" t="s">
        <v>1802</v>
      </c>
      <c r="G313" s="9" t="s">
        <v>1500</v>
      </c>
      <c r="H313" s="9" t="s">
        <v>1500</v>
      </c>
      <c r="J313" s="9" t="s">
        <v>2792</v>
      </c>
      <c r="K313" s="9" t="s">
        <v>2</v>
      </c>
    </row>
    <row r="314" spans="1:44" s="9" customFormat="1" x14ac:dyDescent="0.2">
      <c r="A314" s="9" t="s">
        <v>1507</v>
      </c>
      <c r="B314" s="9" t="s">
        <v>1833</v>
      </c>
      <c r="C314" s="9" t="s">
        <v>1500</v>
      </c>
      <c r="D314" s="9" t="s">
        <v>1500</v>
      </c>
      <c r="E314" s="9" t="s">
        <v>1500</v>
      </c>
      <c r="F314" s="9" t="s">
        <v>1361</v>
      </c>
      <c r="G314" s="9" t="s">
        <v>1500</v>
      </c>
      <c r="H314" s="9" t="s">
        <v>1500</v>
      </c>
      <c r="I314" s="9" t="s">
        <v>2621</v>
      </c>
      <c r="K314" s="9" t="s">
        <v>1837</v>
      </c>
      <c r="L314" s="9" t="s">
        <v>1317</v>
      </c>
      <c r="M314" s="9" t="s">
        <v>1500</v>
      </c>
      <c r="N314" s="9" t="s">
        <v>1500</v>
      </c>
      <c r="O314" s="9" t="s">
        <v>1500</v>
      </c>
      <c r="P314" s="9" t="s">
        <v>1449</v>
      </c>
      <c r="Q314" s="9" t="s">
        <v>1793</v>
      </c>
      <c r="R314" s="9" t="s">
        <v>1500</v>
      </c>
      <c r="S314" s="9" t="s">
        <v>1500</v>
      </c>
      <c r="T314" s="9" t="s">
        <v>1500</v>
      </c>
      <c r="U314" s="9" t="s">
        <v>1513</v>
      </c>
      <c r="V314" s="9" t="s">
        <v>1500</v>
      </c>
      <c r="W314" s="9" t="s">
        <v>1500</v>
      </c>
      <c r="X314" s="9" t="s">
        <v>1500</v>
      </c>
      <c r="Y314" s="9" t="s">
        <v>1509</v>
      </c>
      <c r="Z314" s="9">
        <v>2023</v>
      </c>
      <c r="AA314" s="9">
        <v>13</v>
      </c>
      <c r="AB314" s="9">
        <v>3</v>
      </c>
      <c r="AC314" s="9" t="s">
        <v>1500</v>
      </c>
      <c r="AD314" s="9" t="s">
        <v>1500</v>
      </c>
      <c r="AE314" s="9" t="s">
        <v>1500</v>
      </c>
      <c r="AF314" s="9" t="s">
        <v>1500</v>
      </c>
      <c r="AG314" s="9">
        <v>710</v>
      </c>
      <c r="AH314" s="9" t="s">
        <v>2475</v>
      </c>
      <c r="AI314" s="10" t="str">
        <f>HYPERLINK("http://dx.doi.org/10.3390/agronomy13030710","http://dx.doi.org/10.3390/agronomy13030710")</f>
        <v>http://dx.doi.org/10.3390/agronomy13030710</v>
      </c>
      <c r="AJ314" s="9" t="s">
        <v>1500</v>
      </c>
      <c r="AK314" s="9" t="s">
        <v>1500</v>
      </c>
      <c r="AL314" s="9" t="s">
        <v>1500</v>
      </c>
      <c r="AM314" s="9" t="s">
        <v>1500</v>
      </c>
      <c r="AN314" s="9" t="s">
        <v>1500</v>
      </c>
      <c r="AO314" s="9" t="s">
        <v>1500</v>
      </c>
      <c r="AP314" s="9" t="s">
        <v>1500</v>
      </c>
      <c r="AQ314" s="9" t="s">
        <v>1101</v>
      </c>
      <c r="AR314" s="10" t="str">
        <f>HYPERLINK("https%3A%2F%2Fwww.webofscience.com%2Fwos%2Fwoscc%2Ffull-record%2FWOS:000954131900001","View Full Record in Web of Science")</f>
        <v>View Full Record in Web of Science</v>
      </c>
    </row>
    <row r="315" spans="1:44" s="9" customFormat="1" x14ac:dyDescent="0.2">
      <c r="A315" s="9" t="s">
        <v>1507</v>
      </c>
      <c r="B315" s="9" t="s">
        <v>1565</v>
      </c>
      <c r="C315" s="9" t="s">
        <v>1500</v>
      </c>
      <c r="D315" s="9" t="s">
        <v>1500</v>
      </c>
      <c r="E315" s="9" t="s">
        <v>1500</v>
      </c>
      <c r="F315" s="9" t="s">
        <v>42</v>
      </c>
      <c r="G315" s="9" t="s">
        <v>1500</v>
      </c>
      <c r="H315" s="9" t="s">
        <v>1500</v>
      </c>
      <c r="I315" s="9" t="s">
        <v>2621</v>
      </c>
      <c r="K315" s="9" t="s">
        <v>2131</v>
      </c>
      <c r="L315" s="9" t="s">
        <v>611</v>
      </c>
      <c r="M315" s="9" t="s">
        <v>1500</v>
      </c>
      <c r="N315" s="9" t="s">
        <v>1500</v>
      </c>
      <c r="O315" s="9" t="s">
        <v>1500</v>
      </c>
      <c r="P315" s="9" t="s">
        <v>1343</v>
      </c>
      <c r="Q315" s="9" t="s">
        <v>1686</v>
      </c>
      <c r="R315" s="9" t="s">
        <v>1500</v>
      </c>
      <c r="S315" s="9" t="s">
        <v>1500</v>
      </c>
      <c r="T315" s="9" t="s">
        <v>2703</v>
      </c>
      <c r="U315" s="9" t="s">
        <v>2718</v>
      </c>
      <c r="V315" s="9" t="s">
        <v>1500</v>
      </c>
      <c r="W315" s="9" t="s">
        <v>1500</v>
      </c>
      <c r="X315" s="9" t="s">
        <v>1500</v>
      </c>
      <c r="Y315" s="9" t="s">
        <v>1644</v>
      </c>
      <c r="Z315" s="9">
        <v>2020</v>
      </c>
      <c r="AA315" s="9">
        <v>256</v>
      </c>
      <c r="AB315" s="9" t="s">
        <v>1500</v>
      </c>
      <c r="AC315" s="9" t="s">
        <v>1500</v>
      </c>
      <c r="AD315" s="9" t="s">
        <v>1500</v>
      </c>
      <c r="AE315" s="9" t="s">
        <v>1500</v>
      </c>
      <c r="AF315" s="9" t="s">
        <v>1500</v>
      </c>
      <c r="AG315" s="9">
        <v>120603</v>
      </c>
      <c r="AH315" s="9" t="s">
        <v>2590</v>
      </c>
      <c r="AI315" s="10" t="str">
        <f>HYPERLINK("http://dx.doi.org/10.1016/j.jclepro.2020.120603","http://dx.doi.org/10.1016/j.jclepro.2020.120603")</f>
        <v>http://dx.doi.org/10.1016/j.jclepro.2020.120603</v>
      </c>
      <c r="AJ315" s="9" t="s">
        <v>1500</v>
      </c>
      <c r="AK315" s="9" t="s">
        <v>1500</v>
      </c>
      <c r="AL315" s="9" t="s">
        <v>1500</v>
      </c>
      <c r="AM315" s="9" t="s">
        <v>1500</v>
      </c>
      <c r="AN315" s="9" t="s">
        <v>1500</v>
      </c>
      <c r="AO315" s="9" t="s">
        <v>1500</v>
      </c>
      <c r="AP315" s="9" t="s">
        <v>1500</v>
      </c>
      <c r="AQ315" s="9" t="s">
        <v>989</v>
      </c>
      <c r="AR315" s="10" t="str">
        <f>HYPERLINK("https%3A%2F%2Fwww.webofscience.com%2Fwos%2Fwoscc%2Ffull-record%2FWOS:000524981300129","View Full Record in Web of Science")</f>
        <v>View Full Record in Web of Science</v>
      </c>
    </row>
    <row r="316" spans="1:44" s="9" customFormat="1" x14ac:dyDescent="0.2">
      <c r="A316" s="9" t="s">
        <v>1507</v>
      </c>
      <c r="B316" s="9" t="s">
        <v>2170</v>
      </c>
      <c r="C316" s="9" t="s">
        <v>1500</v>
      </c>
      <c r="D316" s="9" t="s">
        <v>1500</v>
      </c>
      <c r="E316" s="9" t="s">
        <v>1500</v>
      </c>
      <c r="F316" s="9" t="s">
        <v>1792</v>
      </c>
      <c r="G316" s="9" t="s">
        <v>1500</v>
      </c>
      <c r="H316" s="9" t="s">
        <v>1500</v>
      </c>
      <c r="I316" s="9" t="s">
        <v>1231</v>
      </c>
      <c r="K316" s="9" t="s">
        <v>2224</v>
      </c>
      <c r="L316" s="9" t="s">
        <v>652</v>
      </c>
      <c r="M316" s="9" t="s">
        <v>1500</v>
      </c>
      <c r="N316" s="9" t="s">
        <v>1500</v>
      </c>
      <c r="O316" s="9" t="s">
        <v>1500</v>
      </c>
      <c r="P316" s="9" t="s">
        <v>1500</v>
      </c>
      <c r="Q316" s="9" t="s">
        <v>194</v>
      </c>
      <c r="R316" s="9" t="s">
        <v>1500</v>
      </c>
      <c r="S316" s="9" t="s">
        <v>1500</v>
      </c>
      <c r="T316" s="9" t="s">
        <v>2722</v>
      </c>
      <c r="U316" s="9" t="s">
        <v>2726</v>
      </c>
      <c r="V316" s="9" t="s">
        <v>1500</v>
      </c>
      <c r="W316" s="9" t="s">
        <v>1500</v>
      </c>
      <c r="X316" s="9" t="s">
        <v>1500</v>
      </c>
      <c r="Y316" s="9" t="s">
        <v>1490</v>
      </c>
      <c r="Z316" s="9">
        <v>2014</v>
      </c>
      <c r="AA316" s="9">
        <v>20</v>
      </c>
      <c r="AB316" s="9">
        <v>5</v>
      </c>
      <c r="AC316" s="9" t="s">
        <v>1500</v>
      </c>
      <c r="AD316" s="9" t="s">
        <v>1500</v>
      </c>
      <c r="AE316" s="9">
        <v>1382</v>
      </c>
      <c r="AF316" s="9">
        <v>1393</v>
      </c>
      <c r="AG316" s="9" t="s">
        <v>1500</v>
      </c>
      <c r="AH316" s="9" t="s">
        <v>776</v>
      </c>
      <c r="AI316" s="10" t="str">
        <f>HYPERLINK("http://dx.doi.org/10.1111/gcb.12413","http://dx.doi.org/10.1111/gcb.12413")</f>
        <v>http://dx.doi.org/10.1111/gcb.12413</v>
      </c>
      <c r="AJ316" s="9" t="s">
        <v>1500</v>
      </c>
      <c r="AK316" s="9" t="s">
        <v>1500</v>
      </c>
      <c r="AL316" s="9" t="s">
        <v>1500</v>
      </c>
      <c r="AM316" s="9" t="s">
        <v>1500</v>
      </c>
      <c r="AN316" s="9">
        <v>24115565</v>
      </c>
      <c r="AO316" s="9" t="s">
        <v>1500</v>
      </c>
      <c r="AP316" s="9" t="s">
        <v>1500</v>
      </c>
      <c r="AQ316" s="9" t="s">
        <v>773</v>
      </c>
      <c r="AR316" s="10" t="str">
        <f>HYPERLINK("https%3A%2F%2Fwww.webofscience.com%2Fwos%2Fwoscc%2Ffull-record%2FWOS:000334361000003","View Full Record in Web of Science")</f>
        <v>View Full Record in Web of Science</v>
      </c>
    </row>
    <row r="317" spans="1:44" s="9" customFormat="1" x14ac:dyDescent="0.2">
      <c r="A317" s="9" t="s">
        <v>1507</v>
      </c>
      <c r="B317" s="9" t="s">
        <v>2162</v>
      </c>
      <c r="C317" s="9" t="s">
        <v>1500</v>
      </c>
      <c r="D317" s="9" t="s">
        <v>1500</v>
      </c>
      <c r="E317" s="9" t="s">
        <v>1500</v>
      </c>
      <c r="F317" s="9" t="s">
        <v>1774</v>
      </c>
      <c r="G317" s="9" t="s">
        <v>1500</v>
      </c>
      <c r="H317" s="9" t="s">
        <v>1500</v>
      </c>
      <c r="I317" s="9" t="s">
        <v>2621</v>
      </c>
      <c r="K317" s="9" t="s">
        <v>60</v>
      </c>
      <c r="L317" s="9" t="s">
        <v>219</v>
      </c>
      <c r="M317" s="9" t="s">
        <v>1500</v>
      </c>
      <c r="N317" s="9" t="s">
        <v>1500</v>
      </c>
      <c r="O317" s="9" t="s">
        <v>1500</v>
      </c>
      <c r="P317" s="9" t="s">
        <v>415</v>
      </c>
      <c r="Q317" s="9" t="s">
        <v>1161</v>
      </c>
      <c r="R317" s="9" t="s">
        <v>1500</v>
      </c>
      <c r="S317" s="9" t="s">
        <v>1500</v>
      </c>
      <c r="T317" s="9" t="s">
        <v>1914</v>
      </c>
      <c r="U317" s="9" t="s">
        <v>1909</v>
      </c>
      <c r="V317" s="9" t="s">
        <v>1500</v>
      </c>
      <c r="W317" s="9" t="s">
        <v>1500</v>
      </c>
      <c r="X317" s="9" t="s">
        <v>1500</v>
      </c>
      <c r="Y317" s="9" t="s">
        <v>1638</v>
      </c>
      <c r="Z317" s="9">
        <v>2022</v>
      </c>
      <c r="AA317" s="9">
        <v>324</v>
      </c>
      <c r="AB317" s="9" t="s">
        <v>1500</v>
      </c>
      <c r="AC317" s="9" t="s">
        <v>1500</v>
      </c>
      <c r="AD317" s="9" t="s">
        <v>1500</v>
      </c>
      <c r="AE317" s="9" t="s">
        <v>1500</v>
      </c>
      <c r="AF317" s="9" t="s">
        <v>1500</v>
      </c>
      <c r="AG317" s="9">
        <v>107737</v>
      </c>
      <c r="AH317" s="9" t="s">
        <v>2342</v>
      </c>
      <c r="AI317" s="10" t="str">
        <f>HYPERLINK("http://dx.doi.org/10.1016/j.agee.2021.107737","http://dx.doi.org/10.1016/j.agee.2021.107737")</f>
        <v>http://dx.doi.org/10.1016/j.agee.2021.107737</v>
      </c>
      <c r="AJ317" s="9" t="s">
        <v>1500</v>
      </c>
      <c r="AK317" s="9" t="s">
        <v>2669</v>
      </c>
      <c r="AL317" s="9" t="s">
        <v>1500</v>
      </c>
      <c r="AM317" s="9" t="s">
        <v>1500</v>
      </c>
      <c r="AN317" s="9" t="s">
        <v>1500</v>
      </c>
      <c r="AO317" s="9" t="s">
        <v>1500</v>
      </c>
      <c r="AP317" s="9" t="s">
        <v>1500</v>
      </c>
      <c r="AQ317" s="9" t="s">
        <v>905</v>
      </c>
      <c r="AR317" s="10" t="str">
        <f>HYPERLINK("https%3A%2F%2Fwww.webofscience.com%2Fwos%2Fwoscc%2Ffull-record%2FWOS:000719323800001","View Full Record in Web of Science")</f>
        <v>View Full Record in Web of Science</v>
      </c>
    </row>
    <row r="318" spans="1:44" s="9" customFormat="1" x14ac:dyDescent="0.2">
      <c r="A318" s="9" t="s">
        <v>1507</v>
      </c>
      <c r="B318" s="9" t="s">
        <v>2140</v>
      </c>
      <c r="C318" s="9" t="s">
        <v>1500</v>
      </c>
      <c r="D318" s="9" t="s">
        <v>1500</v>
      </c>
      <c r="E318" s="9" t="s">
        <v>1500</v>
      </c>
      <c r="F318" s="9" t="s">
        <v>2275</v>
      </c>
      <c r="G318" s="9" t="s">
        <v>1500</v>
      </c>
      <c r="H318" s="9" t="s">
        <v>1500</v>
      </c>
      <c r="J318" s="9" t="s">
        <v>2786</v>
      </c>
      <c r="K318" s="9" t="s">
        <v>2551</v>
      </c>
      <c r="L318" s="9" t="s">
        <v>1317</v>
      </c>
      <c r="M318" s="9" t="s">
        <v>1500</v>
      </c>
      <c r="N318" s="9" t="s">
        <v>1500</v>
      </c>
      <c r="O318" s="9" t="s">
        <v>1500</v>
      </c>
      <c r="P318" s="9" t="s">
        <v>1885</v>
      </c>
      <c r="Q318" s="9" t="s">
        <v>1500</v>
      </c>
      <c r="R318" s="9" t="s">
        <v>1500</v>
      </c>
      <c r="S318" s="9" t="s">
        <v>1500</v>
      </c>
      <c r="T318" s="9" t="s">
        <v>1500</v>
      </c>
      <c r="U318" s="9" t="s">
        <v>1513</v>
      </c>
      <c r="V318" s="9" t="s">
        <v>1500</v>
      </c>
      <c r="W318" s="9" t="s">
        <v>1500</v>
      </c>
      <c r="X318" s="9" t="s">
        <v>1500</v>
      </c>
      <c r="Y318" s="9" t="s">
        <v>1497</v>
      </c>
      <c r="Z318" s="9">
        <v>2023</v>
      </c>
      <c r="AA318" s="9">
        <v>13</v>
      </c>
      <c r="AB318" s="9">
        <v>6</v>
      </c>
      <c r="AC318" s="9" t="s">
        <v>1500</v>
      </c>
      <c r="AD318" s="9" t="s">
        <v>1500</v>
      </c>
      <c r="AE318" s="9" t="s">
        <v>1500</v>
      </c>
      <c r="AF318" s="9" t="s">
        <v>1500</v>
      </c>
      <c r="AG318" s="9">
        <v>1636</v>
      </c>
      <c r="AH318" s="9" t="s">
        <v>2390</v>
      </c>
      <c r="AI318" s="10" t="str">
        <f>HYPERLINK("http://dx.doi.org/10.3390/agronomy13061636","http://dx.doi.org/10.3390/agronomy13061636")</f>
        <v>http://dx.doi.org/10.3390/agronomy13061636</v>
      </c>
      <c r="AJ318" s="9" t="s">
        <v>1500</v>
      </c>
      <c r="AK318" s="9" t="s">
        <v>1500</v>
      </c>
      <c r="AL318" s="9" t="s">
        <v>1500</v>
      </c>
      <c r="AM318" s="9" t="s">
        <v>1500</v>
      </c>
      <c r="AN318" s="9" t="s">
        <v>1500</v>
      </c>
      <c r="AO318" s="9" t="s">
        <v>1500</v>
      </c>
      <c r="AP318" s="9" t="s">
        <v>1500</v>
      </c>
      <c r="AQ318" s="9" t="s">
        <v>783</v>
      </c>
      <c r="AR318" s="10" t="str">
        <f>HYPERLINK("https%3A%2F%2Fwww.webofscience.com%2Fwos%2Fwoscc%2Ffull-record%2FWOS:001016851900001","View Full Record in Web of Science")</f>
        <v>View Full Record in Web of Science</v>
      </c>
    </row>
    <row r="319" spans="1:44" s="9" customFormat="1" x14ac:dyDescent="0.2">
      <c r="A319" s="8" t="s">
        <v>1507</v>
      </c>
      <c r="B319" s="8" t="s">
        <v>1897</v>
      </c>
      <c r="C319" s="8" t="s">
        <v>1500</v>
      </c>
      <c r="D319" s="8" t="s">
        <v>1500</v>
      </c>
      <c r="E319" s="8" t="s">
        <v>1500</v>
      </c>
      <c r="F319" s="8" t="s">
        <v>2222</v>
      </c>
      <c r="G319" s="8" t="s">
        <v>1500</v>
      </c>
      <c r="H319" s="8" t="s">
        <v>1500</v>
      </c>
      <c r="I319" s="8"/>
      <c r="J319" s="9" t="s">
        <v>2792</v>
      </c>
      <c r="K319" s="9" t="s">
        <v>1662</v>
      </c>
      <c r="L319" s="8" t="s">
        <v>663</v>
      </c>
      <c r="M319" s="8" t="s">
        <v>1500</v>
      </c>
      <c r="N319" s="8" t="s">
        <v>1500</v>
      </c>
      <c r="O319" s="8" t="s">
        <v>1500</v>
      </c>
      <c r="P319" s="8" t="s">
        <v>320</v>
      </c>
      <c r="Q319" s="8" t="s">
        <v>544</v>
      </c>
      <c r="R319" s="8" t="s">
        <v>1500</v>
      </c>
      <c r="S319" s="8" t="s">
        <v>1500</v>
      </c>
      <c r="T319" s="8" t="s">
        <v>2056</v>
      </c>
      <c r="U319" s="8" t="s">
        <v>2055</v>
      </c>
      <c r="V319" s="8" t="s">
        <v>1500</v>
      </c>
      <c r="W319" s="8" t="s">
        <v>1500</v>
      </c>
      <c r="X319" s="8" t="s">
        <v>1500</v>
      </c>
      <c r="Y319" s="8" t="s">
        <v>1501</v>
      </c>
      <c r="Z319" s="8">
        <v>2015</v>
      </c>
      <c r="AA319" s="8">
        <v>116</v>
      </c>
      <c r="AB319" s="8" t="s">
        <v>1500</v>
      </c>
      <c r="AC319" s="8" t="s">
        <v>1500</v>
      </c>
      <c r="AD319" s="8" t="s">
        <v>1500</v>
      </c>
      <c r="AE319" s="8">
        <v>92</v>
      </c>
      <c r="AF319" s="8">
        <v>101</v>
      </c>
      <c r="AG319" s="8" t="s">
        <v>1500</v>
      </c>
      <c r="AH319" s="8" t="s">
        <v>2596</v>
      </c>
      <c r="AI319" s="12" t="str">
        <f>HYPERLINK("http://dx.doi.org/10.1016/j.atmosenv.2015.06.018","http://dx.doi.org/10.1016/j.atmosenv.2015.06.018")</f>
        <v>http://dx.doi.org/10.1016/j.atmosenv.2015.06.018</v>
      </c>
      <c r="AJ319" s="8" t="s">
        <v>1500</v>
      </c>
      <c r="AK319" s="8" t="s">
        <v>1500</v>
      </c>
      <c r="AL319" s="8" t="s">
        <v>1500</v>
      </c>
      <c r="AM319" s="8" t="s">
        <v>1500</v>
      </c>
      <c r="AN319" s="8" t="s">
        <v>1500</v>
      </c>
      <c r="AO319" s="8" t="s">
        <v>1500</v>
      </c>
      <c r="AP319" s="8" t="s">
        <v>1500</v>
      </c>
      <c r="AQ319" s="8" t="s">
        <v>889</v>
      </c>
      <c r="AR319" s="12" t="str">
        <f>HYPERLINK("https%3A%2F%2Fwww.webofscience.com%2Fwos%2Fwoscc%2Ffull-record%2FWOS:000358469300010","View Full Record in Web of Science")</f>
        <v>View Full Record in Web of Science</v>
      </c>
    </row>
    <row r="320" spans="1:44" s="9" customFormat="1" x14ac:dyDescent="0.2">
      <c r="A320" s="9" t="s">
        <v>1507</v>
      </c>
      <c r="B320" s="9" t="s">
        <v>106</v>
      </c>
      <c r="C320" s="9" t="s">
        <v>1500</v>
      </c>
      <c r="D320" s="9" t="s">
        <v>1500</v>
      </c>
      <c r="E320" s="9" t="s">
        <v>1500</v>
      </c>
      <c r="F320" s="9" t="s">
        <v>2231</v>
      </c>
      <c r="G320" s="9" t="s">
        <v>1500</v>
      </c>
      <c r="H320" s="9" t="s">
        <v>1500</v>
      </c>
      <c r="J320" s="9" t="s">
        <v>2786</v>
      </c>
      <c r="K320" s="9" t="s">
        <v>1389</v>
      </c>
      <c r="L320" s="9" t="s">
        <v>1293</v>
      </c>
      <c r="M320" s="9" t="s">
        <v>1500</v>
      </c>
      <c r="N320" s="9" t="s">
        <v>1500</v>
      </c>
      <c r="O320" s="9" t="s">
        <v>1500</v>
      </c>
      <c r="P320" s="9" t="s">
        <v>2230</v>
      </c>
      <c r="Q320" s="9" t="s">
        <v>2237</v>
      </c>
      <c r="R320" s="9" t="s">
        <v>1500</v>
      </c>
      <c r="S320" s="9" t="s">
        <v>1500</v>
      </c>
      <c r="T320" s="9" t="s">
        <v>1500</v>
      </c>
      <c r="U320" s="9" t="s">
        <v>2654</v>
      </c>
      <c r="V320" s="9" t="s">
        <v>1500</v>
      </c>
      <c r="W320" s="9" t="s">
        <v>1500</v>
      </c>
      <c r="X320" s="9" t="s">
        <v>1500</v>
      </c>
      <c r="Y320" s="9" t="s">
        <v>1509</v>
      </c>
      <c r="Z320" s="9">
        <v>2021</v>
      </c>
      <c r="AA320" s="9">
        <v>13</v>
      </c>
      <c r="AB320" s="9">
        <v>6</v>
      </c>
      <c r="AC320" s="9" t="s">
        <v>1500</v>
      </c>
      <c r="AD320" s="9" t="s">
        <v>1500</v>
      </c>
      <c r="AE320" s="9" t="s">
        <v>1500</v>
      </c>
      <c r="AF320" s="9" t="s">
        <v>1500</v>
      </c>
      <c r="AG320" s="9">
        <v>3103</v>
      </c>
      <c r="AH320" s="9" t="s">
        <v>965</v>
      </c>
      <c r="AI320" s="10" t="str">
        <f>HYPERLINK("http://dx.doi.org/10.3390/su13063103","http://dx.doi.org/10.3390/su13063103")</f>
        <v>http://dx.doi.org/10.3390/su13063103</v>
      </c>
      <c r="AJ320" s="9" t="s">
        <v>1500</v>
      </c>
      <c r="AK320" s="9" t="s">
        <v>1500</v>
      </c>
      <c r="AL320" s="9" t="s">
        <v>1500</v>
      </c>
      <c r="AM320" s="9" t="s">
        <v>1500</v>
      </c>
      <c r="AN320" s="9" t="s">
        <v>1500</v>
      </c>
      <c r="AO320" s="9" t="s">
        <v>1500</v>
      </c>
      <c r="AP320" s="9" t="s">
        <v>1500</v>
      </c>
      <c r="AQ320" s="9" t="s">
        <v>904</v>
      </c>
      <c r="AR320" s="10" t="str">
        <f>HYPERLINK("https%3A%2F%2Fwww.webofscience.com%2Fwos%2Fwoscc%2Ffull-record%2FWOS:000646061900001","View Full Record in Web of Science")</f>
        <v>View Full Record in Web of Science</v>
      </c>
    </row>
    <row r="321" spans="1:44" s="9" customFormat="1" x14ac:dyDescent="0.2">
      <c r="A321" s="9" t="s">
        <v>1507</v>
      </c>
      <c r="B321" s="9" t="s">
        <v>1805</v>
      </c>
      <c r="C321" s="9" t="s">
        <v>1500</v>
      </c>
      <c r="D321" s="9" t="s">
        <v>1500</v>
      </c>
      <c r="E321" s="9" t="s">
        <v>1500</v>
      </c>
      <c r="F321" s="9" t="s">
        <v>1357</v>
      </c>
      <c r="G321" s="9" t="s">
        <v>1500</v>
      </c>
      <c r="H321" s="9" t="s">
        <v>1500</v>
      </c>
      <c r="J321" s="9" t="s">
        <v>2792</v>
      </c>
      <c r="K321" s="9" t="s">
        <v>14</v>
      </c>
      <c r="L321" s="9" t="s">
        <v>2313</v>
      </c>
      <c r="M321" s="9" t="s">
        <v>1500</v>
      </c>
      <c r="N321" s="9" t="s">
        <v>1500</v>
      </c>
      <c r="O321" s="9" t="s">
        <v>1500</v>
      </c>
      <c r="P321" s="9" t="s">
        <v>2520</v>
      </c>
      <c r="Q321" s="9" t="s">
        <v>1950</v>
      </c>
      <c r="R321" s="9" t="s">
        <v>1500</v>
      </c>
      <c r="S321" s="9" t="s">
        <v>1500</v>
      </c>
      <c r="T321" s="9" t="s">
        <v>1482</v>
      </c>
      <c r="U321" s="9" t="s">
        <v>2635</v>
      </c>
      <c r="V321" s="9" t="s">
        <v>1500</v>
      </c>
      <c r="W321" s="9" t="s">
        <v>1500</v>
      </c>
      <c r="X321" s="9" t="s">
        <v>1500</v>
      </c>
      <c r="Y321" s="9" t="s">
        <v>1501</v>
      </c>
      <c r="Z321" s="9">
        <v>2021</v>
      </c>
      <c r="AA321" s="9">
        <v>160</v>
      </c>
      <c r="AB321" s="9" t="s">
        <v>1500</v>
      </c>
      <c r="AC321" s="9" t="s">
        <v>1500</v>
      </c>
      <c r="AD321" s="9" t="s">
        <v>1500</v>
      </c>
      <c r="AE321" s="9" t="s">
        <v>1500</v>
      </c>
      <c r="AF321" s="9" t="s">
        <v>1500</v>
      </c>
      <c r="AG321" s="9">
        <v>108344</v>
      </c>
      <c r="AH321" s="9" t="s">
        <v>471</v>
      </c>
      <c r="AI321" s="10" t="str">
        <f>HYPERLINK("http://dx.doi.org/10.1016/j.soilbio.2021.108344","http://dx.doi.org/10.1016/j.soilbio.2021.108344")</f>
        <v>http://dx.doi.org/10.1016/j.soilbio.2021.108344</v>
      </c>
      <c r="AJ321" s="9" t="s">
        <v>1500</v>
      </c>
      <c r="AK321" s="9" t="s">
        <v>2630</v>
      </c>
      <c r="AL321" s="9" t="s">
        <v>1500</v>
      </c>
      <c r="AM321" s="9" t="s">
        <v>1500</v>
      </c>
      <c r="AN321" s="9" t="s">
        <v>1500</v>
      </c>
      <c r="AO321" s="9" t="s">
        <v>1500</v>
      </c>
      <c r="AP321" s="9" t="s">
        <v>1500</v>
      </c>
      <c r="AQ321" s="9" t="s">
        <v>959</v>
      </c>
      <c r="AR321" s="10" t="str">
        <f>HYPERLINK("https%3A%2F%2Fwww.webofscience.com%2Fwos%2Fwoscc%2Ffull-record%2FWOS:000684628600004","View Full Record in Web of Science")</f>
        <v>View Full Record in Web of Science</v>
      </c>
    </row>
    <row r="322" spans="1:44" s="9" customFormat="1" x14ac:dyDescent="0.2">
      <c r="A322" s="9" t="s">
        <v>1507</v>
      </c>
      <c r="B322" s="9" t="s">
        <v>203</v>
      </c>
      <c r="C322" s="9" t="s">
        <v>1500</v>
      </c>
      <c r="D322" s="9" t="s">
        <v>1500</v>
      </c>
      <c r="E322" s="9" t="s">
        <v>1500</v>
      </c>
      <c r="F322" s="9" t="s">
        <v>1880</v>
      </c>
      <c r="G322" s="9" t="s">
        <v>1500</v>
      </c>
      <c r="H322" s="9" t="s">
        <v>1500</v>
      </c>
      <c r="I322" s="9" t="s">
        <v>2621</v>
      </c>
      <c r="K322" s="9" t="s">
        <v>278</v>
      </c>
      <c r="L322" s="9" t="s">
        <v>687</v>
      </c>
      <c r="M322" s="9" t="s">
        <v>1500</v>
      </c>
      <c r="N322" s="9" t="s">
        <v>1500</v>
      </c>
      <c r="O322" s="9" t="s">
        <v>1500</v>
      </c>
      <c r="P322" s="9" t="s">
        <v>2359</v>
      </c>
      <c r="Q322" s="9" t="s">
        <v>347</v>
      </c>
      <c r="R322" s="9" t="s">
        <v>1500</v>
      </c>
      <c r="S322" s="9" t="s">
        <v>1500</v>
      </c>
      <c r="T322" s="9" t="s">
        <v>2107</v>
      </c>
      <c r="U322" s="9" t="s">
        <v>2109</v>
      </c>
      <c r="V322" s="9" t="s">
        <v>1500</v>
      </c>
      <c r="W322" s="9" t="s">
        <v>1500</v>
      </c>
      <c r="X322" s="9" t="s">
        <v>1500</v>
      </c>
      <c r="Y322" s="9" t="s">
        <v>1486</v>
      </c>
      <c r="Z322" s="9">
        <v>2015</v>
      </c>
      <c r="AA322" s="9">
        <v>529</v>
      </c>
      <c r="AB322" s="9" t="s">
        <v>1500</v>
      </c>
      <c r="AC322" s="9">
        <v>3</v>
      </c>
      <c r="AD322" s="9" t="s">
        <v>1500</v>
      </c>
      <c r="AE322" s="9">
        <v>1901</v>
      </c>
      <c r="AF322" s="9">
        <v>1908</v>
      </c>
      <c r="AG322" s="9" t="s">
        <v>1500</v>
      </c>
      <c r="AH322" s="9" t="s">
        <v>354</v>
      </c>
      <c r="AI322" s="10" t="str">
        <f>HYPERLINK("http://dx.doi.org/10.1016/j.jhydrol.2015.08.007","http://dx.doi.org/10.1016/j.jhydrol.2015.08.007")</f>
        <v>http://dx.doi.org/10.1016/j.jhydrol.2015.08.007</v>
      </c>
      <c r="AJ322" s="9" t="s">
        <v>1500</v>
      </c>
      <c r="AK322" s="9" t="s">
        <v>1500</v>
      </c>
      <c r="AL322" s="9" t="s">
        <v>1500</v>
      </c>
      <c r="AM322" s="9" t="s">
        <v>1500</v>
      </c>
      <c r="AN322" s="9" t="s">
        <v>1500</v>
      </c>
      <c r="AO322" s="9" t="s">
        <v>1500</v>
      </c>
      <c r="AP322" s="9" t="s">
        <v>1500</v>
      </c>
      <c r="AQ322" s="9" t="s">
        <v>1007</v>
      </c>
      <c r="AR322" s="10" t="str">
        <f>HYPERLINK("https%3A%2F%2Fwww.webofscience.com%2Fwos%2Fwoscc%2Ffull-record%2FWOS:000364249500097","View Full Record in Web of Science")</f>
        <v>View Full Record in Web of Science</v>
      </c>
    </row>
    <row r="323" spans="1:44" s="9" customFormat="1" x14ac:dyDescent="0.2">
      <c r="A323" s="9" t="s">
        <v>1507</v>
      </c>
      <c r="B323" s="9" t="s">
        <v>449</v>
      </c>
      <c r="C323" s="9" t="s">
        <v>1500</v>
      </c>
      <c r="D323" s="9" t="s">
        <v>1500</v>
      </c>
      <c r="E323" s="9" t="s">
        <v>1500</v>
      </c>
      <c r="F323" s="9" t="s">
        <v>1375</v>
      </c>
      <c r="G323" s="9" t="s">
        <v>1500</v>
      </c>
      <c r="H323" s="9" t="s">
        <v>1500</v>
      </c>
      <c r="I323" s="9" t="s">
        <v>1231</v>
      </c>
      <c r="K323" s="9" t="s">
        <v>1400</v>
      </c>
      <c r="L323" s="9" t="s">
        <v>1538</v>
      </c>
      <c r="M323" s="9" t="s">
        <v>1500</v>
      </c>
      <c r="N323" s="9" t="s">
        <v>1500</v>
      </c>
      <c r="O323" s="9" t="s">
        <v>1500</v>
      </c>
      <c r="P323" s="9" t="s">
        <v>1500</v>
      </c>
      <c r="Q323" s="9" t="s">
        <v>467</v>
      </c>
      <c r="R323" s="9" t="s">
        <v>1500</v>
      </c>
      <c r="S323" s="9" t="s">
        <v>1500</v>
      </c>
      <c r="T323" s="9" t="s">
        <v>1500</v>
      </c>
      <c r="U323" s="9" t="s">
        <v>2742</v>
      </c>
      <c r="V323" s="9" t="s">
        <v>1500</v>
      </c>
      <c r="W323" s="9" t="s">
        <v>1500</v>
      </c>
      <c r="X323" s="9" t="s">
        <v>1500</v>
      </c>
      <c r="Y323" s="9" t="s">
        <v>1498</v>
      </c>
      <c r="Z323" s="9">
        <v>2023</v>
      </c>
      <c r="AA323" s="9">
        <v>9</v>
      </c>
      <c r="AB323" s="9">
        <v>11</v>
      </c>
      <c r="AC323" s="9" t="s">
        <v>1500</v>
      </c>
      <c r="AD323" s="9" t="s">
        <v>1500</v>
      </c>
      <c r="AE323" s="9" t="s">
        <v>1500</v>
      </c>
      <c r="AF323" s="9" t="s">
        <v>1500</v>
      </c>
      <c r="AG323" s="9" t="s">
        <v>1604</v>
      </c>
      <c r="AH323" s="9" t="s">
        <v>137</v>
      </c>
      <c r="AI323" s="10" t="str">
        <f>HYPERLINK("http://dx.doi.org/10.1016/j.heliyon.2023.e22132","http://dx.doi.org/10.1016/j.heliyon.2023.e22132")</f>
        <v>http://dx.doi.org/10.1016/j.heliyon.2023.e22132</v>
      </c>
      <c r="AJ323" s="9" t="s">
        <v>1500</v>
      </c>
      <c r="AK323" s="9" t="s">
        <v>2715</v>
      </c>
      <c r="AL323" s="9" t="s">
        <v>1500</v>
      </c>
      <c r="AM323" s="9" t="s">
        <v>1500</v>
      </c>
      <c r="AN323" s="9">
        <v>38045115</v>
      </c>
      <c r="AO323" s="9" t="s">
        <v>1500</v>
      </c>
      <c r="AP323" s="9" t="s">
        <v>1500</v>
      </c>
      <c r="AQ323" s="9" t="s">
        <v>971</v>
      </c>
      <c r="AR323" s="10" t="str">
        <f>HYPERLINK("https%3A%2F%2Fwww.webofscience.com%2Fwos%2Fwoscc%2Ffull-record%2FWOS:001123692500001","View Full Record in Web of Science")</f>
        <v>View Full Record in Web of Science</v>
      </c>
    </row>
    <row r="324" spans="1:44" s="9" customFormat="1" x14ac:dyDescent="0.2">
      <c r="A324" s="9" t="s">
        <v>1507</v>
      </c>
      <c r="B324" s="9" t="s">
        <v>1788</v>
      </c>
      <c r="C324" s="9" t="s">
        <v>1500</v>
      </c>
      <c r="D324" s="9" t="s">
        <v>1500</v>
      </c>
      <c r="E324" s="9" t="s">
        <v>1500</v>
      </c>
      <c r="F324" s="9" t="s">
        <v>2213</v>
      </c>
      <c r="G324" s="9" t="s">
        <v>1500</v>
      </c>
      <c r="H324" s="9" t="s">
        <v>1500</v>
      </c>
      <c r="I324" s="9" t="s">
        <v>2784</v>
      </c>
      <c r="K324" s="9" t="s">
        <v>2211</v>
      </c>
      <c r="L324" s="9" t="s">
        <v>645</v>
      </c>
      <c r="M324" s="9" t="s">
        <v>1500</v>
      </c>
      <c r="N324" s="9" t="s">
        <v>1500</v>
      </c>
      <c r="O324" s="9" t="s">
        <v>1500</v>
      </c>
      <c r="P324" s="9" t="s">
        <v>1500</v>
      </c>
      <c r="Q324" s="9" t="s">
        <v>545</v>
      </c>
      <c r="R324" s="9" t="s">
        <v>1500</v>
      </c>
      <c r="S324" s="9" t="s">
        <v>1500</v>
      </c>
      <c r="T324" s="9" t="s">
        <v>1913</v>
      </c>
      <c r="U324" s="9" t="s">
        <v>1912</v>
      </c>
      <c r="V324" s="9" t="s">
        <v>1500</v>
      </c>
      <c r="W324" s="9" t="s">
        <v>1500</v>
      </c>
      <c r="X324" s="9" t="s">
        <v>1500</v>
      </c>
      <c r="Y324" s="9" t="s">
        <v>1486</v>
      </c>
      <c r="Z324" s="9">
        <v>2020</v>
      </c>
      <c r="AA324" s="9">
        <v>117</v>
      </c>
      <c r="AB324" s="9" t="s">
        <v>1500</v>
      </c>
      <c r="AC324" s="9" t="s">
        <v>1500</v>
      </c>
      <c r="AD324" s="9" t="s">
        <v>1500</v>
      </c>
      <c r="AE324" s="9" t="s">
        <v>1500</v>
      </c>
      <c r="AF324" s="9" t="s">
        <v>1500</v>
      </c>
      <c r="AG324" s="9">
        <v>106667</v>
      </c>
      <c r="AH324" s="9" t="s">
        <v>739</v>
      </c>
      <c r="AI324" s="10" t="str">
        <f>HYPERLINK("http://dx.doi.org/10.1016/j.ecolind.2020.106667","http://dx.doi.org/10.1016/j.ecolind.2020.106667")</f>
        <v>http://dx.doi.org/10.1016/j.ecolind.2020.106667</v>
      </c>
      <c r="AJ324" s="9" t="s">
        <v>1500</v>
      </c>
      <c r="AK324" s="9" t="s">
        <v>1500</v>
      </c>
      <c r="AL324" s="9" t="s">
        <v>1500</v>
      </c>
      <c r="AM324" s="9" t="s">
        <v>1500</v>
      </c>
      <c r="AN324" s="9" t="s">
        <v>1500</v>
      </c>
      <c r="AO324" s="9" t="s">
        <v>1500</v>
      </c>
      <c r="AP324" s="9" t="s">
        <v>1500</v>
      </c>
      <c r="AQ324" s="9" t="s">
        <v>785</v>
      </c>
      <c r="AR324" s="10" t="str">
        <f>HYPERLINK("https%3A%2F%2Fwww.webofscience.com%2Fwos%2Fwoscc%2Ffull-record%2FWOS:000555557300014","View Full Record in Web of Science")</f>
        <v>View Full Record in Web of Science</v>
      </c>
    </row>
    <row r="325" spans="1:44" s="9" customFormat="1" x14ac:dyDescent="0.2">
      <c r="A325" s="9" t="s">
        <v>1507</v>
      </c>
      <c r="B325" s="9" t="s">
        <v>176</v>
      </c>
      <c r="C325" s="9" t="s">
        <v>1500</v>
      </c>
      <c r="D325" s="9" t="s">
        <v>1500</v>
      </c>
      <c r="E325" s="9" t="s">
        <v>1500</v>
      </c>
      <c r="F325" s="9" t="s">
        <v>1976</v>
      </c>
      <c r="G325" s="9" t="s">
        <v>1500</v>
      </c>
      <c r="H325" s="9" t="s">
        <v>1500</v>
      </c>
      <c r="J325" s="9" t="s">
        <v>2792</v>
      </c>
      <c r="K325" s="9" t="s">
        <v>1763</v>
      </c>
      <c r="L325" s="9" t="s">
        <v>555</v>
      </c>
      <c r="M325" s="9" t="s">
        <v>1500</v>
      </c>
      <c r="N325" s="9" t="s">
        <v>1500</v>
      </c>
      <c r="O325" s="9" t="s">
        <v>1500</v>
      </c>
      <c r="P325" s="9" t="s">
        <v>150</v>
      </c>
      <c r="Q325" s="9" t="s">
        <v>243</v>
      </c>
      <c r="R325" s="9" t="s">
        <v>1500</v>
      </c>
      <c r="S325" s="9" t="s">
        <v>1500</v>
      </c>
      <c r="T325" s="9" t="s">
        <v>2066</v>
      </c>
      <c r="U325" s="9" t="s">
        <v>1500</v>
      </c>
      <c r="V325" s="9" t="s">
        <v>1500</v>
      </c>
      <c r="W325" s="9" t="s">
        <v>1500</v>
      </c>
      <c r="X325" s="9" t="s">
        <v>1500</v>
      </c>
      <c r="Y325" s="9" t="s">
        <v>1500</v>
      </c>
      <c r="Z325" s="9">
        <v>2024</v>
      </c>
      <c r="AA325" s="9">
        <v>25</v>
      </c>
      <c r="AB325" s="9">
        <v>6</v>
      </c>
      <c r="AC325" s="9" t="s">
        <v>1500</v>
      </c>
      <c r="AD325" s="9" t="s">
        <v>1500</v>
      </c>
      <c r="AE325" s="9">
        <v>350</v>
      </c>
      <c r="AF325" s="9">
        <v>367</v>
      </c>
      <c r="AG325" s="9" t="s">
        <v>1500</v>
      </c>
      <c r="AH325" s="9" t="s">
        <v>2412</v>
      </c>
      <c r="AI325" s="10" t="str">
        <f>HYPERLINK("http://dx.doi.org/10.12911/22998993/187972","http://dx.doi.org/10.12911/22998993/187972")</f>
        <v>http://dx.doi.org/10.12911/22998993/187972</v>
      </c>
      <c r="AJ325" s="9" t="s">
        <v>1500</v>
      </c>
      <c r="AK325" s="9" t="s">
        <v>1500</v>
      </c>
      <c r="AL325" s="9" t="s">
        <v>1500</v>
      </c>
      <c r="AM325" s="9" t="s">
        <v>1500</v>
      </c>
      <c r="AN325" s="9" t="s">
        <v>1500</v>
      </c>
      <c r="AO325" s="9" t="s">
        <v>1500</v>
      </c>
      <c r="AP325" s="9" t="s">
        <v>1500</v>
      </c>
      <c r="AQ325" s="9" t="s">
        <v>1026</v>
      </c>
      <c r="AR325" s="10" t="str">
        <f>HYPERLINK("https%3A%2F%2Fwww.webofscience.com%2Fwos%2Fwoscc%2Ffull-record%2FWOS:001229104100007","View Full Record in Web of Science")</f>
        <v>View Full Record in Web of Science</v>
      </c>
    </row>
    <row r="326" spans="1:44" s="9" customFormat="1" x14ac:dyDescent="0.2">
      <c r="A326" s="9" t="s">
        <v>1507</v>
      </c>
      <c r="B326" s="9" t="s">
        <v>704</v>
      </c>
      <c r="C326" s="9" t="s">
        <v>1500</v>
      </c>
      <c r="D326" s="9" t="s">
        <v>1500</v>
      </c>
      <c r="E326" s="9" t="s">
        <v>1500</v>
      </c>
      <c r="F326" s="9" t="s">
        <v>214</v>
      </c>
      <c r="G326" s="9" t="s">
        <v>1500</v>
      </c>
      <c r="H326" s="9" t="s">
        <v>1500</v>
      </c>
      <c r="I326" s="9" t="s">
        <v>2621</v>
      </c>
      <c r="K326" s="9" t="s">
        <v>2123</v>
      </c>
      <c r="L326" s="9" t="s">
        <v>1317</v>
      </c>
      <c r="M326" s="9" t="s">
        <v>1500</v>
      </c>
      <c r="N326" s="9" t="s">
        <v>1500</v>
      </c>
      <c r="O326" s="9" t="s">
        <v>1500</v>
      </c>
      <c r="P326" s="9" t="s">
        <v>1168</v>
      </c>
      <c r="Q326" s="9" t="s">
        <v>6</v>
      </c>
      <c r="R326" s="9" t="s">
        <v>1500</v>
      </c>
      <c r="S326" s="9" t="s">
        <v>1500</v>
      </c>
      <c r="T326" s="9" t="s">
        <v>1500</v>
      </c>
      <c r="U326" s="9" t="s">
        <v>1513</v>
      </c>
      <c r="V326" s="9" t="s">
        <v>1500</v>
      </c>
      <c r="W326" s="9" t="s">
        <v>1500</v>
      </c>
      <c r="X326" s="9" t="s">
        <v>1500</v>
      </c>
      <c r="Y326" s="9" t="s">
        <v>1486</v>
      </c>
      <c r="Z326" s="9">
        <v>2022</v>
      </c>
      <c r="AA326" s="9">
        <v>12</v>
      </c>
      <c r="AB326" s="9">
        <v>10</v>
      </c>
      <c r="AC326" s="9" t="s">
        <v>1500</v>
      </c>
      <c r="AD326" s="9" t="s">
        <v>1500</v>
      </c>
      <c r="AE326" s="9" t="s">
        <v>1500</v>
      </c>
      <c r="AF326" s="9" t="s">
        <v>1500</v>
      </c>
      <c r="AG326" s="9">
        <v>2347</v>
      </c>
      <c r="AH326" s="9" t="s">
        <v>2474</v>
      </c>
      <c r="AI326" s="10" t="str">
        <f>HYPERLINK("http://dx.doi.org/10.3390/agronomy12102347","http://dx.doi.org/10.3390/agronomy12102347")</f>
        <v>http://dx.doi.org/10.3390/agronomy12102347</v>
      </c>
      <c r="AJ326" s="9" t="s">
        <v>1500</v>
      </c>
      <c r="AK326" s="9" t="s">
        <v>1500</v>
      </c>
      <c r="AL326" s="9" t="s">
        <v>1500</v>
      </c>
      <c r="AM326" s="9" t="s">
        <v>1500</v>
      </c>
      <c r="AN326" s="9" t="s">
        <v>1500</v>
      </c>
      <c r="AO326" s="9" t="s">
        <v>1500</v>
      </c>
      <c r="AP326" s="9" t="s">
        <v>1500</v>
      </c>
      <c r="AQ326" s="9" t="s">
        <v>1107</v>
      </c>
      <c r="AR326" s="10" t="str">
        <f>HYPERLINK("https%3A%2F%2Fwww.webofscience.com%2Fwos%2Fwoscc%2Ffull-record%2FWOS:000874184700001","View Full Record in Web of Science")</f>
        <v>View Full Record in Web of Science</v>
      </c>
    </row>
    <row r="327" spans="1:44" s="9" customFormat="1" x14ac:dyDescent="0.2">
      <c r="A327" s="9" t="s">
        <v>1507</v>
      </c>
      <c r="B327" s="9" t="s">
        <v>2447</v>
      </c>
      <c r="C327" s="9" t="s">
        <v>1500</v>
      </c>
      <c r="D327" s="9" t="s">
        <v>1500</v>
      </c>
      <c r="E327" s="9" t="s">
        <v>1500</v>
      </c>
      <c r="F327" s="9" t="s">
        <v>212</v>
      </c>
      <c r="G327" s="9" t="s">
        <v>1500</v>
      </c>
      <c r="H327" s="9" t="s">
        <v>1500</v>
      </c>
      <c r="J327" s="9" t="s">
        <v>2786</v>
      </c>
      <c r="K327" s="9" t="s">
        <v>457</v>
      </c>
    </row>
    <row r="328" spans="1:44" s="9" customFormat="1" x14ac:dyDescent="0.2">
      <c r="A328" s="9" t="s">
        <v>1507</v>
      </c>
      <c r="B328" s="9" t="s">
        <v>161</v>
      </c>
      <c r="C328" s="9" t="s">
        <v>1500</v>
      </c>
      <c r="D328" s="9" t="s">
        <v>1500</v>
      </c>
      <c r="E328" s="9" t="s">
        <v>1500</v>
      </c>
      <c r="F328" s="9" t="s">
        <v>1961</v>
      </c>
      <c r="G328" s="9" t="s">
        <v>1500</v>
      </c>
      <c r="H328" s="9" t="s">
        <v>1500</v>
      </c>
      <c r="I328" s="9" t="s">
        <v>1231</v>
      </c>
      <c r="K328" s="9" t="s">
        <v>1787</v>
      </c>
      <c r="L328" s="9" t="s">
        <v>672</v>
      </c>
      <c r="M328" s="9" t="s">
        <v>1500</v>
      </c>
      <c r="N328" s="9" t="s">
        <v>1500</v>
      </c>
      <c r="O328" s="9" t="s">
        <v>1500</v>
      </c>
      <c r="P328" s="9" t="s">
        <v>1456</v>
      </c>
      <c r="Q328" s="9" t="s">
        <v>482</v>
      </c>
      <c r="R328" s="9" t="s">
        <v>1500</v>
      </c>
      <c r="S328" s="9" t="s">
        <v>1500</v>
      </c>
      <c r="T328" s="9" t="s">
        <v>1935</v>
      </c>
      <c r="U328" s="9" t="s">
        <v>2058</v>
      </c>
      <c r="V328" s="9" t="s">
        <v>1500</v>
      </c>
      <c r="W328" s="9" t="s">
        <v>1500</v>
      </c>
      <c r="X328" s="9" t="s">
        <v>1500</v>
      </c>
      <c r="Y328" s="9" t="s">
        <v>1487</v>
      </c>
      <c r="Z328" s="9">
        <v>2022</v>
      </c>
      <c r="AA328" s="9">
        <v>466</v>
      </c>
      <c r="AB328" s="9" t="s">
        <v>1500</v>
      </c>
      <c r="AC328" s="9" t="s">
        <v>1500</v>
      </c>
      <c r="AD328" s="9" t="s">
        <v>1500</v>
      </c>
      <c r="AE328" s="9" t="s">
        <v>1500</v>
      </c>
      <c r="AF328" s="9" t="s">
        <v>1500</v>
      </c>
      <c r="AG328" s="9">
        <v>109896</v>
      </c>
      <c r="AH328" s="9" t="s">
        <v>484</v>
      </c>
      <c r="AI328" s="10" t="str">
        <f>HYPERLINK("http://dx.doi.org/10.1016/j.ecolmodel.2022.109896","http://dx.doi.org/10.1016/j.ecolmodel.2022.109896")</f>
        <v>http://dx.doi.org/10.1016/j.ecolmodel.2022.109896</v>
      </c>
      <c r="AJ328" s="9" t="s">
        <v>1500</v>
      </c>
      <c r="AK328" s="9" t="s">
        <v>2695</v>
      </c>
      <c r="AL328" s="9" t="s">
        <v>1500</v>
      </c>
      <c r="AM328" s="9" t="s">
        <v>1500</v>
      </c>
      <c r="AN328" s="9" t="s">
        <v>1500</v>
      </c>
      <c r="AO328" s="9" t="s">
        <v>1500</v>
      </c>
      <c r="AP328" s="9" t="s">
        <v>1500</v>
      </c>
      <c r="AQ328" s="9" t="s">
        <v>957</v>
      </c>
      <c r="AR328" s="10" t="str">
        <f>HYPERLINK("https%3A%2F%2Fwww.webofscience.com%2Fwos%2Fwoscc%2Ffull-record%2FWOS:000779142200004","View Full Record in Web of Science")</f>
        <v>View Full Record in Web of Science</v>
      </c>
    </row>
    <row r="329" spans="1:44" s="9" customFormat="1" x14ac:dyDescent="0.2">
      <c r="A329" s="9" t="s">
        <v>1507</v>
      </c>
      <c r="B329" s="9" t="s">
        <v>1551</v>
      </c>
      <c r="C329" s="9" t="s">
        <v>1500</v>
      </c>
      <c r="D329" s="9" t="s">
        <v>1500</v>
      </c>
      <c r="E329" s="9" t="s">
        <v>1500</v>
      </c>
      <c r="F329" s="9" t="s">
        <v>34</v>
      </c>
      <c r="G329" s="9" t="s">
        <v>1500</v>
      </c>
      <c r="H329" s="9" t="s">
        <v>1500</v>
      </c>
      <c r="I329" s="11" t="s">
        <v>2785</v>
      </c>
      <c r="K329" s="9" t="s">
        <v>1385</v>
      </c>
      <c r="L329" s="9" t="s">
        <v>639</v>
      </c>
      <c r="M329" s="9" t="s">
        <v>1500</v>
      </c>
      <c r="N329" s="9" t="s">
        <v>1500</v>
      </c>
      <c r="O329" s="9" t="s">
        <v>1500</v>
      </c>
      <c r="P329" s="9" t="s">
        <v>2034</v>
      </c>
      <c r="Q329" s="9" t="s">
        <v>1699</v>
      </c>
      <c r="R329" s="9" t="s">
        <v>1500</v>
      </c>
      <c r="S329" s="9" t="s">
        <v>1500</v>
      </c>
      <c r="T329" s="9" t="s">
        <v>2627</v>
      </c>
      <c r="U329" s="9" t="s">
        <v>2634</v>
      </c>
      <c r="V329" s="9" t="s">
        <v>1500</v>
      </c>
      <c r="W329" s="9" t="s">
        <v>1500</v>
      </c>
      <c r="X329" s="9" t="s">
        <v>1500</v>
      </c>
      <c r="Y329" s="9" t="s">
        <v>1498</v>
      </c>
      <c r="Z329" s="9">
        <v>2020</v>
      </c>
      <c r="AA329" s="9">
        <v>155</v>
      </c>
      <c r="AB329" s="9" t="s">
        <v>1500</v>
      </c>
      <c r="AC329" s="9" t="s">
        <v>1500</v>
      </c>
      <c r="AD329" s="9" t="s">
        <v>1500</v>
      </c>
      <c r="AE329" s="9" t="s">
        <v>1500</v>
      </c>
      <c r="AF329" s="9" t="s">
        <v>1500</v>
      </c>
      <c r="AG329" s="9">
        <v>103633</v>
      </c>
      <c r="AH329" s="9" t="s">
        <v>531</v>
      </c>
      <c r="AI329" s="10" t="str">
        <f>HYPERLINK("http://dx.doi.org/10.1016/j.apsoil.2020.103633","http://dx.doi.org/10.1016/j.apsoil.2020.103633")</f>
        <v>http://dx.doi.org/10.1016/j.apsoil.2020.103633</v>
      </c>
      <c r="AJ329" s="9" t="s">
        <v>1500</v>
      </c>
      <c r="AK329" s="9" t="s">
        <v>1500</v>
      </c>
      <c r="AL329" s="9" t="s">
        <v>1500</v>
      </c>
      <c r="AM329" s="9" t="s">
        <v>1500</v>
      </c>
      <c r="AN329" s="9" t="s">
        <v>1500</v>
      </c>
      <c r="AO329" s="9" t="s">
        <v>1500</v>
      </c>
      <c r="AP329" s="9" t="s">
        <v>1500</v>
      </c>
      <c r="AQ329" s="9" t="s">
        <v>900</v>
      </c>
      <c r="AR329" s="10" t="str">
        <f>HYPERLINK("https%3A%2F%2Fwww.webofscience.com%2Fwos%2Fwoscc%2Ffull-record%2FWOS:000560743700007","View Full Record in Web of Science")</f>
        <v>View Full Record in Web of Science</v>
      </c>
    </row>
    <row r="330" spans="1:44" s="9" customFormat="1" x14ac:dyDescent="0.2">
      <c r="A330" s="9" t="s">
        <v>1507</v>
      </c>
      <c r="B330" s="9" t="s">
        <v>431</v>
      </c>
      <c r="C330" s="9" t="s">
        <v>1500</v>
      </c>
      <c r="D330" s="9" t="s">
        <v>1500</v>
      </c>
      <c r="E330" s="9" t="s">
        <v>1500</v>
      </c>
      <c r="F330" s="9" t="s">
        <v>2516</v>
      </c>
      <c r="G330" s="9" t="s">
        <v>1500</v>
      </c>
      <c r="H330" s="9" t="s">
        <v>1500</v>
      </c>
      <c r="I330" s="11" t="s">
        <v>2785</v>
      </c>
      <c r="K330" s="9" t="s">
        <v>84</v>
      </c>
      <c r="L330" s="9" t="s">
        <v>1303</v>
      </c>
      <c r="M330" s="9" t="s">
        <v>1500</v>
      </c>
      <c r="N330" s="9" t="s">
        <v>1500</v>
      </c>
      <c r="O330" s="9" t="s">
        <v>1500</v>
      </c>
      <c r="P330" s="9" t="s">
        <v>165</v>
      </c>
      <c r="Q330" s="9" t="s">
        <v>1699</v>
      </c>
      <c r="R330" s="9" t="s">
        <v>1500</v>
      </c>
      <c r="S330" s="9" t="s">
        <v>1500</v>
      </c>
      <c r="T330" s="9" t="s">
        <v>2638</v>
      </c>
      <c r="U330" s="9" t="s">
        <v>2629</v>
      </c>
      <c r="V330" s="9" t="s">
        <v>1500</v>
      </c>
      <c r="W330" s="9" t="s">
        <v>1500</v>
      </c>
      <c r="X330" s="9" t="s">
        <v>1500</v>
      </c>
      <c r="Y330" s="9" t="s">
        <v>1488</v>
      </c>
      <c r="Z330" s="9">
        <v>2022</v>
      </c>
      <c r="AA330" s="9">
        <v>471</v>
      </c>
      <c r="AB330" s="9" t="s">
        <v>1499</v>
      </c>
      <c r="AC330" s="9" t="s">
        <v>1500</v>
      </c>
      <c r="AD330" s="9" t="s">
        <v>1500</v>
      </c>
      <c r="AE330" s="9">
        <v>685</v>
      </c>
      <c r="AF330" s="9">
        <v>696</v>
      </c>
      <c r="AG330" s="9" t="s">
        <v>1500</v>
      </c>
      <c r="AH330" s="9" t="s">
        <v>2329</v>
      </c>
      <c r="AI330" s="10" t="str">
        <f>HYPERLINK("http://dx.doi.org/10.1007/s11104-021-05162-x","http://dx.doi.org/10.1007/s11104-021-05162-x")</f>
        <v>http://dx.doi.org/10.1007/s11104-021-05162-x</v>
      </c>
      <c r="AJ330" s="9" t="s">
        <v>1500</v>
      </c>
      <c r="AK330" s="9" t="s">
        <v>2730</v>
      </c>
      <c r="AL330" s="9" t="s">
        <v>1500</v>
      </c>
      <c r="AM330" s="9" t="s">
        <v>1500</v>
      </c>
      <c r="AN330" s="9" t="s">
        <v>1500</v>
      </c>
      <c r="AO330" s="9" t="s">
        <v>1500</v>
      </c>
      <c r="AP330" s="9" t="s">
        <v>1500</v>
      </c>
      <c r="AQ330" s="9" t="s">
        <v>808</v>
      </c>
      <c r="AR330" s="10" t="str">
        <f>HYPERLINK("https%3A%2F%2Fwww.webofscience.com%2Fwos%2Fwoscc%2Ffull-record%2FWOS:000741923200003","View Full Record in Web of Science")</f>
        <v>View Full Record in Web of Science</v>
      </c>
    </row>
    <row r="331" spans="1:44" s="9" customFormat="1" x14ac:dyDescent="0.2">
      <c r="A331" s="9" t="s">
        <v>1507</v>
      </c>
      <c r="B331" s="9" t="s">
        <v>1850</v>
      </c>
      <c r="C331" s="9" t="s">
        <v>1500</v>
      </c>
      <c r="D331" s="9" t="s">
        <v>1500</v>
      </c>
      <c r="E331" s="9" t="s">
        <v>1500</v>
      </c>
      <c r="F331" s="9" t="s">
        <v>1217</v>
      </c>
      <c r="G331" s="9" t="s">
        <v>1500</v>
      </c>
      <c r="H331" s="9" t="s">
        <v>1500</v>
      </c>
      <c r="I331" s="9" t="s">
        <v>1231</v>
      </c>
      <c r="K331" s="9" t="s">
        <v>499</v>
      </c>
      <c r="L331" s="9" t="s">
        <v>1317</v>
      </c>
      <c r="M331" s="9" t="s">
        <v>1500</v>
      </c>
      <c r="N331" s="9" t="s">
        <v>1500</v>
      </c>
      <c r="O331" s="9" t="s">
        <v>1500</v>
      </c>
      <c r="P331" s="9" t="s">
        <v>2032</v>
      </c>
      <c r="Q331" s="9" t="s">
        <v>1500</v>
      </c>
      <c r="R331" s="9" t="s">
        <v>1500</v>
      </c>
      <c r="S331" s="9" t="s">
        <v>1500</v>
      </c>
      <c r="T331" s="9" t="s">
        <v>1500</v>
      </c>
      <c r="U331" s="9" t="s">
        <v>1513</v>
      </c>
      <c r="V331" s="9" t="s">
        <v>1500</v>
      </c>
      <c r="W331" s="9" t="s">
        <v>1500</v>
      </c>
      <c r="X331" s="9" t="s">
        <v>1500</v>
      </c>
      <c r="Y331" s="9" t="s">
        <v>1486</v>
      </c>
      <c r="Z331" s="9">
        <v>2022</v>
      </c>
      <c r="AA331" s="9">
        <v>12</v>
      </c>
      <c r="AB331" s="9">
        <v>10</v>
      </c>
      <c r="AC331" s="9" t="s">
        <v>1500</v>
      </c>
      <c r="AD331" s="9" t="s">
        <v>1500</v>
      </c>
      <c r="AE331" s="9" t="s">
        <v>1500</v>
      </c>
      <c r="AF331" s="9" t="s">
        <v>1500</v>
      </c>
      <c r="AG331" s="9">
        <v>2240</v>
      </c>
      <c r="AH331" s="9" t="s">
        <v>2300</v>
      </c>
      <c r="AI331" s="10" t="str">
        <f>HYPERLINK("http://dx.doi.org/10.3390/agronomy12102240","http://dx.doi.org/10.3390/agronomy12102240")</f>
        <v>http://dx.doi.org/10.3390/agronomy12102240</v>
      </c>
      <c r="AJ331" s="9" t="s">
        <v>1500</v>
      </c>
      <c r="AK331" s="9" t="s">
        <v>1500</v>
      </c>
      <c r="AL331" s="9" t="s">
        <v>1500</v>
      </c>
      <c r="AM331" s="9" t="s">
        <v>1500</v>
      </c>
      <c r="AN331" s="9" t="s">
        <v>1500</v>
      </c>
      <c r="AO331" s="9" t="s">
        <v>1500</v>
      </c>
      <c r="AP331" s="9" t="s">
        <v>1500</v>
      </c>
      <c r="AQ331" s="9" t="s">
        <v>1005</v>
      </c>
      <c r="AR331" s="10" t="str">
        <f>HYPERLINK("https%3A%2F%2Fwww.webofscience.com%2Fwos%2Fwoscc%2Ffull-record%2FWOS:000872078300001","View Full Record in Web of Science")</f>
        <v>View Full Record in Web of Science</v>
      </c>
    </row>
    <row r="332" spans="1:44" s="9" customFormat="1" x14ac:dyDescent="0.2">
      <c r="A332" s="9" t="s">
        <v>1507</v>
      </c>
      <c r="B332" s="9" t="s">
        <v>154</v>
      </c>
      <c r="C332" s="9" t="s">
        <v>1500</v>
      </c>
      <c r="D332" s="9" t="s">
        <v>1500</v>
      </c>
      <c r="E332" s="9" t="s">
        <v>1500</v>
      </c>
      <c r="F332" s="9" t="s">
        <v>424</v>
      </c>
      <c r="G332" s="9" t="s">
        <v>1500</v>
      </c>
      <c r="H332" s="9" t="s">
        <v>1500</v>
      </c>
      <c r="J332" s="9" t="s">
        <v>2786</v>
      </c>
      <c r="K332" s="9" t="s">
        <v>2157</v>
      </c>
      <c r="L332" s="9" t="s">
        <v>1251</v>
      </c>
      <c r="M332" s="9" t="s">
        <v>1500</v>
      </c>
      <c r="N332" s="9" t="s">
        <v>1500</v>
      </c>
      <c r="O332" s="9" t="s">
        <v>1500</v>
      </c>
      <c r="P332" s="9" t="s">
        <v>1500</v>
      </c>
      <c r="Q332" s="9" t="s">
        <v>1500</v>
      </c>
      <c r="R332" s="9" t="s">
        <v>1500</v>
      </c>
      <c r="S332" s="9" t="s">
        <v>1500</v>
      </c>
      <c r="T332" s="9" t="s">
        <v>2729</v>
      </c>
      <c r="U332" s="9" t="s">
        <v>2736</v>
      </c>
      <c r="V332" s="9" t="s">
        <v>1500</v>
      </c>
      <c r="W332" s="9" t="s">
        <v>1500</v>
      </c>
      <c r="X332" s="9" t="s">
        <v>1500</v>
      </c>
      <c r="Y332" s="9" t="s">
        <v>1622</v>
      </c>
      <c r="Z332" s="9">
        <v>2008</v>
      </c>
      <c r="AA332" s="9">
        <v>113</v>
      </c>
      <c r="AB332" s="9" t="s">
        <v>1500</v>
      </c>
      <c r="AC332" s="9" t="s">
        <v>1500</v>
      </c>
      <c r="AD332" s="9" t="s">
        <v>1500</v>
      </c>
      <c r="AE332" s="9" t="s">
        <v>1500</v>
      </c>
      <c r="AF332" s="9" t="s">
        <v>1500</v>
      </c>
      <c r="AG332" s="9" t="s">
        <v>1611</v>
      </c>
      <c r="AH332" s="9" t="s">
        <v>693</v>
      </c>
      <c r="AI332" s="10" t="str">
        <f>HYPERLINK("http://dx.doi.org/10.1029/2007JG000461","http://dx.doi.org/10.1029/2007JG000461")</f>
        <v>http://dx.doi.org/10.1029/2007JG000461</v>
      </c>
      <c r="AJ332" s="9" t="s">
        <v>1500</v>
      </c>
      <c r="AK332" s="9" t="s">
        <v>1500</v>
      </c>
      <c r="AL332" s="9" t="s">
        <v>1500</v>
      </c>
      <c r="AM332" s="9" t="s">
        <v>1500</v>
      </c>
      <c r="AN332" s="9" t="s">
        <v>1500</v>
      </c>
      <c r="AO332" s="9" t="s">
        <v>1500</v>
      </c>
      <c r="AP332" s="9" t="s">
        <v>1500</v>
      </c>
      <c r="AQ332" s="9" t="s">
        <v>1083</v>
      </c>
      <c r="AR332" s="10" t="str">
        <f>HYPERLINK("https%3A%2F%2Fwww.webofscience.com%2Fwos%2Fwoscc%2Ffull-record%2FWOS:000257998700001","View Full Record in Web of Science")</f>
        <v>View Full Record in Web of Science</v>
      </c>
    </row>
    <row r="333" spans="1:44" s="9" customFormat="1" x14ac:dyDescent="0.2">
      <c r="A333" s="9" t="s">
        <v>1507</v>
      </c>
      <c r="B333" s="9" t="s">
        <v>543</v>
      </c>
      <c r="C333" s="9" t="s">
        <v>1500</v>
      </c>
      <c r="D333" s="9" t="s">
        <v>1500</v>
      </c>
      <c r="E333" s="9" t="s">
        <v>1500</v>
      </c>
      <c r="F333" s="9" t="s">
        <v>1235</v>
      </c>
      <c r="G333" s="9" t="s">
        <v>1500</v>
      </c>
      <c r="H333" s="9" t="s">
        <v>1500</v>
      </c>
      <c r="I333" s="9" t="s">
        <v>1231</v>
      </c>
      <c r="K333" s="9" t="s">
        <v>2165</v>
      </c>
    </row>
    <row r="334" spans="1:44" s="9" customFormat="1" x14ac:dyDescent="0.2">
      <c r="A334" s="9" t="s">
        <v>1507</v>
      </c>
      <c r="B334" s="9" t="s">
        <v>204</v>
      </c>
      <c r="C334" s="9" t="s">
        <v>1500</v>
      </c>
      <c r="D334" s="9" t="s">
        <v>1500</v>
      </c>
      <c r="E334" s="9" t="s">
        <v>1500</v>
      </c>
      <c r="F334" s="9" t="s">
        <v>1865</v>
      </c>
      <c r="G334" s="9" t="s">
        <v>1500</v>
      </c>
      <c r="H334" s="9" t="s">
        <v>1500</v>
      </c>
      <c r="J334" s="9" t="s">
        <v>2788</v>
      </c>
      <c r="K334" s="9" t="s">
        <v>83</v>
      </c>
      <c r="L334" s="9" t="s">
        <v>663</v>
      </c>
      <c r="M334" s="9" t="s">
        <v>1500</v>
      </c>
      <c r="N334" s="9" t="s">
        <v>1500</v>
      </c>
      <c r="O334" s="9" t="s">
        <v>1500</v>
      </c>
      <c r="P334" s="9" t="s">
        <v>2522</v>
      </c>
      <c r="Q334" s="9" t="s">
        <v>1810</v>
      </c>
      <c r="R334" s="9" t="s">
        <v>1500</v>
      </c>
      <c r="S334" s="9" t="s">
        <v>1500</v>
      </c>
      <c r="T334" s="9" t="s">
        <v>2056</v>
      </c>
      <c r="U334" s="9" t="s">
        <v>2055</v>
      </c>
      <c r="V334" s="9" t="s">
        <v>1500</v>
      </c>
      <c r="W334" s="9" t="s">
        <v>1500</v>
      </c>
      <c r="X334" s="9" t="s">
        <v>1500</v>
      </c>
      <c r="Y334" s="9" t="s">
        <v>1494</v>
      </c>
      <c r="Z334" s="9">
        <v>2007</v>
      </c>
      <c r="AA334" s="9">
        <v>41</v>
      </c>
      <c r="AB334" s="9">
        <v>37</v>
      </c>
      <c r="AC334" s="9" t="s">
        <v>1500</v>
      </c>
      <c r="AD334" s="9" t="s">
        <v>1500</v>
      </c>
      <c r="AE334" s="9">
        <v>8030</v>
      </c>
      <c r="AF334" s="9">
        <v>8042</v>
      </c>
      <c r="AG334" s="9" t="s">
        <v>1500</v>
      </c>
      <c r="AH334" s="9" t="s">
        <v>526</v>
      </c>
      <c r="AI334" s="10" t="str">
        <f>HYPERLINK("http://dx.doi.org/10.1016/j.atmosenv.2007.06.049","http://dx.doi.org/10.1016/j.atmosenv.2007.06.049")</f>
        <v>http://dx.doi.org/10.1016/j.atmosenv.2007.06.049</v>
      </c>
      <c r="AJ334" s="9" t="s">
        <v>1500</v>
      </c>
      <c r="AK334" s="9" t="s">
        <v>1500</v>
      </c>
      <c r="AL334" s="9" t="s">
        <v>1500</v>
      </c>
      <c r="AM334" s="9" t="s">
        <v>1500</v>
      </c>
      <c r="AN334" s="9" t="s">
        <v>1500</v>
      </c>
      <c r="AO334" s="9" t="s">
        <v>1500</v>
      </c>
      <c r="AP334" s="9" t="s">
        <v>1500</v>
      </c>
      <c r="AQ334" s="9" t="s">
        <v>814</v>
      </c>
      <c r="AR334" s="10" t="str">
        <f>HYPERLINK("https%3A%2F%2Fwww.webofscience.com%2Fwos%2Fwoscc%2Ffull-record%2FWOS:000251829600004","View Full Record in Web of Science")</f>
        <v>View Full Record in Web of Science</v>
      </c>
    </row>
    <row r="335" spans="1:44" s="9" customFormat="1" x14ac:dyDescent="0.2">
      <c r="A335" s="9" t="s">
        <v>1507</v>
      </c>
      <c r="B335" s="9" t="s">
        <v>266</v>
      </c>
      <c r="C335" s="9" t="s">
        <v>1500</v>
      </c>
      <c r="D335" s="9" t="s">
        <v>1500</v>
      </c>
      <c r="E335" s="9" t="s">
        <v>1500</v>
      </c>
      <c r="F335" s="9" t="s">
        <v>1143</v>
      </c>
      <c r="G335" s="9" t="s">
        <v>1500</v>
      </c>
      <c r="H335" s="9" t="s">
        <v>1500</v>
      </c>
      <c r="I335" s="9" t="s">
        <v>1231</v>
      </c>
      <c r="K335" s="9" t="s">
        <v>2232</v>
      </c>
      <c r="L335" s="9" t="s">
        <v>370</v>
      </c>
      <c r="M335" s="9" t="s">
        <v>1500</v>
      </c>
      <c r="N335" s="9" t="s">
        <v>1500</v>
      </c>
      <c r="O335" s="9" t="s">
        <v>1500</v>
      </c>
      <c r="P335" s="9" t="s">
        <v>2588</v>
      </c>
      <c r="Q335" s="9" t="s">
        <v>1500</v>
      </c>
      <c r="R335" s="9" t="s">
        <v>1500</v>
      </c>
      <c r="S335" s="9" t="s">
        <v>1500</v>
      </c>
      <c r="T335" s="9" t="s">
        <v>2098</v>
      </c>
      <c r="U335" s="9" t="s">
        <v>2092</v>
      </c>
      <c r="V335" s="9" t="s">
        <v>1500</v>
      </c>
      <c r="W335" s="9" t="s">
        <v>1500</v>
      </c>
      <c r="X335" s="9" t="s">
        <v>1500</v>
      </c>
      <c r="Y335" s="9" t="s">
        <v>1495</v>
      </c>
      <c r="Z335" s="9">
        <v>2023</v>
      </c>
      <c r="AA335" s="9">
        <v>210</v>
      </c>
      <c r="AB335" s="9" t="s">
        <v>1500</v>
      </c>
      <c r="AC335" s="9" t="s">
        <v>1500</v>
      </c>
      <c r="AD335" s="9" t="s">
        <v>1500</v>
      </c>
      <c r="AE335" s="9" t="s">
        <v>1500</v>
      </c>
      <c r="AF335" s="9" t="s">
        <v>1500</v>
      </c>
      <c r="AG335" s="9">
        <v>107929</v>
      </c>
      <c r="AH335" s="9" t="s">
        <v>2592</v>
      </c>
      <c r="AI335" s="10" t="str">
        <f>HYPERLINK("http://dx.doi.org/10.1016/j.compag.2023.107929","http://dx.doi.org/10.1016/j.compag.2023.107929")</f>
        <v>http://dx.doi.org/10.1016/j.compag.2023.107929</v>
      </c>
      <c r="AJ335" s="9" t="s">
        <v>1500</v>
      </c>
      <c r="AK335" s="9" t="s">
        <v>2701</v>
      </c>
      <c r="AL335" s="9" t="s">
        <v>1500</v>
      </c>
      <c r="AM335" s="9" t="s">
        <v>1500</v>
      </c>
      <c r="AN335" s="9" t="s">
        <v>1500</v>
      </c>
      <c r="AO335" s="9" t="s">
        <v>1500</v>
      </c>
      <c r="AP335" s="9" t="s">
        <v>1500</v>
      </c>
      <c r="AQ335" s="9" t="s">
        <v>848</v>
      </c>
      <c r="AR335" s="10" t="str">
        <f>HYPERLINK("https%3A%2F%2Fwww.webofscience.com%2Fwos%2Fwoscc%2Ffull-record%2FWOS:001007203200001","View Full Record in Web of Science")</f>
        <v>View Full Record in Web of Science</v>
      </c>
    </row>
    <row r="336" spans="1:44" s="9" customFormat="1" x14ac:dyDescent="0.2">
      <c r="A336" s="9" t="s">
        <v>1507</v>
      </c>
      <c r="B336" s="9" t="s">
        <v>249</v>
      </c>
      <c r="C336" s="9" t="s">
        <v>1500</v>
      </c>
      <c r="D336" s="9" t="s">
        <v>1500</v>
      </c>
      <c r="E336" s="9" t="s">
        <v>1500</v>
      </c>
      <c r="F336" s="9" t="s">
        <v>432</v>
      </c>
      <c r="G336" s="9" t="s">
        <v>1500</v>
      </c>
      <c r="H336" s="9" t="s">
        <v>1500</v>
      </c>
      <c r="J336" s="9" t="s">
        <v>2786</v>
      </c>
      <c r="K336" s="9" t="s">
        <v>1391</v>
      </c>
      <c r="L336" s="9" t="s">
        <v>1520</v>
      </c>
      <c r="M336" s="9" t="s">
        <v>1500</v>
      </c>
      <c r="N336" s="9" t="s">
        <v>1500</v>
      </c>
      <c r="O336" s="9" t="s">
        <v>1500</v>
      </c>
      <c r="P336" s="9" t="s">
        <v>309</v>
      </c>
      <c r="Q336" s="9" t="s">
        <v>590</v>
      </c>
      <c r="R336" s="9" t="s">
        <v>1500</v>
      </c>
      <c r="S336" s="9" t="s">
        <v>1500</v>
      </c>
      <c r="T336" s="9" t="s">
        <v>2633</v>
      </c>
      <c r="U336" s="9" t="s">
        <v>1521</v>
      </c>
      <c r="V336" s="9" t="s">
        <v>1500</v>
      </c>
      <c r="W336" s="9" t="s">
        <v>1500</v>
      </c>
      <c r="X336" s="9" t="s">
        <v>1500</v>
      </c>
      <c r="Y336" s="9" t="s">
        <v>1647</v>
      </c>
      <c r="Z336" s="9">
        <v>2020</v>
      </c>
      <c r="AA336" s="9">
        <v>361</v>
      </c>
      <c r="AB336" s="9" t="s">
        <v>1500</v>
      </c>
      <c r="AC336" s="9" t="s">
        <v>1500</v>
      </c>
      <c r="AD336" s="9" t="s">
        <v>1500</v>
      </c>
      <c r="AE336" s="9" t="s">
        <v>1500</v>
      </c>
      <c r="AF336" s="9" t="s">
        <v>1500</v>
      </c>
      <c r="AG336" s="9">
        <v>114071</v>
      </c>
      <c r="AH336" s="9" t="s">
        <v>521</v>
      </c>
      <c r="AI336" s="10" t="str">
        <f>HYPERLINK("http://dx.doi.org/10.1016/j.geoderma.2019.114071","http://dx.doi.org/10.1016/j.geoderma.2019.114071")</f>
        <v>http://dx.doi.org/10.1016/j.geoderma.2019.114071</v>
      </c>
      <c r="AJ336" s="9" t="s">
        <v>1500</v>
      </c>
      <c r="AK336" s="9" t="s">
        <v>1500</v>
      </c>
      <c r="AL336" s="9" t="s">
        <v>1500</v>
      </c>
      <c r="AM336" s="9" t="s">
        <v>1500</v>
      </c>
      <c r="AN336" s="9" t="s">
        <v>1500</v>
      </c>
      <c r="AO336" s="9" t="s">
        <v>1500</v>
      </c>
      <c r="AP336" s="9" t="s">
        <v>1500</v>
      </c>
      <c r="AQ336" s="9" t="s">
        <v>940</v>
      </c>
      <c r="AR336" s="10" t="str">
        <f>HYPERLINK("https%3A%2F%2Fwww.webofscience.com%2Fwos%2Fwoscc%2Ffull-record%2FWOS:000510804700050","View Full Record in Web of Science")</f>
        <v>View Full Record in Web of Science</v>
      </c>
    </row>
    <row r="337" spans="1:44" s="9" customFormat="1" x14ac:dyDescent="0.2">
      <c r="A337" s="9" t="s">
        <v>1507</v>
      </c>
      <c r="B337" s="9" t="s">
        <v>1974</v>
      </c>
      <c r="C337" s="9" t="s">
        <v>1500</v>
      </c>
      <c r="D337" s="9" t="s">
        <v>1500</v>
      </c>
      <c r="E337" s="9" t="s">
        <v>1500</v>
      </c>
      <c r="F337" s="9" t="s">
        <v>2129</v>
      </c>
      <c r="G337" s="9" t="s">
        <v>1500</v>
      </c>
      <c r="H337" s="9" t="s">
        <v>1500</v>
      </c>
      <c r="I337" s="9" t="s">
        <v>2621</v>
      </c>
      <c r="K337" s="9" t="s">
        <v>1424</v>
      </c>
      <c r="L337" s="9" t="s">
        <v>604</v>
      </c>
      <c r="M337" s="9" t="s">
        <v>1500</v>
      </c>
      <c r="N337" s="9" t="s">
        <v>1500</v>
      </c>
      <c r="O337" s="9" t="s">
        <v>1500</v>
      </c>
      <c r="P337" s="9" t="s">
        <v>2166</v>
      </c>
      <c r="Q337" s="9" t="s">
        <v>2553</v>
      </c>
      <c r="R337" s="9" t="s">
        <v>1500</v>
      </c>
      <c r="S337" s="9" t="s">
        <v>1500</v>
      </c>
      <c r="T337" s="9" t="s">
        <v>1479</v>
      </c>
      <c r="U337" s="9" t="s">
        <v>1522</v>
      </c>
      <c r="V337" s="9" t="s">
        <v>1500</v>
      </c>
      <c r="W337" s="9" t="s">
        <v>1500</v>
      </c>
      <c r="X337" s="9" t="s">
        <v>1500</v>
      </c>
      <c r="Y337" s="9" t="s">
        <v>1487</v>
      </c>
      <c r="Z337" s="9">
        <v>2020</v>
      </c>
      <c r="AA337" s="9">
        <v>20</v>
      </c>
      <c r="AB337" s="9">
        <v>4</v>
      </c>
      <c r="AC337" s="9" t="s">
        <v>1500</v>
      </c>
      <c r="AD337" s="9" t="s">
        <v>1500</v>
      </c>
      <c r="AE337" s="9">
        <v>1834</v>
      </c>
      <c r="AF337" s="9">
        <v>1845</v>
      </c>
      <c r="AG337" s="9" t="s">
        <v>1500</v>
      </c>
      <c r="AH337" s="9" t="s">
        <v>2461</v>
      </c>
      <c r="AI337" s="10" t="str">
        <f>HYPERLINK("http://dx.doi.org/10.1007/s11368-019-02477-2","http://dx.doi.org/10.1007/s11368-019-02477-2")</f>
        <v>http://dx.doi.org/10.1007/s11368-019-02477-2</v>
      </c>
      <c r="AJ337" s="9" t="s">
        <v>1500</v>
      </c>
      <c r="AK337" s="9" t="s">
        <v>2678</v>
      </c>
      <c r="AL337" s="9" t="s">
        <v>1500</v>
      </c>
      <c r="AM337" s="9" t="s">
        <v>1500</v>
      </c>
      <c r="AN337" s="9" t="s">
        <v>1500</v>
      </c>
      <c r="AO337" s="9" t="s">
        <v>1500</v>
      </c>
      <c r="AP337" s="9" t="s">
        <v>1500</v>
      </c>
      <c r="AQ337" s="9" t="s">
        <v>1090</v>
      </c>
      <c r="AR337" s="10" t="str">
        <f>HYPERLINK("https%3A%2F%2Fwww.webofscience.com%2Fwos%2Fwoscc%2Ffull-record%2FWOS:000504130100001","View Full Record in Web of Science")</f>
        <v>View Full Record in Web of Science</v>
      </c>
    </row>
    <row r="338" spans="1:44" s="9" customFormat="1" x14ac:dyDescent="0.2">
      <c r="A338" s="9" t="s">
        <v>1507</v>
      </c>
      <c r="B338" s="9" t="s">
        <v>2290</v>
      </c>
      <c r="C338" s="9" t="s">
        <v>1500</v>
      </c>
      <c r="D338" s="9" t="s">
        <v>1500</v>
      </c>
      <c r="E338" s="9" t="s">
        <v>1500</v>
      </c>
      <c r="F338" s="9" t="s">
        <v>2488</v>
      </c>
      <c r="G338" s="9" t="s">
        <v>1500</v>
      </c>
      <c r="H338" s="9" t="s">
        <v>1500</v>
      </c>
      <c r="I338" s="9" t="s">
        <v>2784</v>
      </c>
      <c r="K338" s="9" t="s">
        <v>1471</v>
      </c>
      <c r="L338" s="9" t="s">
        <v>582</v>
      </c>
      <c r="M338" s="9" t="s">
        <v>1500</v>
      </c>
      <c r="N338" s="9" t="s">
        <v>1500</v>
      </c>
      <c r="O338" s="9" t="s">
        <v>1500</v>
      </c>
      <c r="P338" s="9" t="s">
        <v>2767</v>
      </c>
      <c r="Q338" s="9" t="s">
        <v>1500</v>
      </c>
      <c r="R338" s="9" t="s">
        <v>1500</v>
      </c>
      <c r="S338" s="9" t="s">
        <v>1500</v>
      </c>
      <c r="T338" s="9" t="s">
        <v>2650</v>
      </c>
      <c r="U338" s="9" t="s">
        <v>2647</v>
      </c>
      <c r="V338" s="9" t="s">
        <v>1500</v>
      </c>
      <c r="W338" s="9" t="s">
        <v>1500</v>
      </c>
      <c r="X338" s="9" t="s">
        <v>1500</v>
      </c>
      <c r="Y338" s="9" t="s">
        <v>1625</v>
      </c>
      <c r="Z338" s="9">
        <v>2022</v>
      </c>
      <c r="AA338" s="9">
        <v>324</v>
      </c>
      <c r="AB338" s="9" t="s">
        <v>1500</v>
      </c>
      <c r="AC338" s="9" t="s">
        <v>1500</v>
      </c>
      <c r="AD338" s="9" t="s">
        <v>1500</v>
      </c>
      <c r="AE338" s="9" t="s">
        <v>1500</v>
      </c>
      <c r="AF338" s="9" t="s">
        <v>1500</v>
      </c>
      <c r="AG338" s="9">
        <v>116335</v>
      </c>
      <c r="AH338" s="9" t="s">
        <v>2597</v>
      </c>
      <c r="AI338" s="10" t="str">
        <f>HYPERLINK("http://dx.doi.org/10.1016/j.jenvman.2022.116335","http://dx.doi.org/10.1016/j.jenvman.2022.116335")</f>
        <v>http://dx.doi.org/10.1016/j.jenvman.2022.116335</v>
      </c>
      <c r="AJ338" s="9" t="s">
        <v>1500</v>
      </c>
      <c r="AK338" s="9" t="s">
        <v>2677</v>
      </c>
      <c r="AL338" s="9" t="s">
        <v>1500</v>
      </c>
      <c r="AM338" s="9" t="s">
        <v>1500</v>
      </c>
      <c r="AN338" s="9">
        <v>36182840</v>
      </c>
      <c r="AO338" s="9" t="s">
        <v>1500</v>
      </c>
      <c r="AP338" s="9" t="s">
        <v>1500</v>
      </c>
      <c r="AQ338" s="9" t="s">
        <v>871</v>
      </c>
      <c r="AR338" s="10" t="str">
        <f>HYPERLINK("https%3A%2F%2Fwww.webofscience.com%2Fwos%2Fwoscc%2Ffull-record%2FWOS:000866245600004","View Full Record in Web of Science")</f>
        <v>View Full Record in Web of Science</v>
      </c>
    </row>
    <row r="339" spans="1:44" s="9" customFormat="1" x14ac:dyDescent="0.2">
      <c r="A339" s="9" t="s">
        <v>1507</v>
      </c>
      <c r="B339" s="9" t="s">
        <v>2028</v>
      </c>
      <c r="C339" s="9" t="s">
        <v>1500</v>
      </c>
      <c r="D339" s="9" t="s">
        <v>1500</v>
      </c>
      <c r="E339" s="9" t="s">
        <v>1500</v>
      </c>
      <c r="F339" s="9" t="s">
        <v>1214</v>
      </c>
      <c r="G339" s="9" t="s">
        <v>1500</v>
      </c>
      <c r="H339" s="9" t="s">
        <v>1500</v>
      </c>
      <c r="I339" s="11" t="s">
        <v>2785</v>
      </c>
      <c r="K339" s="9" t="s">
        <v>1454</v>
      </c>
      <c r="L339" s="9" t="s">
        <v>604</v>
      </c>
      <c r="M339" s="9" t="s">
        <v>1500</v>
      </c>
      <c r="N339" s="9" t="s">
        <v>1500</v>
      </c>
      <c r="O339" s="9" t="s">
        <v>1500</v>
      </c>
      <c r="P339" s="9" t="s">
        <v>488</v>
      </c>
      <c r="Q339" s="9" t="s">
        <v>1500</v>
      </c>
      <c r="R339" s="9" t="s">
        <v>1500</v>
      </c>
      <c r="S339" s="9" t="s">
        <v>1500</v>
      </c>
      <c r="T339" s="9" t="s">
        <v>1479</v>
      </c>
      <c r="U339" s="9" t="s">
        <v>1522</v>
      </c>
      <c r="V339" s="9" t="s">
        <v>1500</v>
      </c>
      <c r="W339" s="9" t="s">
        <v>1500</v>
      </c>
      <c r="X339" s="9" t="s">
        <v>1500</v>
      </c>
      <c r="Y339" s="9" t="s">
        <v>1506</v>
      </c>
      <c r="Z339" s="9">
        <v>2024</v>
      </c>
      <c r="AA339" s="9">
        <v>24</v>
      </c>
      <c r="AB339" s="9">
        <v>8</v>
      </c>
      <c r="AC339" s="9" t="s">
        <v>1500</v>
      </c>
      <c r="AD339" s="9" t="s">
        <v>1500</v>
      </c>
      <c r="AE339" s="9">
        <v>3028</v>
      </c>
      <c r="AF339" s="9">
        <v>3040</v>
      </c>
      <c r="AG339" s="9" t="s">
        <v>1500</v>
      </c>
      <c r="AH339" s="9" t="s">
        <v>2307</v>
      </c>
      <c r="AI339" s="10" t="str">
        <f>HYPERLINK("http://dx.doi.org/10.1007/s11368-024-03863-1","http://dx.doi.org/10.1007/s11368-024-03863-1")</f>
        <v>http://dx.doi.org/10.1007/s11368-024-03863-1</v>
      </c>
      <c r="AJ339" s="9" t="s">
        <v>1500</v>
      </c>
      <c r="AK339" s="9" t="s">
        <v>1936</v>
      </c>
      <c r="AL339" s="9" t="s">
        <v>1500</v>
      </c>
      <c r="AM339" s="9" t="s">
        <v>1500</v>
      </c>
      <c r="AN339" s="9" t="s">
        <v>1500</v>
      </c>
      <c r="AO339" s="9" t="s">
        <v>1500</v>
      </c>
      <c r="AP339" s="9" t="s">
        <v>1500</v>
      </c>
      <c r="AQ339" s="9" t="s">
        <v>763</v>
      </c>
      <c r="AR339" s="10" t="str">
        <f>HYPERLINK("https%3A%2F%2Fwww.webofscience.com%2Fwos%2Fwoscc%2Ffull-record%2FWOS:001272524900001","View Full Record in Web of Science")</f>
        <v>View Full Record in Web of Science</v>
      </c>
    </row>
    <row r="340" spans="1:44" s="9" customFormat="1" x14ac:dyDescent="0.2">
      <c r="A340" s="9" t="s">
        <v>1507</v>
      </c>
      <c r="B340" s="9" t="s">
        <v>2274</v>
      </c>
      <c r="C340" s="9" t="s">
        <v>1500</v>
      </c>
      <c r="D340" s="9" t="s">
        <v>1500</v>
      </c>
      <c r="E340" s="9" t="s">
        <v>1500</v>
      </c>
      <c r="F340" s="9" t="s">
        <v>1187</v>
      </c>
      <c r="G340" s="9" t="s">
        <v>1500</v>
      </c>
      <c r="H340" s="9" t="s">
        <v>1500</v>
      </c>
      <c r="I340" s="11" t="s">
        <v>2785</v>
      </c>
      <c r="K340" s="9" t="s">
        <v>61</v>
      </c>
      <c r="L340" s="9" t="s">
        <v>1303</v>
      </c>
      <c r="M340" s="9" t="s">
        <v>1500</v>
      </c>
      <c r="N340" s="9" t="s">
        <v>1500</v>
      </c>
      <c r="O340" s="9" t="s">
        <v>1500</v>
      </c>
      <c r="P340" s="9" t="s">
        <v>1666</v>
      </c>
      <c r="Q340" s="9" t="s">
        <v>2007</v>
      </c>
      <c r="R340" s="9" t="s">
        <v>1500</v>
      </c>
      <c r="S340" s="9" t="s">
        <v>1500</v>
      </c>
      <c r="T340" s="9" t="s">
        <v>2638</v>
      </c>
      <c r="U340" s="9" t="s">
        <v>2629</v>
      </c>
      <c r="V340" s="9" t="s">
        <v>1500</v>
      </c>
      <c r="W340" s="9" t="s">
        <v>1500</v>
      </c>
      <c r="X340" s="9" t="s">
        <v>1500</v>
      </c>
      <c r="Y340" s="9" t="s">
        <v>1490</v>
      </c>
      <c r="Z340" s="9">
        <v>2022</v>
      </c>
      <c r="AA340" s="9">
        <v>474</v>
      </c>
      <c r="AB340" s="9" t="s">
        <v>1499</v>
      </c>
      <c r="AC340" s="9" t="s">
        <v>1500</v>
      </c>
      <c r="AD340" s="9" t="s">
        <v>1500</v>
      </c>
      <c r="AE340" s="9">
        <v>541</v>
      </c>
      <c r="AF340" s="9">
        <v>560</v>
      </c>
      <c r="AG340" s="9" t="s">
        <v>1500</v>
      </c>
      <c r="AH340" s="9" t="s">
        <v>2306</v>
      </c>
      <c r="AI340" s="10" t="str">
        <f>HYPERLINK("http://dx.doi.org/10.1007/s11104-022-05360-1","http://dx.doi.org/10.1007/s11104-022-05360-1")</f>
        <v>http://dx.doi.org/10.1007/s11104-022-05360-1</v>
      </c>
      <c r="AJ340" s="9" t="s">
        <v>1500</v>
      </c>
      <c r="AK340" s="9" t="s">
        <v>2686</v>
      </c>
      <c r="AL340" s="9" t="s">
        <v>1500</v>
      </c>
      <c r="AM340" s="9" t="s">
        <v>1500</v>
      </c>
      <c r="AN340" s="9" t="s">
        <v>1500</v>
      </c>
      <c r="AO340" s="9" t="s">
        <v>1500</v>
      </c>
      <c r="AP340" s="9" t="s">
        <v>1500</v>
      </c>
      <c r="AQ340" s="9" t="s">
        <v>984</v>
      </c>
      <c r="AR340" s="10" t="str">
        <f>HYPERLINK("https%3A%2F%2Fwww.webofscience.com%2Fwos%2Fwoscc%2Ffull-record%2FWOS:000765221800001","View Full Record in Web of Science")</f>
        <v>View Full Record in Web of Science</v>
      </c>
    </row>
    <row r="341" spans="1:44" s="9" customFormat="1" x14ac:dyDescent="0.2">
      <c r="A341" s="9" t="s">
        <v>1507</v>
      </c>
      <c r="B341" s="9" t="s">
        <v>296</v>
      </c>
      <c r="C341" s="9" t="s">
        <v>1500</v>
      </c>
      <c r="D341" s="9" t="s">
        <v>1500</v>
      </c>
      <c r="E341" s="9" t="s">
        <v>1500</v>
      </c>
      <c r="F341" s="9" t="s">
        <v>1510</v>
      </c>
      <c r="G341" s="9" t="s">
        <v>1500</v>
      </c>
      <c r="H341" s="9" t="s">
        <v>1500</v>
      </c>
      <c r="I341" s="9" t="s">
        <v>2621</v>
      </c>
      <c r="K341" s="9" t="s">
        <v>1275</v>
      </c>
      <c r="L341" s="9" t="s">
        <v>582</v>
      </c>
      <c r="M341" s="9" t="s">
        <v>1500</v>
      </c>
      <c r="N341" s="9" t="s">
        <v>1500</v>
      </c>
      <c r="O341" s="9" t="s">
        <v>1500</v>
      </c>
      <c r="P341" s="9" t="s">
        <v>1447</v>
      </c>
      <c r="Q341" s="9" t="s">
        <v>2169</v>
      </c>
      <c r="R341" s="9" t="s">
        <v>1500</v>
      </c>
      <c r="S341" s="9" t="s">
        <v>1500</v>
      </c>
      <c r="T341" s="9" t="s">
        <v>2650</v>
      </c>
      <c r="U341" s="9" t="s">
        <v>2647</v>
      </c>
      <c r="V341" s="9" t="s">
        <v>1500</v>
      </c>
      <c r="W341" s="9" t="s">
        <v>1500</v>
      </c>
      <c r="X341" s="9" t="s">
        <v>1500</v>
      </c>
      <c r="Y341" s="9" t="s">
        <v>1509</v>
      </c>
      <c r="Z341" s="9">
        <v>2024</v>
      </c>
      <c r="AA341" s="9">
        <v>354</v>
      </c>
      <c r="AB341" s="9" t="s">
        <v>1500</v>
      </c>
      <c r="AC341" s="9" t="s">
        <v>1500</v>
      </c>
      <c r="AD341" s="9" t="s">
        <v>1500</v>
      </c>
      <c r="AE341" s="9" t="s">
        <v>1500</v>
      </c>
      <c r="AF341" s="9" t="s">
        <v>1500</v>
      </c>
      <c r="AG341" s="9">
        <v>120261</v>
      </c>
      <c r="AH341" s="9" t="s">
        <v>735</v>
      </c>
      <c r="AI341" s="10" t="str">
        <f>HYPERLINK("http://dx.doi.org/10.1016/j.jenvman.2024.120261","http://dx.doi.org/10.1016/j.jenvman.2024.120261")</f>
        <v>http://dx.doi.org/10.1016/j.jenvman.2024.120261</v>
      </c>
      <c r="AJ341" s="9" t="s">
        <v>1500</v>
      </c>
      <c r="AK341" s="9" t="s">
        <v>2657</v>
      </c>
      <c r="AL341" s="9" t="s">
        <v>1500</v>
      </c>
      <c r="AM341" s="9" t="s">
        <v>1500</v>
      </c>
      <c r="AN341" s="9">
        <v>38354608</v>
      </c>
      <c r="AO341" s="9" t="s">
        <v>1500</v>
      </c>
      <c r="AP341" s="9" t="s">
        <v>1500</v>
      </c>
      <c r="AQ341" s="9" t="s">
        <v>764</v>
      </c>
      <c r="AR341" s="10" t="str">
        <f>HYPERLINK("https%3A%2F%2Fwww.webofscience.com%2Fwos%2Fwoscc%2Ffull-record%2FWOS:001185265100001","View Full Record in Web of Science")</f>
        <v>View Full Record in Web of Science</v>
      </c>
    </row>
    <row r="342" spans="1:44" s="9" customFormat="1" x14ac:dyDescent="0.2">
      <c r="A342" s="9" t="s">
        <v>1507</v>
      </c>
      <c r="B342" s="9" t="s">
        <v>1711</v>
      </c>
      <c r="C342" s="9" t="s">
        <v>1500</v>
      </c>
      <c r="D342" s="9" t="s">
        <v>1500</v>
      </c>
      <c r="E342" s="9" t="s">
        <v>1500</v>
      </c>
      <c r="F342" s="9" t="s">
        <v>1811</v>
      </c>
      <c r="G342" s="9" t="s">
        <v>1500</v>
      </c>
      <c r="H342" s="9" t="s">
        <v>1500</v>
      </c>
      <c r="J342" s="9" t="s">
        <v>2786</v>
      </c>
      <c r="K342" s="9" t="s">
        <v>301</v>
      </c>
      <c r="L342" s="9" t="s">
        <v>219</v>
      </c>
      <c r="M342" s="9" t="s">
        <v>1500</v>
      </c>
      <c r="N342" s="9" t="s">
        <v>1500</v>
      </c>
      <c r="O342" s="9" t="s">
        <v>1500</v>
      </c>
      <c r="P342" s="9" t="s">
        <v>1207</v>
      </c>
      <c r="Q342" s="9" t="s">
        <v>1500</v>
      </c>
      <c r="R342" s="9" t="s">
        <v>1500</v>
      </c>
      <c r="S342" s="9" t="s">
        <v>1500</v>
      </c>
      <c r="T342" s="9" t="s">
        <v>1914</v>
      </c>
      <c r="U342" s="9" t="s">
        <v>1909</v>
      </c>
      <c r="V342" s="9" t="s">
        <v>1500</v>
      </c>
      <c r="W342" s="9" t="s">
        <v>1500</v>
      </c>
      <c r="X342" s="9" t="s">
        <v>1500</v>
      </c>
      <c r="Y342" s="9" t="s">
        <v>1647</v>
      </c>
      <c r="Z342" s="9">
        <v>2022</v>
      </c>
      <c r="AA342" s="9">
        <v>326</v>
      </c>
      <c r="AB342" s="9" t="s">
        <v>1500</v>
      </c>
      <c r="AC342" s="9" t="s">
        <v>1500</v>
      </c>
      <c r="AD342" s="9" t="s">
        <v>1500</v>
      </c>
      <c r="AE342" s="9" t="s">
        <v>1500</v>
      </c>
      <c r="AF342" s="9" t="s">
        <v>1500</v>
      </c>
      <c r="AG342" s="9">
        <v>107799</v>
      </c>
      <c r="AH342" s="9" t="s">
        <v>2422</v>
      </c>
      <c r="AI342" s="10" t="str">
        <f>HYPERLINK("http://dx.doi.org/10.1016/j.agee.2021.107799","http://dx.doi.org/10.1016/j.agee.2021.107799")</f>
        <v>http://dx.doi.org/10.1016/j.agee.2021.107799</v>
      </c>
      <c r="AJ342" s="9" t="s">
        <v>1500</v>
      </c>
      <c r="AK342" s="9" t="s">
        <v>1500</v>
      </c>
      <c r="AL342" s="9" t="s">
        <v>1500</v>
      </c>
      <c r="AM342" s="9" t="s">
        <v>1500</v>
      </c>
      <c r="AN342" s="9" t="s">
        <v>1500</v>
      </c>
      <c r="AO342" s="9" t="s">
        <v>1500</v>
      </c>
      <c r="AP342" s="9" t="s">
        <v>1500</v>
      </c>
      <c r="AQ342" s="9" t="s">
        <v>807</v>
      </c>
      <c r="AR342" s="10" t="str">
        <f>HYPERLINK("https%3A%2F%2Fwww.webofscience.com%2Fwos%2Fwoscc%2Ffull-record%2FWOS:000790336700001","View Full Record in Web of Science")</f>
        <v>View Full Record in Web of Science</v>
      </c>
    </row>
    <row r="343" spans="1:44" s="9" customFormat="1" x14ac:dyDescent="0.2">
      <c r="A343" s="9" t="s">
        <v>1507</v>
      </c>
      <c r="B343" s="9" t="s">
        <v>1994</v>
      </c>
      <c r="C343" s="9" t="s">
        <v>1500</v>
      </c>
      <c r="D343" s="9" t="s">
        <v>1500</v>
      </c>
      <c r="E343" s="9" t="s">
        <v>1500</v>
      </c>
      <c r="F343" s="9" t="s">
        <v>1994</v>
      </c>
      <c r="G343" s="9" t="s">
        <v>1500</v>
      </c>
      <c r="H343" s="9" t="s">
        <v>1500</v>
      </c>
      <c r="J343" s="9" t="s">
        <v>2792</v>
      </c>
      <c r="K343" s="9" t="s">
        <v>2204</v>
      </c>
      <c r="L343" s="9" t="s">
        <v>663</v>
      </c>
      <c r="M343" s="9" t="s">
        <v>1500</v>
      </c>
      <c r="N343" s="9" t="s">
        <v>1500</v>
      </c>
      <c r="O343" s="9" t="s">
        <v>1500</v>
      </c>
      <c r="P343" s="9" t="s">
        <v>1500</v>
      </c>
      <c r="Q343" s="9" t="s">
        <v>2167</v>
      </c>
      <c r="R343" s="9" t="s">
        <v>1500</v>
      </c>
      <c r="S343" s="9" t="s">
        <v>1500</v>
      </c>
      <c r="T343" s="9" t="s">
        <v>2056</v>
      </c>
      <c r="U343" s="9" t="s">
        <v>1500</v>
      </c>
      <c r="V343" s="9" t="s">
        <v>1500</v>
      </c>
      <c r="W343" s="9" t="s">
        <v>1500</v>
      </c>
      <c r="X343" s="9" t="s">
        <v>1500</v>
      </c>
      <c r="Y343" s="9" t="s">
        <v>1490</v>
      </c>
      <c r="Z343" s="9">
        <v>2001</v>
      </c>
      <c r="AA343" s="9">
        <v>35</v>
      </c>
      <c r="AB343" s="9">
        <v>15</v>
      </c>
      <c r="AC343" s="9" t="s">
        <v>1500</v>
      </c>
      <c r="AD343" s="9" t="s">
        <v>1500</v>
      </c>
      <c r="AE343" s="9">
        <v>2679</v>
      </c>
      <c r="AF343" s="9">
        <v>2695</v>
      </c>
      <c r="AG343" s="9" t="s">
        <v>1500</v>
      </c>
      <c r="AH343" s="9" t="s">
        <v>2607</v>
      </c>
      <c r="AI343" s="10" t="str">
        <f>HYPERLINK("http://dx.doi.org/10.1016/S1352-2310(00)00414-3","http://dx.doi.org/10.1016/S1352-2310(00)00414-3")</f>
        <v>http://dx.doi.org/10.1016/S1352-2310(00)00414-3</v>
      </c>
      <c r="AJ343" s="9" t="s">
        <v>1500</v>
      </c>
      <c r="AK343" s="9" t="s">
        <v>1500</v>
      </c>
      <c r="AL343" s="9" t="s">
        <v>1500</v>
      </c>
      <c r="AM343" s="9" t="s">
        <v>1500</v>
      </c>
      <c r="AN343" s="9" t="s">
        <v>1500</v>
      </c>
      <c r="AO343" s="9" t="s">
        <v>1500</v>
      </c>
      <c r="AP343" s="9" t="s">
        <v>1500</v>
      </c>
      <c r="AQ343" s="9" t="s">
        <v>876</v>
      </c>
      <c r="AR343" s="10" t="str">
        <f>HYPERLINK("https%3A%2F%2Fwww.webofscience.com%2Fwos%2Fwoscc%2Ffull-record%2FWOS:000169070900008","View Full Record in Web of Science")</f>
        <v>View Full Record in Web of Science</v>
      </c>
    </row>
    <row r="344" spans="1:44" s="9" customFormat="1" x14ac:dyDescent="0.2">
      <c r="A344" s="9" t="s">
        <v>1507</v>
      </c>
      <c r="B344" s="9" t="s">
        <v>1272</v>
      </c>
      <c r="C344" s="9" t="s">
        <v>1500</v>
      </c>
      <c r="D344" s="9" t="s">
        <v>1500</v>
      </c>
      <c r="E344" s="9" t="s">
        <v>1500</v>
      </c>
      <c r="F344" s="9" t="s">
        <v>1679</v>
      </c>
      <c r="G344" s="9" t="s">
        <v>1500</v>
      </c>
      <c r="H344" s="9" t="s">
        <v>1500</v>
      </c>
      <c r="J344" s="9" t="s">
        <v>2792</v>
      </c>
      <c r="K344" s="9" t="s">
        <v>1656</v>
      </c>
    </row>
    <row r="345" spans="1:44" s="9" customFormat="1" x14ac:dyDescent="0.2">
      <c r="A345" s="9" t="s">
        <v>1507</v>
      </c>
      <c r="B345" s="9" t="s">
        <v>631</v>
      </c>
      <c r="C345" s="9" t="s">
        <v>1500</v>
      </c>
      <c r="D345" s="9" t="s">
        <v>1500</v>
      </c>
      <c r="E345" s="9" t="s">
        <v>1500</v>
      </c>
      <c r="F345" s="9" t="s">
        <v>746</v>
      </c>
      <c r="G345" s="9" t="s">
        <v>1500</v>
      </c>
      <c r="H345" s="9" t="s">
        <v>1500</v>
      </c>
      <c r="I345" s="9" t="s">
        <v>2621</v>
      </c>
      <c r="K345" s="9" t="s">
        <v>1205</v>
      </c>
      <c r="L345" s="9" t="s">
        <v>612</v>
      </c>
      <c r="M345" s="9" t="s">
        <v>1500</v>
      </c>
      <c r="N345" s="9" t="s">
        <v>1500</v>
      </c>
      <c r="O345" s="9" t="s">
        <v>1500</v>
      </c>
      <c r="P345" s="9" t="s">
        <v>921</v>
      </c>
      <c r="Q345" s="9" t="s">
        <v>1500</v>
      </c>
      <c r="R345" s="9" t="s">
        <v>1500</v>
      </c>
      <c r="S345" s="9" t="s">
        <v>1500</v>
      </c>
      <c r="T345" s="9" t="s">
        <v>2670</v>
      </c>
      <c r="U345" s="9" t="s">
        <v>2667</v>
      </c>
      <c r="V345" s="9" t="s">
        <v>1500</v>
      </c>
      <c r="W345" s="9" t="s">
        <v>1500</v>
      </c>
      <c r="X345" s="9" t="s">
        <v>1500</v>
      </c>
      <c r="Y345" s="9" t="s">
        <v>1505</v>
      </c>
      <c r="Z345" s="9">
        <v>2020</v>
      </c>
      <c r="AA345" s="9">
        <v>56</v>
      </c>
      <c r="AB345" s="9">
        <v>1</v>
      </c>
      <c r="AC345" s="9" t="s">
        <v>1500</v>
      </c>
      <c r="AD345" s="9" t="s">
        <v>1500</v>
      </c>
      <c r="AE345" s="9">
        <v>81</v>
      </c>
      <c r="AF345" s="9">
        <v>95</v>
      </c>
      <c r="AG345" s="9" t="s">
        <v>1500</v>
      </c>
      <c r="AH345" s="9" t="s">
        <v>2316</v>
      </c>
      <c r="AI345" s="10" t="str">
        <f>HYPERLINK("http://dx.doi.org/10.1007/s00374-019-01404-4","http://dx.doi.org/10.1007/s00374-019-01404-4")</f>
        <v>http://dx.doi.org/10.1007/s00374-019-01404-4</v>
      </c>
      <c r="AJ345" s="9" t="s">
        <v>1500</v>
      </c>
      <c r="AK345" s="9" t="s">
        <v>2636</v>
      </c>
      <c r="AL345" s="9" t="s">
        <v>1500</v>
      </c>
      <c r="AM345" s="9" t="s">
        <v>1500</v>
      </c>
      <c r="AN345" s="9" t="s">
        <v>1500</v>
      </c>
      <c r="AO345" s="9" t="s">
        <v>1500</v>
      </c>
      <c r="AP345" s="9" t="s">
        <v>1500</v>
      </c>
      <c r="AQ345" s="9" t="s">
        <v>947</v>
      </c>
      <c r="AR345" s="10" t="str">
        <f>HYPERLINK("https%3A%2F%2Fwww.webofscience.com%2Fwos%2Fwoscc%2Ffull-record%2FWOS:000490213400001","View Full Record in Web of Science")</f>
        <v>View Full Record in Web of Science</v>
      </c>
    </row>
    <row r="346" spans="1:44" s="9" customFormat="1" x14ac:dyDescent="0.2">
      <c r="A346" s="9" t="s">
        <v>1507</v>
      </c>
      <c r="B346" s="9" t="s">
        <v>2049</v>
      </c>
      <c r="C346" s="9" t="s">
        <v>1500</v>
      </c>
      <c r="D346" s="9" t="s">
        <v>1500</v>
      </c>
      <c r="E346" s="9" t="s">
        <v>1500</v>
      </c>
      <c r="F346" s="9" t="s">
        <v>1140</v>
      </c>
      <c r="G346" s="9" t="s">
        <v>1500</v>
      </c>
      <c r="H346" s="9" t="s">
        <v>1500</v>
      </c>
      <c r="J346" s="9" t="s">
        <v>2786</v>
      </c>
      <c r="K346" s="9" t="s">
        <v>2214</v>
      </c>
      <c r="L346" s="9" t="s">
        <v>1317</v>
      </c>
      <c r="M346" s="9" t="s">
        <v>1500</v>
      </c>
      <c r="N346" s="9" t="s">
        <v>1500</v>
      </c>
      <c r="O346" s="9" t="s">
        <v>1500</v>
      </c>
      <c r="P346" s="9" t="s">
        <v>1500</v>
      </c>
      <c r="Q346" s="9" t="s">
        <v>1500</v>
      </c>
      <c r="R346" s="9" t="s">
        <v>1500</v>
      </c>
      <c r="S346" s="9" t="s">
        <v>1500</v>
      </c>
      <c r="T346" s="9" t="s">
        <v>1500</v>
      </c>
      <c r="U346" s="9" t="s">
        <v>1513</v>
      </c>
      <c r="V346" s="9" t="s">
        <v>1500</v>
      </c>
      <c r="W346" s="9" t="s">
        <v>1500</v>
      </c>
      <c r="X346" s="9" t="s">
        <v>1500</v>
      </c>
      <c r="Y346" s="9" t="s">
        <v>1501</v>
      </c>
      <c r="Z346" s="9">
        <v>2024</v>
      </c>
      <c r="AA346" s="9">
        <v>14</v>
      </c>
      <c r="AB346" s="9">
        <v>9</v>
      </c>
      <c r="AC346" s="9" t="s">
        <v>1500</v>
      </c>
      <c r="AD346" s="9" t="s">
        <v>1500</v>
      </c>
      <c r="AE346" s="9" t="s">
        <v>1500</v>
      </c>
      <c r="AF346" s="9" t="s">
        <v>1500</v>
      </c>
      <c r="AG346" s="9">
        <v>1972</v>
      </c>
      <c r="AH346" s="9" t="s">
        <v>2376</v>
      </c>
      <c r="AI346" s="10" t="str">
        <f>HYPERLINK("http://dx.doi.org/10.3390/agronomy14091972","http://dx.doi.org/10.3390/agronomy14091972")</f>
        <v>http://dx.doi.org/10.3390/agronomy14091972</v>
      </c>
      <c r="AJ346" s="9" t="s">
        <v>1500</v>
      </c>
      <c r="AK346" s="9" t="s">
        <v>1500</v>
      </c>
      <c r="AL346" s="9" t="s">
        <v>1500</v>
      </c>
      <c r="AM346" s="9" t="s">
        <v>1500</v>
      </c>
      <c r="AN346" s="9" t="s">
        <v>1500</v>
      </c>
      <c r="AO346" s="9" t="s">
        <v>1500</v>
      </c>
      <c r="AP346" s="9" t="s">
        <v>1500</v>
      </c>
      <c r="AQ346" s="9" t="s">
        <v>805</v>
      </c>
      <c r="AR346" s="10" t="str">
        <f>HYPERLINK("https%3A%2F%2Fwww.webofscience.com%2Fwos%2Fwoscc%2Ffull-record%2FWOS:001326218800001","View Full Record in Web of Science")</f>
        <v>View Full Record in Web of Science</v>
      </c>
    </row>
    <row r="347" spans="1:44" s="9" customFormat="1" x14ac:dyDescent="0.2">
      <c r="A347" s="11" t="s">
        <v>1507</v>
      </c>
      <c r="B347" s="11" t="s">
        <v>1879</v>
      </c>
      <c r="C347" s="11" t="s">
        <v>1500</v>
      </c>
      <c r="D347" s="11" t="s">
        <v>1500</v>
      </c>
      <c r="E347" s="11" t="s">
        <v>1500</v>
      </c>
      <c r="F347" s="11" t="s">
        <v>1941</v>
      </c>
      <c r="G347" s="11" t="s">
        <v>1500</v>
      </c>
      <c r="H347" s="11" t="s">
        <v>1500</v>
      </c>
      <c r="I347" s="9" t="s">
        <v>1231</v>
      </c>
      <c r="K347" s="11" t="s">
        <v>1419</v>
      </c>
      <c r="L347" s="11" t="s">
        <v>652</v>
      </c>
    </row>
    <row r="348" spans="1:44" s="9" customFormat="1" x14ac:dyDescent="0.2">
      <c r="A348" s="9" t="s">
        <v>1507</v>
      </c>
      <c r="B348" s="9" t="s">
        <v>1696</v>
      </c>
      <c r="C348" s="9" t="s">
        <v>1500</v>
      </c>
      <c r="D348" s="9" t="s">
        <v>1500</v>
      </c>
      <c r="E348" s="9" t="s">
        <v>1500</v>
      </c>
      <c r="F348" s="9" t="s">
        <v>1945</v>
      </c>
      <c r="G348" s="9" t="s">
        <v>1500</v>
      </c>
      <c r="H348" s="9" t="s">
        <v>1500</v>
      </c>
      <c r="J348" s="9" t="s">
        <v>2792</v>
      </c>
      <c r="K348" s="9" t="s">
        <v>79</v>
      </c>
      <c r="L348" s="9" t="s">
        <v>911</v>
      </c>
      <c r="M348" s="9" t="s">
        <v>1500</v>
      </c>
      <c r="N348" s="9" t="s">
        <v>1500</v>
      </c>
      <c r="O348" s="9" t="s">
        <v>1500</v>
      </c>
      <c r="P348" s="9" t="s">
        <v>2030</v>
      </c>
      <c r="Q348" s="9" t="s">
        <v>2768</v>
      </c>
      <c r="R348" s="9" t="s">
        <v>1500</v>
      </c>
      <c r="S348" s="9" t="s">
        <v>1500</v>
      </c>
      <c r="T348" s="9" t="s">
        <v>1500</v>
      </c>
      <c r="U348" s="9" t="s">
        <v>2648</v>
      </c>
      <c r="V348" s="9" t="s">
        <v>1500</v>
      </c>
      <c r="W348" s="9" t="s">
        <v>1500</v>
      </c>
      <c r="X348" s="9" t="s">
        <v>1500</v>
      </c>
      <c r="Y348" s="9" t="s">
        <v>1494</v>
      </c>
      <c r="Z348" s="9">
        <v>2022</v>
      </c>
      <c r="AA348" s="9">
        <v>12</v>
      </c>
      <c r="AB348" s="9">
        <v>12</v>
      </c>
      <c r="AC348" s="9" t="s">
        <v>1500</v>
      </c>
      <c r="AD348" s="9" t="s">
        <v>1500</v>
      </c>
      <c r="AE348" s="9" t="s">
        <v>1500</v>
      </c>
      <c r="AF348" s="9" t="s">
        <v>1500</v>
      </c>
      <c r="AG348" s="9">
        <v>2134</v>
      </c>
      <c r="AH348" s="9" t="s">
        <v>2377</v>
      </c>
      <c r="AI348" s="10" t="str">
        <f>HYPERLINK("http://dx.doi.org/10.3390/agriculture12122134","http://dx.doi.org/10.3390/agriculture12122134")</f>
        <v>http://dx.doi.org/10.3390/agriculture12122134</v>
      </c>
      <c r="AJ348" s="9" t="s">
        <v>1500</v>
      </c>
      <c r="AK348" s="9" t="s">
        <v>1500</v>
      </c>
      <c r="AL348" s="9" t="s">
        <v>1500</v>
      </c>
      <c r="AM348" s="9" t="s">
        <v>1500</v>
      </c>
      <c r="AN348" s="9" t="s">
        <v>1500</v>
      </c>
      <c r="AO348" s="9" t="s">
        <v>1500</v>
      </c>
      <c r="AP348" s="9" t="s">
        <v>1500</v>
      </c>
      <c r="AQ348" s="9" t="s">
        <v>903</v>
      </c>
      <c r="AR348" s="10" t="str">
        <f>HYPERLINK("https%3A%2F%2Fwww.webofscience.com%2Fwos%2Fwoscc%2Ffull-record%2FWOS:000900221100001","View Full Record in Web of Science")</f>
        <v>View Full Record in Web of Science</v>
      </c>
    </row>
    <row r="349" spans="1:44" s="9" customFormat="1" x14ac:dyDescent="0.2">
      <c r="A349" s="11" t="s">
        <v>1507</v>
      </c>
      <c r="B349" s="11" t="s">
        <v>111</v>
      </c>
      <c r="C349" s="11" t="s">
        <v>1500</v>
      </c>
      <c r="D349" s="11" t="s">
        <v>1500</v>
      </c>
      <c r="E349" s="11" t="s">
        <v>1500</v>
      </c>
      <c r="F349" s="11" t="s">
        <v>716</v>
      </c>
      <c r="G349" s="11" t="s">
        <v>1500</v>
      </c>
      <c r="H349" s="11" t="s">
        <v>1500</v>
      </c>
      <c r="J349" s="9" t="s">
        <v>2792</v>
      </c>
      <c r="K349" s="11" t="s">
        <v>1196</v>
      </c>
      <c r="L349" s="11" t="s">
        <v>2313</v>
      </c>
    </row>
    <row r="350" spans="1:44" s="9" customFormat="1" x14ac:dyDescent="0.2">
      <c r="A350" s="11" t="s">
        <v>1507</v>
      </c>
      <c r="B350" s="11" t="s">
        <v>248</v>
      </c>
      <c r="C350" s="11" t="s">
        <v>1500</v>
      </c>
      <c r="D350" s="11" t="s">
        <v>1500</v>
      </c>
      <c r="E350" s="11" t="s">
        <v>1500</v>
      </c>
      <c r="F350" s="11" t="s">
        <v>1216</v>
      </c>
      <c r="G350" s="11" t="s">
        <v>1500</v>
      </c>
      <c r="H350" s="11" t="s">
        <v>1500</v>
      </c>
      <c r="I350" s="9" t="s">
        <v>2621</v>
      </c>
      <c r="K350" s="11" t="s">
        <v>124</v>
      </c>
      <c r="L350" s="11" t="s">
        <v>628</v>
      </c>
    </row>
    <row r="351" spans="1:44" s="9" customFormat="1" x14ac:dyDescent="0.2">
      <c r="A351" s="9" t="s">
        <v>1507</v>
      </c>
      <c r="B351" s="9" t="s">
        <v>180</v>
      </c>
      <c r="C351" s="9" t="s">
        <v>1500</v>
      </c>
      <c r="D351" s="9" t="s">
        <v>1500</v>
      </c>
      <c r="E351" s="9" t="s">
        <v>1500</v>
      </c>
      <c r="F351" s="9" t="s">
        <v>1276</v>
      </c>
      <c r="G351" s="9" t="s">
        <v>1500</v>
      </c>
      <c r="H351" s="9" t="s">
        <v>1500</v>
      </c>
      <c r="J351" s="9" t="s">
        <v>2786</v>
      </c>
      <c r="K351" s="9" t="s">
        <v>2493</v>
      </c>
      <c r="L351" s="9" t="s">
        <v>899</v>
      </c>
      <c r="M351" s="9" t="s">
        <v>1500</v>
      </c>
      <c r="N351" s="9" t="s">
        <v>1500</v>
      </c>
      <c r="O351" s="9" t="s">
        <v>1500</v>
      </c>
      <c r="P351" s="9" t="s">
        <v>1877</v>
      </c>
      <c r="Q351" s="9" t="s">
        <v>237</v>
      </c>
      <c r="R351" s="9" t="s">
        <v>1500</v>
      </c>
      <c r="S351" s="9" t="s">
        <v>1500</v>
      </c>
      <c r="T351" s="9" t="s">
        <v>2719</v>
      </c>
      <c r="U351" s="9" t="s">
        <v>2723</v>
      </c>
      <c r="V351" s="9" t="s">
        <v>1500</v>
      </c>
      <c r="W351" s="9" t="s">
        <v>1500</v>
      </c>
      <c r="X351" s="9" t="s">
        <v>1500</v>
      </c>
      <c r="Y351" s="9" t="s">
        <v>1597</v>
      </c>
      <c r="Z351" s="9">
        <v>2019</v>
      </c>
      <c r="AA351" s="9">
        <v>111</v>
      </c>
      <c r="AB351" s="9">
        <v>6</v>
      </c>
      <c r="AC351" s="9" t="s">
        <v>1500</v>
      </c>
      <c r="AD351" s="9" t="s">
        <v>1500</v>
      </c>
      <c r="AE351" s="9">
        <v>3028</v>
      </c>
      <c r="AF351" s="9">
        <v>3038</v>
      </c>
      <c r="AG351" s="9" t="s">
        <v>1500</v>
      </c>
      <c r="AH351" s="9" t="s">
        <v>2400</v>
      </c>
      <c r="AI351" s="10" t="str">
        <f>HYPERLINK("http://dx.doi.org/10.2134/agronj2019.03.0145","http://dx.doi.org/10.2134/agronj2019.03.0145")</f>
        <v>http://dx.doi.org/10.2134/agronj2019.03.0145</v>
      </c>
      <c r="AJ351" s="9" t="s">
        <v>1500</v>
      </c>
      <c r="AK351" s="9" t="s">
        <v>1500</v>
      </c>
      <c r="AL351" s="9" t="s">
        <v>1500</v>
      </c>
      <c r="AM351" s="9" t="s">
        <v>1500</v>
      </c>
      <c r="AN351" s="9" t="s">
        <v>1500</v>
      </c>
      <c r="AO351" s="9" t="s">
        <v>1500</v>
      </c>
      <c r="AP351" s="9" t="s">
        <v>1500</v>
      </c>
      <c r="AQ351" s="9" t="s">
        <v>1043</v>
      </c>
      <c r="AR351" s="10" t="str">
        <f>HYPERLINK("https%3A%2F%2Fwww.webofscience.com%2Fwos%2Fwoscc%2Ffull-record%2FWOS:000505571400040","View Full Record in Web of Science")</f>
        <v>View Full Record in Web of Science</v>
      </c>
    </row>
    <row r="352" spans="1:44" s="9" customFormat="1" x14ac:dyDescent="0.2">
      <c r="A352" s="9" t="s">
        <v>1507</v>
      </c>
      <c r="B352" s="9" t="s">
        <v>2452</v>
      </c>
      <c r="C352" s="9" t="s">
        <v>1500</v>
      </c>
      <c r="D352" s="9" t="s">
        <v>1500</v>
      </c>
      <c r="E352" s="9" t="s">
        <v>1500</v>
      </c>
      <c r="F352" s="9" t="s">
        <v>1889</v>
      </c>
      <c r="G352" s="9" t="s">
        <v>1500</v>
      </c>
      <c r="H352" s="9" t="s">
        <v>1500</v>
      </c>
      <c r="J352" s="9" t="s">
        <v>2792</v>
      </c>
      <c r="K352" s="9" t="s">
        <v>2566</v>
      </c>
    </row>
    <row r="353" spans="1:44" s="9" customFormat="1" x14ac:dyDescent="0.2">
      <c r="A353" s="9" t="s">
        <v>1507</v>
      </c>
      <c r="B353" s="9" t="s">
        <v>263</v>
      </c>
      <c r="C353" s="9" t="s">
        <v>1500</v>
      </c>
      <c r="D353" s="9" t="s">
        <v>1500</v>
      </c>
      <c r="E353" s="9" t="s">
        <v>1500</v>
      </c>
      <c r="F353" s="9" t="s">
        <v>1743</v>
      </c>
      <c r="G353" s="9" t="s">
        <v>1500</v>
      </c>
      <c r="H353" s="9" t="s">
        <v>1500</v>
      </c>
      <c r="I353" s="9" t="s">
        <v>1231</v>
      </c>
      <c r="K353" s="9" t="s">
        <v>1422</v>
      </c>
      <c r="L353" s="9" t="s">
        <v>1594</v>
      </c>
      <c r="M353" s="9" t="s">
        <v>1500</v>
      </c>
      <c r="N353" s="9" t="s">
        <v>1500</v>
      </c>
      <c r="O353" s="9" t="s">
        <v>1500</v>
      </c>
      <c r="P353" s="9" t="s">
        <v>1887</v>
      </c>
      <c r="Q353" s="9" t="s">
        <v>542</v>
      </c>
      <c r="R353" s="9" t="s">
        <v>1500</v>
      </c>
      <c r="S353" s="9" t="s">
        <v>1500</v>
      </c>
      <c r="T353" s="9" t="s">
        <v>1500</v>
      </c>
      <c r="U353" s="9" t="s">
        <v>2758</v>
      </c>
      <c r="V353" s="9" t="s">
        <v>1500</v>
      </c>
      <c r="W353" s="9" t="s">
        <v>1500</v>
      </c>
      <c r="X353" s="9" t="s">
        <v>1500</v>
      </c>
      <c r="Y353" s="9" t="s">
        <v>1495</v>
      </c>
      <c r="Z353" s="9">
        <v>2023</v>
      </c>
      <c r="AA353" s="9">
        <v>15</v>
      </c>
      <c r="AB353" s="9">
        <v>14</v>
      </c>
      <c r="AC353" s="9" t="s">
        <v>1500</v>
      </c>
      <c r="AD353" s="9" t="s">
        <v>1500</v>
      </c>
      <c r="AE353" s="9" t="s">
        <v>1500</v>
      </c>
      <c r="AF353" s="9" t="s">
        <v>1500</v>
      </c>
      <c r="AG353" s="9">
        <v>2633</v>
      </c>
      <c r="AH353" s="9" t="s">
        <v>875</v>
      </c>
      <c r="AI353" s="10" t="str">
        <f>HYPERLINK("http://dx.doi.org/10.3390/w15142633","http://dx.doi.org/10.3390/w15142633")</f>
        <v>http://dx.doi.org/10.3390/w15142633</v>
      </c>
      <c r="AJ353" s="9" t="s">
        <v>1500</v>
      </c>
      <c r="AK353" s="9" t="s">
        <v>1500</v>
      </c>
      <c r="AL353" s="9" t="s">
        <v>1500</v>
      </c>
      <c r="AM353" s="9" t="s">
        <v>1500</v>
      </c>
      <c r="AN353" s="9" t="s">
        <v>1500</v>
      </c>
      <c r="AO353" s="9" t="s">
        <v>1500</v>
      </c>
      <c r="AP353" s="9" t="s">
        <v>1500</v>
      </c>
      <c r="AQ353" s="9" t="s">
        <v>877</v>
      </c>
      <c r="AR353" s="10" t="str">
        <f>HYPERLINK("https%3A%2F%2Fwww.webofscience.com%2Fwos%2Fwoscc%2Ffull-record%2FWOS:001036644500001","View Full Record in Web of Science")</f>
        <v>View Full Record in Web of Science</v>
      </c>
    </row>
    <row r="354" spans="1:44" s="8" customFormat="1" x14ac:dyDescent="0.2">
      <c r="A354" s="8" t="s">
        <v>1507</v>
      </c>
      <c r="B354" s="8" t="s">
        <v>1724</v>
      </c>
      <c r="C354" s="8" t="s">
        <v>1500</v>
      </c>
      <c r="D354" s="8" t="s">
        <v>1500</v>
      </c>
      <c r="E354" s="8" t="s">
        <v>1500</v>
      </c>
      <c r="F354" s="8" t="s">
        <v>404</v>
      </c>
      <c r="G354" s="8" t="s">
        <v>1500</v>
      </c>
      <c r="H354" s="8" t="s">
        <v>1500</v>
      </c>
      <c r="J354" s="9" t="s">
        <v>2792</v>
      </c>
      <c r="K354" s="9" t="s">
        <v>96</v>
      </c>
      <c r="L354" s="8" t="s">
        <v>583</v>
      </c>
      <c r="M354" s="8" t="s">
        <v>1500</v>
      </c>
      <c r="N354" s="8" t="s">
        <v>1500</v>
      </c>
      <c r="O354" s="8" t="s">
        <v>1500</v>
      </c>
      <c r="P354" s="8" t="s">
        <v>175</v>
      </c>
      <c r="Q354" s="8" t="s">
        <v>1731</v>
      </c>
      <c r="R354" s="8" t="s">
        <v>1500</v>
      </c>
      <c r="S354" s="8" t="s">
        <v>1500</v>
      </c>
      <c r="T354" s="8" t="s">
        <v>1523</v>
      </c>
      <c r="U354" s="8" t="s">
        <v>1480</v>
      </c>
      <c r="V354" s="8" t="s">
        <v>1500</v>
      </c>
      <c r="W354" s="8" t="s">
        <v>1500</v>
      </c>
      <c r="X354" s="8" t="s">
        <v>1500</v>
      </c>
      <c r="Y354" s="8" t="s">
        <v>1598</v>
      </c>
      <c r="Z354" s="8">
        <v>2020</v>
      </c>
      <c r="AA354" s="8">
        <v>744</v>
      </c>
      <c r="AB354" s="8" t="s">
        <v>1500</v>
      </c>
      <c r="AC354" s="8" t="s">
        <v>1500</v>
      </c>
      <c r="AD354" s="8" t="s">
        <v>1500</v>
      </c>
      <c r="AE354" s="8" t="s">
        <v>1500</v>
      </c>
      <c r="AF354" s="8" t="s">
        <v>1500</v>
      </c>
      <c r="AG354" s="8">
        <v>140632</v>
      </c>
      <c r="AH354" s="8" t="s">
        <v>480</v>
      </c>
      <c r="AI354" s="12" t="str">
        <f>HYPERLINK("http://dx.doi.org/10.1016/j.scitotenv.2020.140632","http://dx.doi.org/10.1016/j.scitotenv.2020.140632")</f>
        <v>http://dx.doi.org/10.1016/j.scitotenv.2020.140632</v>
      </c>
      <c r="AJ354" s="8" t="s">
        <v>1500</v>
      </c>
      <c r="AK354" s="8" t="s">
        <v>1500</v>
      </c>
      <c r="AL354" s="8" t="s">
        <v>1500</v>
      </c>
      <c r="AM354" s="8" t="s">
        <v>1500</v>
      </c>
      <c r="AN354" s="8">
        <v>32688003</v>
      </c>
      <c r="AO354" s="8" t="s">
        <v>1500</v>
      </c>
      <c r="AP354" s="8" t="s">
        <v>1500</v>
      </c>
      <c r="AQ354" s="8" t="s">
        <v>986</v>
      </c>
      <c r="AR354" s="12" t="str">
        <f>HYPERLINK("https%3A%2F%2Fwww.webofscience.com%2Fwos%2Fwoscc%2Ffull-record%2FWOS:000573552600011","View Full Record in Web of Science")</f>
        <v>View Full Record in Web of Science</v>
      </c>
    </row>
    <row r="355" spans="1:44" s="9" customFormat="1" x14ac:dyDescent="0.2">
      <c r="A355" s="9" t="s">
        <v>1507</v>
      </c>
      <c r="B355" s="9" t="s">
        <v>1258</v>
      </c>
      <c r="C355" s="9" t="s">
        <v>1500</v>
      </c>
      <c r="D355" s="9" t="s">
        <v>1500</v>
      </c>
      <c r="E355" s="9" t="s">
        <v>1500</v>
      </c>
      <c r="F355" s="9" t="s">
        <v>1258</v>
      </c>
      <c r="G355" s="9" t="s">
        <v>1500</v>
      </c>
      <c r="H355" s="9" t="s">
        <v>1500</v>
      </c>
      <c r="J355" s="9" t="s">
        <v>2788</v>
      </c>
      <c r="K355" s="9" t="s">
        <v>1446</v>
      </c>
      <c r="L355" s="9" t="s">
        <v>594</v>
      </c>
      <c r="M355" s="9" t="s">
        <v>1500</v>
      </c>
      <c r="N355" s="9" t="s">
        <v>1500</v>
      </c>
      <c r="O355" s="9" t="s">
        <v>1500</v>
      </c>
      <c r="P355" s="9" t="s">
        <v>1500</v>
      </c>
      <c r="Q355" s="9" t="s">
        <v>1500</v>
      </c>
      <c r="R355" s="9" t="s">
        <v>1500</v>
      </c>
      <c r="S355" s="9" t="s">
        <v>1500</v>
      </c>
      <c r="T355" s="9" t="s">
        <v>1512</v>
      </c>
      <c r="U355" s="9" t="s">
        <v>1500</v>
      </c>
      <c r="V355" s="9" t="s">
        <v>1500</v>
      </c>
      <c r="W355" s="9" t="s">
        <v>1500</v>
      </c>
      <c r="X355" s="9" t="s">
        <v>1500</v>
      </c>
      <c r="Y355" s="9" t="s">
        <v>1498</v>
      </c>
      <c r="Z355" s="9">
        <v>2000</v>
      </c>
      <c r="AA355" s="9">
        <v>58</v>
      </c>
      <c r="AB355" s="9" t="s">
        <v>1503</v>
      </c>
      <c r="AC355" s="9" t="s">
        <v>1500</v>
      </c>
      <c r="AD355" s="9" t="s">
        <v>1500</v>
      </c>
      <c r="AE355" s="9">
        <v>131</v>
      </c>
      <c r="AF355" s="9">
        <v>139</v>
      </c>
      <c r="AG355" s="9" t="s">
        <v>1500</v>
      </c>
      <c r="AH355" s="9" t="s">
        <v>679</v>
      </c>
      <c r="AI355" s="10" t="str">
        <f>HYPERLINK("http://dx.doi.org/10.1023/A:1009842502608","http://dx.doi.org/10.1023/A:1009842502608")</f>
        <v>http://dx.doi.org/10.1023/A:1009842502608</v>
      </c>
      <c r="AJ355" s="9" t="s">
        <v>1500</v>
      </c>
      <c r="AK355" s="9" t="s">
        <v>1500</v>
      </c>
      <c r="AL355" s="9" t="s">
        <v>1500</v>
      </c>
      <c r="AM355" s="9" t="s">
        <v>1500</v>
      </c>
      <c r="AN355" s="9" t="s">
        <v>1500</v>
      </c>
      <c r="AO355" s="9" t="s">
        <v>1500</v>
      </c>
      <c r="AP355" s="9" t="s">
        <v>1500</v>
      </c>
      <c r="AQ355" s="9" t="s">
        <v>1003</v>
      </c>
      <c r="AR355" s="10" t="str">
        <f>HYPERLINK("https%3A%2F%2Fwww.webofscience.com%2Fwos%2Fwoscc%2Ffull-record%2FWOS:000166362400012","View Full Record in Web of Science")</f>
        <v>View Full Record in Web of Science</v>
      </c>
    </row>
    <row r="356" spans="1:44" s="9" customFormat="1" x14ac:dyDescent="0.2">
      <c r="A356" s="9" t="s">
        <v>1507</v>
      </c>
      <c r="B356" s="9" t="s">
        <v>448</v>
      </c>
      <c r="C356" s="9" t="s">
        <v>1500</v>
      </c>
      <c r="D356" s="9" t="s">
        <v>1500</v>
      </c>
      <c r="E356" s="9" t="s">
        <v>1500</v>
      </c>
      <c r="F356" s="9" t="s">
        <v>1358</v>
      </c>
      <c r="G356" s="9" t="s">
        <v>1500</v>
      </c>
      <c r="H356" s="9" t="s">
        <v>1500</v>
      </c>
      <c r="J356" s="9" t="s">
        <v>2792</v>
      </c>
      <c r="K356" s="9" t="s">
        <v>1657</v>
      </c>
    </row>
    <row r="357" spans="1:44" s="9" customFormat="1" x14ac:dyDescent="0.2">
      <c r="A357" s="9" t="s">
        <v>1507</v>
      </c>
      <c r="B357" s="9" t="s">
        <v>2220</v>
      </c>
      <c r="C357" s="9" t="s">
        <v>1500</v>
      </c>
      <c r="D357" s="9" t="s">
        <v>1500</v>
      </c>
      <c r="E357" s="9" t="s">
        <v>1500</v>
      </c>
      <c r="F357" s="9" t="s">
        <v>1452</v>
      </c>
      <c r="G357" s="9" t="s">
        <v>1500</v>
      </c>
      <c r="H357" s="9" t="s">
        <v>1500</v>
      </c>
      <c r="I357" s="9" t="s">
        <v>2621</v>
      </c>
      <c r="K357" s="9" t="s">
        <v>1798</v>
      </c>
      <c r="L357" s="9" t="s">
        <v>595</v>
      </c>
      <c r="M357" s="9" t="s">
        <v>1500</v>
      </c>
      <c r="N357" s="9" t="s">
        <v>1500</v>
      </c>
      <c r="O357" s="9" t="s">
        <v>1500</v>
      </c>
      <c r="P357" s="9" t="s">
        <v>1200</v>
      </c>
      <c r="Q357" s="9" t="s">
        <v>1748</v>
      </c>
      <c r="R357" s="9" t="s">
        <v>1500</v>
      </c>
      <c r="S357" s="9" t="s">
        <v>1500</v>
      </c>
      <c r="T357" s="9" t="s">
        <v>1500</v>
      </c>
      <c r="U357" s="9" t="s">
        <v>1481</v>
      </c>
      <c r="V357" s="9" t="s">
        <v>1500</v>
      </c>
      <c r="W357" s="9" t="s">
        <v>1500</v>
      </c>
      <c r="X357" s="9" t="s">
        <v>1500</v>
      </c>
      <c r="Y357" s="9" t="s">
        <v>1537</v>
      </c>
      <c r="Z357" s="9">
        <v>2023</v>
      </c>
      <c r="AA357" s="9">
        <v>11</v>
      </c>
      <c r="AB357" s="9" t="s">
        <v>1500</v>
      </c>
      <c r="AC357" s="9" t="s">
        <v>1500</v>
      </c>
      <c r="AD357" s="9" t="s">
        <v>1500</v>
      </c>
      <c r="AE357" s="9" t="s">
        <v>1500</v>
      </c>
      <c r="AF357" s="9" t="s">
        <v>1500</v>
      </c>
      <c r="AG357" s="9">
        <v>1152439</v>
      </c>
      <c r="AH357" s="9" t="s">
        <v>2434</v>
      </c>
      <c r="AI357" s="10" t="str">
        <f>HYPERLINK("http://dx.doi.org/10.3389/fenvs.2023.1152439","http://dx.doi.org/10.3389/fenvs.2023.1152439")</f>
        <v>http://dx.doi.org/10.3389/fenvs.2023.1152439</v>
      </c>
      <c r="AJ357" s="9" t="s">
        <v>1500</v>
      </c>
      <c r="AK357" s="9" t="s">
        <v>1500</v>
      </c>
      <c r="AL357" s="9" t="s">
        <v>1500</v>
      </c>
      <c r="AM357" s="9" t="s">
        <v>1500</v>
      </c>
      <c r="AN357" s="9" t="s">
        <v>1500</v>
      </c>
      <c r="AO357" s="9" t="s">
        <v>1500</v>
      </c>
      <c r="AP357" s="9" t="s">
        <v>1500</v>
      </c>
      <c r="AQ357" s="9" t="s">
        <v>829</v>
      </c>
      <c r="AR357" s="10" t="str">
        <f>HYPERLINK("https%3A%2F%2Fwww.webofscience.com%2Fwos%2Fwoscc%2Ffull-record%2FWOS:001010585100001","View Full Record in Web of Science")</f>
        <v>View Full Record in Web of Science</v>
      </c>
    </row>
    <row r="358" spans="1:44" s="9" customFormat="1" x14ac:dyDescent="0.2">
      <c r="A358" s="9" t="s">
        <v>1507</v>
      </c>
      <c r="B358" s="9" t="s">
        <v>1888</v>
      </c>
      <c r="C358" s="9" t="s">
        <v>1500</v>
      </c>
      <c r="D358" s="9" t="s">
        <v>1500</v>
      </c>
      <c r="E358" s="9" t="s">
        <v>1500</v>
      </c>
      <c r="F358" s="9" t="s">
        <v>2218</v>
      </c>
      <c r="G358" s="9" t="s">
        <v>1500</v>
      </c>
      <c r="H358" s="9" t="s">
        <v>1500</v>
      </c>
      <c r="J358" s="9" t="s">
        <v>2792</v>
      </c>
      <c r="K358" s="9" t="s">
        <v>1818</v>
      </c>
      <c r="L358" s="9" t="s">
        <v>583</v>
      </c>
      <c r="M358" s="9" t="s">
        <v>1500</v>
      </c>
      <c r="N358" s="9" t="s">
        <v>1500</v>
      </c>
      <c r="O358" s="9" t="s">
        <v>1500</v>
      </c>
      <c r="P358" s="9" t="s">
        <v>1500</v>
      </c>
      <c r="Q358" s="9" t="s">
        <v>726</v>
      </c>
      <c r="R358" s="9" t="s">
        <v>1500</v>
      </c>
      <c r="S358" s="9" t="s">
        <v>1500</v>
      </c>
      <c r="T358" s="9" t="s">
        <v>1523</v>
      </c>
      <c r="U358" s="9" t="s">
        <v>1480</v>
      </c>
      <c r="V358" s="9" t="s">
        <v>1500</v>
      </c>
      <c r="W358" s="9" t="s">
        <v>1500</v>
      </c>
      <c r="X358" s="9" t="s">
        <v>1500</v>
      </c>
      <c r="Y358" s="9" t="s">
        <v>1631</v>
      </c>
      <c r="Z358" s="9">
        <v>2024</v>
      </c>
      <c r="AA358" s="9">
        <v>924</v>
      </c>
      <c r="AB358" s="9" t="s">
        <v>1500</v>
      </c>
      <c r="AC358" s="9" t="s">
        <v>1500</v>
      </c>
      <c r="AD358" s="9" t="s">
        <v>1500</v>
      </c>
      <c r="AE358" s="9" t="s">
        <v>1500</v>
      </c>
      <c r="AF358" s="9" t="s">
        <v>1500</v>
      </c>
      <c r="AG358" s="9">
        <v>171673</v>
      </c>
      <c r="AH358" s="9" t="s">
        <v>729</v>
      </c>
      <c r="AI358" s="10" t="str">
        <f>HYPERLINK("http://dx.doi.org/10.1016/j.scitotenv.2024.171673","http://dx.doi.org/10.1016/j.scitotenv.2024.171673")</f>
        <v>http://dx.doi.org/10.1016/j.scitotenv.2024.171673</v>
      </c>
      <c r="AJ358" s="9" t="s">
        <v>1500</v>
      </c>
      <c r="AK358" s="9" t="s">
        <v>2680</v>
      </c>
      <c r="AL358" s="9" t="s">
        <v>1500</v>
      </c>
      <c r="AM358" s="9" t="s">
        <v>1500</v>
      </c>
      <c r="AN358" s="9">
        <v>38479519</v>
      </c>
      <c r="AO358" s="9" t="s">
        <v>1500</v>
      </c>
      <c r="AP358" s="9" t="s">
        <v>1500</v>
      </c>
      <c r="AQ358" s="9" t="s">
        <v>775</v>
      </c>
      <c r="AR358" s="10" t="str">
        <f>HYPERLINK("https%3A%2F%2Fwww.webofscience.com%2Fwos%2Fwoscc%2Ffull-record%2FWOS:001207574900001","View Full Record in Web of Science")</f>
        <v>View Full Record in Web of Science</v>
      </c>
    </row>
    <row r="359" spans="1:44" s="9" customFormat="1" x14ac:dyDescent="0.2">
      <c r="A359" s="9" t="s">
        <v>1507</v>
      </c>
      <c r="B359" s="9" t="s">
        <v>2009</v>
      </c>
      <c r="C359" s="9" t="s">
        <v>1500</v>
      </c>
      <c r="D359" s="9" t="s">
        <v>1500</v>
      </c>
      <c r="E359" s="9" t="s">
        <v>1500</v>
      </c>
      <c r="F359" s="9" t="s">
        <v>2200</v>
      </c>
      <c r="G359" s="9" t="s">
        <v>1500</v>
      </c>
      <c r="H359" s="9" t="s">
        <v>1500</v>
      </c>
      <c r="I359" s="9" t="s">
        <v>2621</v>
      </c>
      <c r="K359" s="9" t="s">
        <v>1185</v>
      </c>
    </row>
    <row r="360" spans="1:44" s="9" customFormat="1" x14ac:dyDescent="0.2">
      <c r="A360" s="9" t="s">
        <v>1507</v>
      </c>
      <c r="B360" s="9" t="s">
        <v>1133</v>
      </c>
      <c r="C360" s="9" t="s">
        <v>1500</v>
      </c>
      <c r="D360" s="9" t="s">
        <v>1500</v>
      </c>
      <c r="E360" s="9" t="s">
        <v>1500</v>
      </c>
      <c r="F360" s="9" t="s">
        <v>1835</v>
      </c>
      <c r="G360" s="9" t="s">
        <v>1500</v>
      </c>
      <c r="H360" s="9" t="s">
        <v>1500</v>
      </c>
      <c r="J360" s="9" t="s">
        <v>2792</v>
      </c>
      <c r="K360" s="9" t="s">
        <v>1761</v>
      </c>
    </row>
    <row r="361" spans="1:44" s="9" customFormat="1" x14ac:dyDescent="0.2">
      <c r="A361" s="11" t="s">
        <v>1507</v>
      </c>
      <c r="B361" s="11" t="s">
        <v>2291</v>
      </c>
      <c r="C361" s="11" t="s">
        <v>1500</v>
      </c>
      <c r="D361" s="11" t="s">
        <v>1500</v>
      </c>
      <c r="E361" s="11" t="s">
        <v>1500</v>
      </c>
      <c r="F361" s="11" t="s">
        <v>2517</v>
      </c>
      <c r="G361" s="11" t="s">
        <v>1500</v>
      </c>
      <c r="H361" s="11" t="s">
        <v>1500</v>
      </c>
      <c r="I361" s="9" t="s">
        <v>2621</v>
      </c>
      <c r="K361" s="11" t="s">
        <v>1473</v>
      </c>
      <c r="L361" s="11" t="s">
        <v>583</v>
      </c>
      <c r="M361" s="11" t="s">
        <v>1500</v>
      </c>
      <c r="N361" s="11" t="s">
        <v>1500</v>
      </c>
      <c r="O361" s="11" t="s">
        <v>1500</v>
      </c>
      <c r="P361" s="11" t="s">
        <v>1895</v>
      </c>
      <c r="Q361" s="11" t="s">
        <v>533</v>
      </c>
      <c r="R361" s="11" t="s">
        <v>1500</v>
      </c>
      <c r="S361" s="11" t="s">
        <v>1500</v>
      </c>
      <c r="T361" s="11" t="s">
        <v>1523</v>
      </c>
      <c r="U361" s="11" t="s">
        <v>1480</v>
      </c>
      <c r="V361" s="11" t="s">
        <v>1500</v>
      </c>
      <c r="W361" s="11" t="s">
        <v>1500</v>
      </c>
      <c r="X361" s="11" t="s">
        <v>1500</v>
      </c>
      <c r="Y361" s="11" t="s">
        <v>1629</v>
      </c>
      <c r="Z361" s="11">
        <v>2016</v>
      </c>
      <c r="AA361" s="11">
        <v>565</v>
      </c>
      <c r="AB361" s="11" t="s">
        <v>1500</v>
      </c>
      <c r="AC361" s="11" t="s">
        <v>1500</v>
      </c>
      <c r="AD361" s="11" t="s">
        <v>1500</v>
      </c>
      <c r="AE361" s="11">
        <v>539</v>
      </c>
      <c r="AF361" s="11">
        <v>546</v>
      </c>
      <c r="AG361" s="11" t="s">
        <v>1500</v>
      </c>
      <c r="AH361" s="11" t="s">
        <v>2624</v>
      </c>
      <c r="AI361" s="11">
        <v>0</v>
      </c>
      <c r="AJ361" s="11" t="s">
        <v>1500</v>
      </c>
      <c r="AK361" s="11" t="s">
        <v>1500</v>
      </c>
      <c r="AL361" s="11" t="s">
        <v>1500</v>
      </c>
      <c r="AM361" s="11" t="s">
        <v>1500</v>
      </c>
      <c r="AN361" s="11">
        <v>27196991</v>
      </c>
      <c r="AO361" s="11" t="s">
        <v>1500</v>
      </c>
      <c r="AP361" s="11" t="s">
        <v>1500</v>
      </c>
      <c r="AQ361" s="11" t="s">
        <v>1092</v>
      </c>
      <c r="AR361" s="11">
        <v>0</v>
      </c>
    </row>
    <row r="362" spans="1:44" s="9" customFormat="1" x14ac:dyDescent="0.2">
      <c r="A362" s="9" t="s">
        <v>1507</v>
      </c>
      <c r="B362" s="9" t="s">
        <v>7</v>
      </c>
      <c r="C362" s="9" t="s">
        <v>1500</v>
      </c>
      <c r="D362" s="9" t="s">
        <v>1500</v>
      </c>
      <c r="E362" s="9" t="s">
        <v>1500</v>
      </c>
      <c r="F362" s="9" t="s">
        <v>1967</v>
      </c>
      <c r="G362" s="9" t="s">
        <v>1500</v>
      </c>
      <c r="H362" s="9" t="s">
        <v>1500</v>
      </c>
      <c r="I362" s="9" t="s">
        <v>1231</v>
      </c>
      <c r="K362" s="9" t="s">
        <v>1443</v>
      </c>
      <c r="L362" s="9" t="s">
        <v>628</v>
      </c>
      <c r="M362" s="9" t="s">
        <v>1500</v>
      </c>
      <c r="N362" s="9" t="s">
        <v>1500</v>
      </c>
      <c r="O362" s="9" t="s">
        <v>1500</v>
      </c>
      <c r="P362" s="9" t="s">
        <v>1178</v>
      </c>
      <c r="Q362" s="9" t="s">
        <v>502</v>
      </c>
      <c r="R362" s="9" t="s">
        <v>1500</v>
      </c>
      <c r="S362" s="9" t="s">
        <v>1500</v>
      </c>
      <c r="T362" s="9" t="s">
        <v>2750</v>
      </c>
      <c r="U362" s="9" t="s">
        <v>2743</v>
      </c>
      <c r="V362" s="9" t="s">
        <v>1500</v>
      </c>
      <c r="W362" s="9" t="s">
        <v>1500</v>
      </c>
      <c r="X362" s="9" t="s">
        <v>1500</v>
      </c>
      <c r="Y362" s="9" t="s">
        <v>1643</v>
      </c>
      <c r="Z362" s="9">
        <v>2018</v>
      </c>
      <c r="AA362" s="9">
        <v>226</v>
      </c>
      <c r="AB362" s="9" t="s">
        <v>1500</v>
      </c>
      <c r="AC362" s="9" t="s">
        <v>1500</v>
      </c>
      <c r="AD362" s="9" t="s">
        <v>1500</v>
      </c>
      <c r="AE362" s="9">
        <v>16</v>
      </c>
      <c r="AF362" s="9">
        <v>27</v>
      </c>
      <c r="AG362" s="9" t="s">
        <v>1500</v>
      </c>
      <c r="AH362" s="9" t="s">
        <v>2423</v>
      </c>
      <c r="AI362" s="10" t="str">
        <f>HYPERLINK("http://dx.doi.org/10.1016/j.fcr.2018.07.001","http://dx.doi.org/10.1016/j.fcr.2018.07.001")</f>
        <v>http://dx.doi.org/10.1016/j.fcr.2018.07.001</v>
      </c>
      <c r="AJ362" s="9" t="s">
        <v>1500</v>
      </c>
      <c r="AK362" s="9" t="s">
        <v>1500</v>
      </c>
      <c r="AL362" s="9" t="s">
        <v>1500</v>
      </c>
      <c r="AM362" s="9" t="s">
        <v>1500</v>
      </c>
      <c r="AN362" s="9" t="s">
        <v>1500</v>
      </c>
      <c r="AO362" s="9" t="s">
        <v>1500</v>
      </c>
      <c r="AP362" s="9" t="s">
        <v>1500</v>
      </c>
      <c r="AQ362" s="9" t="s">
        <v>847</v>
      </c>
      <c r="AR362" s="10" t="str">
        <f>HYPERLINK("https%3A%2F%2Fwww.webofscience.com%2Fwos%2Fwoscc%2Ffull-record%2FWOS:000445308100002","View Full Record in Web of Science")</f>
        <v>View Full Record in Web of Science</v>
      </c>
    </row>
    <row r="363" spans="1:44" s="9" customFormat="1" x14ac:dyDescent="0.2">
      <c r="A363" s="9" t="s">
        <v>1507</v>
      </c>
      <c r="B363" s="9" t="s">
        <v>147</v>
      </c>
      <c r="C363" s="9" t="s">
        <v>1500</v>
      </c>
      <c r="D363" s="9" t="s">
        <v>1500</v>
      </c>
      <c r="E363" s="9" t="s">
        <v>1500</v>
      </c>
      <c r="F363" s="9" t="s">
        <v>1334</v>
      </c>
      <c r="G363" s="9" t="s">
        <v>1500</v>
      </c>
      <c r="H363" s="9" t="s">
        <v>1500</v>
      </c>
      <c r="J363" s="9" t="s">
        <v>2792</v>
      </c>
      <c r="K363" s="9" t="s">
        <v>2292</v>
      </c>
      <c r="L363" s="9" t="s">
        <v>2652</v>
      </c>
      <c r="M363" s="9" t="s">
        <v>1500</v>
      </c>
      <c r="N363" s="9" t="s">
        <v>1500</v>
      </c>
      <c r="O363" s="9" t="s">
        <v>1500</v>
      </c>
      <c r="P363" s="9" t="s">
        <v>2227</v>
      </c>
      <c r="Q363" s="9" t="s">
        <v>1739</v>
      </c>
      <c r="R363" s="9" t="s">
        <v>1500</v>
      </c>
      <c r="S363" s="9" t="s">
        <v>1500</v>
      </c>
      <c r="T363" s="9" t="s">
        <v>2651</v>
      </c>
      <c r="U363" s="9" t="s">
        <v>2646</v>
      </c>
      <c r="V363" s="9" t="s">
        <v>1500</v>
      </c>
      <c r="W363" s="9" t="s">
        <v>1500</v>
      </c>
      <c r="X363" s="9" t="s">
        <v>1500</v>
      </c>
      <c r="Y363" s="9" t="s">
        <v>1486</v>
      </c>
      <c r="Z363" s="9">
        <v>2013</v>
      </c>
      <c r="AA363" s="9">
        <v>23</v>
      </c>
      <c r="AB363" s="9">
        <v>5</v>
      </c>
      <c r="AC363" s="9" t="s">
        <v>1500</v>
      </c>
      <c r="AD363" s="9" t="s">
        <v>1500</v>
      </c>
      <c r="AE363" s="9">
        <v>696</v>
      </c>
      <c r="AF363" s="9">
        <v>704</v>
      </c>
      <c r="AG363" s="9" t="s">
        <v>1500</v>
      </c>
      <c r="AH363" s="9" t="s">
        <v>1500</v>
      </c>
      <c r="AI363" s="9" t="s">
        <v>1500</v>
      </c>
      <c r="AJ363" s="9" t="s">
        <v>1500</v>
      </c>
      <c r="AK363" s="9" t="s">
        <v>1500</v>
      </c>
      <c r="AL363" s="9" t="s">
        <v>1500</v>
      </c>
      <c r="AM363" s="9" t="s">
        <v>1500</v>
      </c>
      <c r="AN363" s="9" t="s">
        <v>1500</v>
      </c>
      <c r="AO363" s="9" t="s">
        <v>1500</v>
      </c>
      <c r="AP363" s="9" t="s">
        <v>1500</v>
      </c>
      <c r="AQ363" s="9" t="s">
        <v>1098</v>
      </c>
      <c r="AR363" s="10" t="str">
        <f>HYPERLINK("https%3A%2F%2Fwww.webofscience.com%2Fwos%2Fwoscc%2Ffull-record%2FWOS:000324719200014","View Full Record in Web of Science")</f>
        <v>View Full Record in Web of Science</v>
      </c>
    </row>
    <row r="364" spans="1:44" s="9" customFormat="1" x14ac:dyDescent="0.2">
      <c r="A364" s="9" t="s">
        <v>1507</v>
      </c>
      <c r="B364" s="9" t="s">
        <v>2047</v>
      </c>
      <c r="C364" s="9" t="s">
        <v>1500</v>
      </c>
      <c r="D364" s="9" t="s">
        <v>1500</v>
      </c>
      <c r="E364" s="9" t="s">
        <v>1500</v>
      </c>
      <c r="F364" s="9" t="s">
        <v>2047</v>
      </c>
      <c r="G364" s="9" t="s">
        <v>1500</v>
      </c>
      <c r="H364" s="9" t="s">
        <v>1500</v>
      </c>
      <c r="J364" s="9" t="s">
        <v>2792</v>
      </c>
      <c r="K364" s="9" t="s">
        <v>105</v>
      </c>
      <c r="L364" s="9" t="s">
        <v>594</v>
      </c>
      <c r="M364" s="9" t="s">
        <v>1500</v>
      </c>
      <c r="N364" s="9" t="s">
        <v>1500</v>
      </c>
      <c r="O364" s="9" t="s">
        <v>1500</v>
      </c>
      <c r="P364" s="9" t="s">
        <v>1500</v>
      </c>
      <c r="Q364" s="9" t="s">
        <v>1500</v>
      </c>
      <c r="R364" s="9" t="s">
        <v>1500</v>
      </c>
      <c r="S364" s="9" t="s">
        <v>1500</v>
      </c>
      <c r="T364" s="9" t="s">
        <v>1512</v>
      </c>
      <c r="U364" s="9" t="s">
        <v>1500</v>
      </c>
      <c r="V364" s="9" t="s">
        <v>1500</v>
      </c>
      <c r="W364" s="9" t="s">
        <v>1500</v>
      </c>
      <c r="X364" s="9" t="s">
        <v>1500</v>
      </c>
      <c r="Y364" s="9" t="s">
        <v>1486</v>
      </c>
      <c r="Z364" s="9">
        <v>2002</v>
      </c>
      <c r="AA364" s="9">
        <v>64</v>
      </c>
      <c r="AB364" s="9" t="s">
        <v>1499</v>
      </c>
      <c r="AC364" s="9" t="s">
        <v>1500</v>
      </c>
      <c r="AD364" s="9" t="s">
        <v>1500</v>
      </c>
      <c r="AE364" s="9">
        <v>3</v>
      </c>
      <c r="AF364" s="9">
        <v>7</v>
      </c>
      <c r="AG364" s="9" t="s">
        <v>1500</v>
      </c>
      <c r="AH364" s="9" t="s">
        <v>638</v>
      </c>
      <c r="AI364" s="10" t="str">
        <f>HYPERLINK("http://dx.doi.org/10.1023/A:1021107016714","http://dx.doi.org/10.1023/A:1021107016714")</f>
        <v>http://dx.doi.org/10.1023/A:1021107016714</v>
      </c>
      <c r="AJ364" s="9" t="s">
        <v>1500</v>
      </c>
      <c r="AK364" s="9" t="s">
        <v>1500</v>
      </c>
      <c r="AL364" s="9" t="s">
        <v>1500</v>
      </c>
      <c r="AM364" s="9" t="s">
        <v>1500</v>
      </c>
      <c r="AN364" s="9" t="s">
        <v>1500</v>
      </c>
      <c r="AO364" s="9" t="s">
        <v>1500</v>
      </c>
      <c r="AP364" s="9" t="s">
        <v>1500</v>
      </c>
      <c r="AQ364" s="9" t="s">
        <v>752</v>
      </c>
      <c r="AR364" s="10" t="str">
        <f>HYPERLINK("https%3A%2F%2Fwww.webofscience.com%2Fwos%2Fwoscc%2Ffull-record%2FWOS:000179359000001","View Full Record in Web of Science")</f>
        <v>View Full Record in Web of Science</v>
      </c>
    </row>
    <row r="365" spans="1:44" s="9" customFormat="1" x14ac:dyDescent="0.2">
      <c r="A365" s="9" t="s">
        <v>1507</v>
      </c>
      <c r="B365" s="9" t="s">
        <v>2225</v>
      </c>
      <c r="C365" s="9" t="s">
        <v>1500</v>
      </c>
      <c r="D365" s="9" t="s">
        <v>1500</v>
      </c>
      <c r="E365" s="9" t="s">
        <v>1500</v>
      </c>
      <c r="F365" s="9" t="s">
        <v>10</v>
      </c>
      <c r="G365" s="9" t="s">
        <v>1500</v>
      </c>
      <c r="H365" s="9" t="s">
        <v>1500</v>
      </c>
      <c r="I365" s="9" t="s">
        <v>2784</v>
      </c>
      <c r="K365" s="9" t="s">
        <v>115</v>
      </c>
    </row>
    <row r="366" spans="1:44" s="9" customFormat="1" x14ac:dyDescent="0.2">
      <c r="A366" s="9" t="s">
        <v>1507</v>
      </c>
      <c r="B366" s="9" t="s">
        <v>1689</v>
      </c>
      <c r="C366" s="9" t="s">
        <v>1500</v>
      </c>
      <c r="D366" s="9" t="s">
        <v>1500</v>
      </c>
      <c r="E366" s="9" t="s">
        <v>1500</v>
      </c>
      <c r="F366" s="9" t="s">
        <v>439</v>
      </c>
      <c r="G366" s="9" t="s">
        <v>1500</v>
      </c>
      <c r="H366" s="9" t="s">
        <v>1500</v>
      </c>
      <c r="I366" s="9" t="s">
        <v>1097</v>
      </c>
      <c r="K366" s="9" t="s">
        <v>4</v>
      </c>
      <c r="L366" s="9" t="s">
        <v>588</v>
      </c>
      <c r="M366" s="9" t="s">
        <v>1500</v>
      </c>
      <c r="N366" s="9" t="s">
        <v>1500</v>
      </c>
      <c r="O366" s="9" t="s">
        <v>1500</v>
      </c>
      <c r="P366" s="9" t="s">
        <v>1380</v>
      </c>
      <c r="Q366" s="9" t="s">
        <v>1374</v>
      </c>
      <c r="R366" s="9" t="s">
        <v>1500</v>
      </c>
      <c r="S366" s="9" t="s">
        <v>1500</v>
      </c>
      <c r="T366" s="9" t="s">
        <v>1926</v>
      </c>
      <c r="U366" s="9" t="s">
        <v>1928</v>
      </c>
      <c r="V366" s="9" t="s">
        <v>1500</v>
      </c>
      <c r="W366" s="9" t="s">
        <v>1500</v>
      </c>
      <c r="X366" s="9" t="s">
        <v>1500</v>
      </c>
      <c r="Y366" s="9" t="s">
        <v>1579</v>
      </c>
      <c r="Z366" s="9">
        <v>2018</v>
      </c>
      <c r="AA366" s="9">
        <v>248</v>
      </c>
      <c r="AB366" s="9" t="s">
        <v>1500</v>
      </c>
      <c r="AC366" s="9" t="s">
        <v>1500</v>
      </c>
      <c r="AD366" s="9" t="s">
        <v>1500</v>
      </c>
      <c r="AE366" s="9">
        <v>386</v>
      </c>
      <c r="AF366" s="9">
        <v>396</v>
      </c>
      <c r="AG366" s="9" t="s">
        <v>1500</v>
      </c>
      <c r="AH366" s="9" t="s">
        <v>240</v>
      </c>
      <c r="AI366" s="10" t="str">
        <f>HYPERLINK("http://dx.doi.org/10.1016/j.agrformet.2017.10.020","http://dx.doi.org/10.1016/j.agrformet.2017.10.020")</f>
        <v>http://dx.doi.org/10.1016/j.agrformet.2017.10.020</v>
      </c>
      <c r="AJ366" s="9" t="s">
        <v>1500</v>
      </c>
      <c r="AK366" s="9" t="s">
        <v>1500</v>
      </c>
      <c r="AL366" s="9" t="s">
        <v>1500</v>
      </c>
      <c r="AM366" s="9" t="s">
        <v>1500</v>
      </c>
      <c r="AN366" s="9" t="s">
        <v>1500</v>
      </c>
      <c r="AO366" s="9" t="s">
        <v>1500</v>
      </c>
      <c r="AP366" s="9" t="s">
        <v>1500</v>
      </c>
      <c r="AQ366" s="9" t="s">
        <v>1052</v>
      </c>
      <c r="AR366" s="10" t="str">
        <f>HYPERLINK("https%3A%2F%2Fwww.webofscience.com%2Fwos%2Fwoscc%2Ffull-record%2FWOS:000417659700033","View Full Record in Web of Science")</f>
        <v>View Full Record in Web of Science</v>
      </c>
    </row>
    <row r="367" spans="1:44" s="9" customFormat="1" x14ac:dyDescent="0.2">
      <c r="A367" s="9" t="s">
        <v>1507</v>
      </c>
      <c r="B367" s="9" t="s">
        <v>1710</v>
      </c>
      <c r="C367" s="9" t="s">
        <v>1500</v>
      </c>
      <c r="D367" s="9" t="s">
        <v>1500</v>
      </c>
      <c r="E367" s="9" t="s">
        <v>1500</v>
      </c>
      <c r="F367" s="9" t="s">
        <v>2286</v>
      </c>
      <c r="G367" s="9" t="s">
        <v>1500</v>
      </c>
      <c r="H367" s="9" t="s">
        <v>1500</v>
      </c>
      <c r="I367" s="9" t="s">
        <v>1231</v>
      </c>
      <c r="K367" s="9" t="s">
        <v>1188</v>
      </c>
      <c r="L367" s="9" t="s">
        <v>652</v>
      </c>
      <c r="M367" s="9" t="s">
        <v>1500</v>
      </c>
      <c r="N367" s="9" t="s">
        <v>1500</v>
      </c>
      <c r="O367" s="9" t="s">
        <v>1500</v>
      </c>
      <c r="P367" s="9" t="s">
        <v>1968</v>
      </c>
      <c r="Q367" s="9" t="s">
        <v>1179</v>
      </c>
      <c r="R367" s="9" t="s">
        <v>1500</v>
      </c>
      <c r="S367" s="9" t="s">
        <v>1500</v>
      </c>
      <c r="T367" s="9" t="s">
        <v>2722</v>
      </c>
      <c r="U367" s="9" t="s">
        <v>2726</v>
      </c>
      <c r="V367" s="9" t="s">
        <v>1500</v>
      </c>
      <c r="W367" s="9" t="s">
        <v>1500</v>
      </c>
      <c r="X367" s="9" t="s">
        <v>1500</v>
      </c>
      <c r="Y367" s="9" t="s">
        <v>1486</v>
      </c>
      <c r="Z367" s="9">
        <v>2017</v>
      </c>
      <c r="AA367" s="9">
        <v>23</v>
      </c>
      <c r="AB367" s="9">
        <v>10</v>
      </c>
      <c r="AC367" s="9" t="s">
        <v>1500</v>
      </c>
      <c r="AD367" s="9" t="s">
        <v>1500</v>
      </c>
      <c r="AE367" s="9">
        <v>4068</v>
      </c>
      <c r="AF367" s="9">
        <v>4083</v>
      </c>
      <c r="AG367" s="9" t="s">
        <v>1500</v>
      </c>
      <c r="AH367" s="9" t="s">
        <v>869</v>
      </c>
      <c r="AI367" s="10" t="str">
        <f>HYPERLINK("http://dx.doi.org/10.1111/gcb.13648","http://dx.doi.org/10.1111/gcb.13648")</f>
        <v>http://dx.doi.org/10.1111/gcb.13648</v>
      </c>
      <c r="AJ367" s="9" t="s">
        <v>1500</v>
      </c>
      <c r="AK367" s="9" t="s">
        <v>1500</v>
      </c>
      <c r="AL367" s="9" t="s">
        <v>1500</v>
      </c>
      <c r="AM367" s="9" t="s">
        <v>1500</v>
      </c>
      <c r="AN367" s="9">
        <v>28142211</v>
      </c>
      <c r="AO367" s="9" t="s">
        <v>1500</v>
      </c>
      <c r="AP367" s="9" t="s">
        <v>1500</v>
      </c>
      <c r="AQ367" s="9" t="s">
        <v>873</v>
      </c>
      <c r="AR367" s="10" t="str">
        <f>HYPERLINK("https%3A%2F%2Fwww.webofscience.com%2Fwos%2Fwoscc%2Ffull-record%2FWOS:000410642100010","View Full Record in Web of Science")</f>
        <v>View Full Record in Web of Science</v>
      </c>
    </row>
    <row r="368" spans="1:44" s="9" customFormat="1" x14ac:dyDescent="0.2">
      <c r="A368" s="8" t="s">
        <v>1507</v>
      </c>
      <c r="B368" s="8" t="s">
        <v>1339</v>
      </c>
      <c r="C368" s="8" t="s">
        <v>1500</v>
      </c>
      <c r="D368" s="8" t="s">
        <v>1500</v>
      </c>
      <c r="E368" s="8" t="s">
        <v>1500</v>
      </c>
      <c r="F368" s="8" t="s">
        <v>1799</v>
      </c>
      <c r="G368" s="8" t="s">
        <v>1500</v>
      </c>
      <c r="H368" s="8" t="s">
        <v>1500</v>
      </c>
      <c r="I368" s="8"/>
      <c r="J368" s="8"/>
      <c r="K368" s="9" t="s">
        <v>305</v>
      </c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</row>
    <row r="369" spans="1:44" s="9" customFormat="1" x14ac:dyDescent="0.2">
      <c r="A369" s="9" t="s">
        <v>1507</v>
      </c>
      <c r="B369" s="9" t="s">
        <v>1257</v>
      </c>
      <c r="C369" s="9" t="s">
        <v>1500</v>
      </c>
      <c r="D369" s="9" t="s">
        <v>1500</v>
      </c>
      <c r="E369" s="9" t="s">
        <v>1500</v>
      </c>
      <c r="F369" s="9" t="s">
        <v>1732</v>
      </c>
      <c r="G369" s="9" t="s">
        <v>1500</v>
      </c>
      <c r="H369" s="9" t="s">
        <v>1500</v>
      </c>
      <c r="J369" s="9" t="s">
        <v>2786</v>
      </c>
      <c r="K369" s="9" t="s">
        <v>1381</v>
      </c>
      <c r="L369" s="9" t="s">
        <v>1317</v>
      </c>
      <c r="M369" s="9" t="s">
        <v>1500</v>
      </c>
      <c r="N369" s="9" t="s">
        <v>1500</v>
      </c>
      <c r="O369" s="9" t="s">
        <v>1500</v>
      </c>
      <c r="P369" s="9" t="s">
        <v>1500</v>
      </c>
      <c r="Q369" s="9" t="s">
        <v>1500</v>
      </c>
      <c r="R369" s="9" t="s">
        <v>1500</v>
      </c>
      <c r="S369" s="9" t="s">
        <v>1500</v>
      </c>
      <c r="T369" s="9" t="s">
        <v>1500</v>
      </c>
      <c r="U369" s="9" t="s">
        <v>1513</v>
      </c>
      <c r="V369" s="9" t="s">
        <v>1500</v>
      </c>
      <c r="W369" s="9" t="s">
        <v>1500</v>
      </c>
      <c r="X369" s="9" t="s">
        <v>1500</v>
      </c>
      <c r="Y369" s="9" t="s">
        <v>1509</v>
      </c>
      <c r="Z369" s="9">
        <v>2024</v>
      </c>
      <c r="AA369" s="9">
        <v>14</v>
      </c>
      <c r="AB369" s="9">
        <v>3</v>
      </c>
      <c r="AC369" s="9" t="s">
        <v>1500</v>
      </c>
      <c r="AD369" s="9" t="s">
        <v>1500</v>
      </c>
      <c r="AE369" s="9" t="s">
        <v>1500</v>
      </c>
      <c r="AF369" s="9" t="s">
        <v>1500</v>
      </c>
      <c r="AG369" s="9">
        <v>544</v>
      </c>
      <c r="AH369" s="9" t="s">
        <v>2336</v>
      </c>
      <c r="AI369" s="10" t="str">
        <f>HYPERLINK("http://dx.doi.org/10.3390/agronomy14030544","http://dx.doi.org/10.3390/agronomy14030544")</f>
        <v>http://dx.doi.org/10.3390/agronomy14030544</v>
      </c>
      <c r="AJ369" s="9" t="s">
        <v>1500</v>
      </c>
      <c r="AK369" s="9" t="s">
        <v>1500</v>
      </c>
      <c r="AL369" s="9" t="s">
        <v>1500</v>
      </c>
      <c r="AM369" s="9" t="s">
        <v>1500</v>
      </c>
      <c r="AN369" s="9" t="s">
        <v>1500</v>
      </c>
      <c r="AO369" s="9" t="s">
        <v>1500</v>
      </c>
      <c r="AP369" s="9" t="s">
        <v>1500</v>
      </c>
      <c r="AQ369" s="9" t="s">
        <v>918</v>
      </c>
      <c r="AR369" s="10" t="str">
        <f>HYPERLINK("https%3A%2F%2Fwww.webofscience.com%2Fwos%2Fwoscc%2Ffull-record%2FWOS:001191959500001","View Full Record in Web of Science")</f>
        <v>View Full Record in Web of Science</v>
      </c>
    </row>
    <row r="370" spans="1:44" s="9" customFormat="1" x14ac:dyDescent="0.2">
      <c r="A370" s="9" t="s">
        <v>1507</v>
      </c>
      <c r="B370" s="9" t="s">
        <v>1838</v>
      </c>
      <c r="C370" s="9" t="s">
        <v>1500</v>
      </c>
      <c r="D370" s="9" t="s">
        <v>1500</v>
      </c>
      <c r="E370" s="9" t="s">
        <v>1500</v>
      </c>
      <c r="F370" s="9" t="s">
        <v>1410</v>
      </c>
      <c r="G370" s="9" t="s">
        <v>1500</v>
      </c>
      <c r="H370" s="9" t="s">
        <v>1500</v>
      </c>
      <c r="J370" s="9" t="s">
        <v>2792</v>
      </c>
      <c r="K370" s="9" t="s">
        <v>2503</v>
      </c>
    </row>
    <row r="371" spans="1:44" s="9" customFormat="1" x14ac:dyDescent="0.2">
      <c r="A371" s="9" t="s">
        <v>1507</v>
      </c>
      <c r="B371" s="9" t="s">
        <v>1707</v>
      </c>
      <c r="C371" s="9" t="s">
        <v>1500</v>
      </c>
      <c r="D371" s="9" t="s">
        <v>1500</v>
      </c>
      <c r="E371" s="9" t="s">
        <v>1500</v>
      </c>
      <c r="F371" s="9" t="s">
        <v>1973</v>
      </c>
      <c r="G371" s="9" t="s">
        <v>1500</v>
      </c>
      <c r="H371" s="9" t="s">
        <v>1500</v>
      </c>
      <c r="I371" s="11" t="s">
        <v>2785</v>
      </c>
      <c r="K371" s="9" t="s">
        <v>2547</v>
      </c>
      <c r="L371" s="9" t="s">
        <v>582</v>
      </c>
      <c r="M371" s="9" t="s">
        <v>1500</v>
      </c>
      <c r="N371" s="9" t="s">
        <v>1500</v>
      </c>
      <c r="O371" s="9" t="s">
        <v>1500</v>
      </c>
      <c r="P371" s="9" t="s">
        <v>2401</v>
      </c>
      <c r="Q371" s="9" t="s">
        <v>1500</v>
      </c>
      <c r="R371" s="9" t="s">
        <v>1500</v>
      </c>
      <c r="S371" s="9" t="s">
        <v>1500</v>
      </c>
      <c r="T371" s="9" t="s">
        <v>2650</v>
      </c>
      <c r="U371" s="9" t="s">
        <v>2647</v>
      </c>
      <c r="V371" s="9" t="s">
        <v>1500</v>
      </c>
      <c r="W371" s="9" t="s">
        <v>1500</v>
      </c>
      <c r="X371" s="9" t="s">
        <v>1500</v>
      </c>
      <c r="Y371" s="9" t="s">
        <v>1532</v>
      </c>
      <c r="Z371" s="9">
        <v>2023</v>
      </c>
      <c r="AA371" s="9">
        <v>339</v>
      </c>
      <c r="AB371" s="9" t="s">
        <v>1500</v>
      </c>
      <c r="AC371" s="9" t="s">
        <v>1500</v>
      </c>
      <c r="AD371" s="9" t="s">
        <v>1500</v>
      </c>
      <c r="AE371" s="9" t="s">
        <v>1500</v>
      </c>
      <c r="AF371" s="9" t="s">
        <v>1500</v>
      </c>
      <c r="AG371" s="9">
        <v>117879</v>
      </c>
      <c r="AH371" s="9" t="s">
        <v>356</v>
      </c>
      <c r="AI371" s="10" t="str">
        <f>HYPERLINK("http://dx.doi.org/10.1016/j.jenvman.2023.117879","http://dx.doi.org/10.1016/j.jenvman.2023.117879")</f>
        <v>http://dx.doi.org/10.1016/j.jenvman.2023.117879</v>
      </c>
      <c r="AJ371" s="9" t="s">
        <v>1500</v>
      </c>
      <c r="AK371" s="9" t="s">
        <v>2700</v>
      </c>
      <c r="AL371" s="9" t="s">
        <v>1500</v>
      </c>
      <c r="AM371" s="9" t="s">
        <v>1500</v>
      </c>
      <c r="AN371" s="9">
        <v>37068399</v>
      </c>
      <c r="AO371" s="9" t="s">
        <v>1500</v>
      </c>
      <c r="AP371" s="9" t="s">
        <v>1500</v>
      </c>
      <c r="AQ371" s="9" t="s">
        <v>1057</v>
      </c>
      <c r="AR371" s="10" t="str">
        <f>HYPERLINK("https%3A%2F%2Fwww.webofscience.com%2Fwos%2Fwoscc%2Ffull-record%2FWOS:000983994300001","View Full Record in Web of Science")</f>
        <v>View Full Record in Web of Science</v>
      </c>
    </row>
    <row r="372" spans="1:44" s="9" customFormat="1" x14ac:dyDescent="0.2">
      <c r="A372" s="9" t="s">
        <v>1507</v>
      </c>
      <c r="B372" s="9" t="s">
        <v>498</v>
      </c>
      <c r="C372" s="9" t="s">
        <v>1500</v>
      </c>
      <c r="D372" s="9" t="s">
        <v>1500</v>
      </c>
      <c r="E372" s="9" t="s">
        <v>1500</v>
      </c>
      <c r="F372" s="9" t="s">
        <v>328</v>
      </c>
      <c r="G372" s="9" t="s">
        <v>1500</v>
      </c>
      <c r="H372" s="9" t="s">
        <v>1500</v>
      </c>
      <c r="J372" s="9" t="s">
        <v>2792</v>
      </c>
      <c r="K372" s="9" t="s">
        <v>2212</v>
      </c>
      <c r="L372" s="9" t="s">
        <v>532</v>
      </c>
      <c r="M372" s="9" t="s">
        <v>1500</v>
      </c>
      <c r="N372" s="9" t="s">
        <v>1500</v>
      </c>
      <c r="O372" s="9" t="s">
        <v>1500</v>
      </c>
      <c r="P372" s="9" t="s">
        <v>1167</v>
      </c>
      <c r="Q372" s="9" t="s">
        <v>459</v>
      </c>
      <c r="R372" s="9" t="s">
        <v>1500</v>
      </c>
      <c r="S372" s="9" t="s">
        <v>1500</v>
      </c>
      <c r="T372" s="9" t="s">
        <v>2062</v>
      </c>
      <c r="U372" s="9" t="s">
        <v>2070</v>
      </c>
      <c r="V372" s="9" t="s">
        <v>1500</v>
      </c>
      <c r="W372" s="9" t="s">
        <v>1500</v>
      </c>
      <c r="X372" s="9" t="s">
        <v>1500</v>
      </c>
      <c r="Y372" s="9" t="s">
        <v>1528</v>
      </c>
      <c r="Z372" s="9">
        <v>2024</v>
      </c>
      <c r="AA372" s="9">
        <v>2024</v>
      </c>
      <c r="AB372" s="9" t="s">
        <v>1500</v>
      </c>
      <c r="AC372" s="9" t="s">
        <v>1500</v>
      </c>
      <c r="AD372" s="9" t="s">
        <v>1500</v>
      </c>
      <c r="AE372" s="9" t="s">
        <v>1500</v>
      </c>
      <c r="AF372" s="9" t="s">
        <v>1500</v>
      </c>
      <c r="AG372" s="9">
        <v>5928777</v>
      </c>
      <c r="AH372" s="9" t="s">
        <v>689</v>
      </c>
      <c r="AI372" s="10" t="str">
        <f>HYPERLINK("http://dx.doi.org/10.1155/2024/5928777","http://dx.doi.org/10.1155/2024/5928777")</f>
        <v>http://dx.doi.org/10.1155/2024/5928777</v>
      </c>
      <c r="AJ372" s="9" t="s">
        <v>1500</v>
      </c>
      <c r="AK372" s="9" t="s">
        <v>1500</v>
      </c>
      <c r="AL372" s="9" t="s">
        <v>1500</v>
      </c>
      <c r="AM372" s="9" t="s">
        <v>1500</v>
      </c>
      <c r="AN372" s="9" t="s">
        <v>1500</v>
      </c>
      <c r="AO372" s="9" t="s">
        <v>1500</v>
      </c>
      <c r="AP372" s="9" t="s">
        <v>1500</v>
      </c>
      <c r="AQ372" s="9" t="s">
        <v>817</v>
      </c>
      <c r="AR372" s="10" t="str">
        <f>HYPERLINK("https%3A%2F%2Fwww.webofscience.com%2Fwos%2Fwoscc%2Ffull-record%2FWOS:001252546200001","View Full Record in Web of Science")</f>
        <v>View Full Record in Web of Science</v>
      </c>
    </row>
    <row r="373" spans="1:44" s="9" customFormat="1" x14ac:dyDescent="0.2">
      <c r="A373" s="9" t="s">
        <v>1507</v>
      </c>
      <c r="B373" s="9" t="s">
        <v>2080</v>
      </c>
      <c r="C373" s="9" t="s">
        <v>1500</v>
      </c>
      <c r="D373" s="9" t="s">
        <v>1500</v>
      </c>
      <c r="E373" s="9" t="s">
        <v>1500</v>
      </c>
      <c r="F373" s="9" t="s">
        <v>868</v>
      </c>
      <c r="G373" s="9" t="s">
        <v>1500</v>
      </c>
      <c r="H373" s="9" t="s">
        <v>1500</v>
      </c>
      <c r="I373" s="9" t="s">
        <v>2784</v>
      </c>
      <c r="K373" s="9" t="s">
        <v>1159</v>
      </c>
    </row>
    <row r="374" spans="1:44" s="9" customFormat="1" x14ac:dyDescent="0.2">
      <c r="A374" s="9" t="s">
        <v>1507</v>
      </c>
      <c r="B374" s="9" t="s">
        <v>246</v>
      </c>
      <c r="C374" s="9" t="s">
        <v>1500</v>
      </c>
      <c r="D374" s="9" t="s">
        <v>1500</v>
      </c>
      <c r="E374" s="9" t="s">
        <v>1500</v>
      </c>
      <c r="F374" s="9" t="s">
        <v>1948</v>
      </c>
      <c r="G374" s="9" t="s">
        <v>1500</v>
      </c>
      <c r="H374" s="9" t="s">
        <v>1500</v>
      </c>
      <c r="I374" s="9" t="s">
        <v>2621</v>
      </c>
      <c r="K374" s="9" t="s">
        <v>18</v>
      </c>
      <c r="L374" s="9" t="s">
        <v>2313</v>
      </c>
      <c r="M374" s="9" t="s">
        <v>1500</v>
      </c>
      <c r="N374" s="9" t="s">
        <v>1500</v>
      </c>
      <c r="O374" s="9" t="s">
        <v>1500</v>
      </c>
      <c r="P374" s="9" t="s">
        <v>1852</v>
      </c>
      <c r="Q374" s="9" t="s">
        <v>1279</v>
      </c>
      <c r="R374" s="9" t="s">
        <v>1500</v>
      </c>
      <c r="S374" s="9" t="s">
        <v>1500</v>
      </c>
      <c r="T374" s="9" t="s">
        <v>1482</v>
      </c>
      <c r="U374" s="9" t="s">
        <v>2635</v>
      </c>
      <c r="V374" s="9" t="s">
        <v>1500</v>
      </c>
      <c r="W374" s="9" t="s">
        <v>1500</v>
      </c>
      <c r="X374" s="9" t="s">
        <v>1500</v>
      </c>
      <c r="Y374" s="9" t="s">
        <v>1494</v>
      </c>
      <c r="Z374" s="9">
        <v>2018</v>
      </c>
      <c r="AA374" s="9">
        <v>127</v>
      </c>
      <c r="AB374" s="9" t="s">
        <v>1500</v>
      </c>
      <c r="AC374" s="9" t="s">
        <v>1500</v>
      </c>
      <c r="AD374" s="9" t="s">
        <v>1500</v>
      </c>
      <c r="AE374" s="9">
        <v>200</v>
      </c>
      <c r="AF374" s="9">
        <v>212</v>
      </c>
      <c r="AG374" s="9" t="s">
        <v>1500</v>
      </c>
      <c r="AH374" s="9" t="s">
        <v>516</v>
      </c>
      <c r="AI374" s="10" t="str">
        <f>HYPERLINK("http://dx.doi.org/10.1016/j.soilbio.2018.09.028","http://dx.doi.org/10.1016/j.soilbio.2018.09.028")</f>
        <v>http://dx.doi.org/10.1016/j.soilbio.2018.09.028</v>
      </c>
      <c r="AJ374" s="9" t="s">
        <v>1500</v>
      </c>
      <c r="AK374" s="9" t="s">
        <v>1500</v>
      </c>
      <c r="AL374" s="9" t="s">
        <v>1500</v>
      </c>
      <c r="AM374" s="9" t="s">
        <v>1500</v>
      </c>
      <c r="AN374" s="9" t="s">
        <v>1500</v>
      </c>
      <c r="AO374" s="9" t="s">
        <v>1500</v>
      </c>
      <c r="AP374" s="9" t="s">
        <v>1500</v>
      </c>
      <c r="AQ374" s="9" t="s">
        <v>915</v>
      </c>
      <c r="AR374" s="10" t="str">
        <f>HYPERLINK("https%3A%2F%2Fwww.webofscience.com%2Fwos%2Fwoscc%2Ffull-record%2FWOS:000449895600022","View Full Record in Web of Science")</f>
        <v>View Full Record in Web of Science</v>
      </c>
    </row>
    <row r="375" spans="1:44" s="9" customFormat="1" x14ac:dyDescent="0.2">
      <c r="A375" s="9" t="s">
        <v>1507</v>
      </c>
      <c r="B375" s="9" t="s">
        <v>201</v>
      </c>
      <c r="C375" s="9" t="s">
        <v>1500</v>
      </c>
      <c r="D375" s="9" t="s">
        <v>1500</v>
      </c>
      <c r="E375" s="9" t="s">
        <v>1500</v>
      </c>
      <c r="F375" s="9" t="s">
        <v>1861</v>
      </c>
      <c r="G375" s="9" t="s">
        <v>1500</v>
      </c>
      <c r="H375" s="9" t="s">
        <v>1500</v>
      </c>
      <c r="I375" s="9" t="s">
        <v>2784</v>
      </c>
      <c r="K375" s="9" t="s">
        <v>2536</v>
      </c>
      <c r="L375" s="9" t="s">
        <v>604</v>
      </c>
      <c r="M375" s="9" t="s">
        <v>1500</v>
      </c>
      <c r="N375" s="9" t="s">
        <v>1500</v>
      </c>
      <c r="O375" s="9" t="s">
        <v>1500</v>
      </c>
      <c r="P375" s="9" t="s">
        <v>2020</v>
      </c>
      <c r="Q375" s="9" t="s">
        <v>1500</v>
      </c>
      <c r="R375" s="9" t="s">
        <v>1500</v>
      </c>
      <c r="S375" s="9" t="s">
        <v>1500</v>
      </c>
      <c r="T375" s="9" t="s">
        <v>1479</v>
      </c>
      <c r="U375" s="9" t="s">
        <v>1522</v>
      </c>
      <c r="V375" s="9" t="s">
        <v>1500</v>
      </c>
      <c r="W375" s="9" t="s">
        <v>1500</v>
      </c>
      <c r="X375" s="9" t="s">
        <v>1500</v>
      </c>
      <c r="Y375" s="9" t="s">
        <v>1495</v>
      </c>
      <c r="Z375" s="9">
        <v>2016</v>
      </c>
      <c r="AA375" s="9">
        <v>16</v>
      </c>
      <c r="AB375" s="9">
        <v>7</v>
      </c>
      <c r="AC375" s="9" t="s">
        <v>1500</v>
      </c>
      <c r="AD375" s="9" t="s">
        <v>1500</v>
      </c>
      <c r="AE375" s="9">
        <v>1889</v>
      </c>
      <c r="AF375" s="9">
        <v>1900</v>
      </c>
      <c r="AG375" s="9" t="s">
        <v>1500</v>
      </c>
      <c r="AH375" s="9" t="s">
        <v>2450</v>
      </c>
      <c r="AI375" s="10" t="str">
        <f>HYPERLINK("http://dx.doi.org/10.1007/s11368-016-1377-6","http://dx.doi.org/10.1007/s11368-016-1377-6")</f>
        <v>http://dx.doi.org/10.1007/s11368-016-1377-6</v>
      </c>
      <c r="AJ375" s="9" t="s">
        <v>1500</v>
      </c>
      <c r="AK375" s="9" t="s">
        <v>1500</v>
      </c>
      <c r="AL375" s="9" t="s">
        <v>1500</v>
      </c>
      <c r="AM375" s="9" t="s">
        <v>1500</v>
      </c>
      <c r="AN375" s="9" t="s">
        <v>1500</v>
      </c>
      <c r="AO375" s="9" t="s">
        <v>1500</v>
      </c>
      <c r="AP375" s="9" t="s">
        <v>1500</v>
      </c>
      <c r="AQ375" s="9" t="s">
        <v>1060</v>
      </c>
      <c r="AR375" s="10" t="str">
        <f>HYPERLINK("https%3A%2F%2Fwww.webofscience.com%2Fwos%2Fwoscc%2Ffull-record%2FWOS:000378551000005","View Full Record in Web of Science")</f>
        <v>View Full Record in Web of Science</v>
      </c>
    </row>
    <row r="376" spans="1:44" s="9" customFormat="1" x14ac:dyDescent="0.2">
      <c r="A376" s="9" t="s">
        <v>1507</v>
      </c>
      <c r="B376" s="9" t="s">
        <v>171</v>
      </c>
      <c r="C376" s="9" t="s">
        <v>1500</v>
      </c>
      <c r="D376" s="9" t="s">
        <v>1500</v>
      </c>
      <c r="E376" s="9" t="s">
        <v>1500</v>
      </c>
      <c r="F376" s="9" t="s">
        <v>1347</v>
      </c>
      <c r="G376" s="9" t="s">
        <v>1500</v>
      </c>
      <c r="H376" s="9" t="s">
        <v>1500</v>
      </c>
      <c r="I376" s="9" t="s">
        <v>2621</v>
      </c>
      <c r="K376" s="9" t="s">
        <v>1383</v>
      </c>
      <c r="L376" s="9" t="s">
        <v>1293</v>
      </c>
      <c r="M376" s="9" t="s">
        <v>1500</v>
      </c>
      <c r="N376" s="9" t="s">
        <v>1500</v>
      </c>
      <c r="O376" s="9" t="s">
        <v>1500</v>
      </c>
      <c r="P376" s="9" t="s">
        <v>309</v>
      </c>
      <c r="Q376" s="9" t="s">
        <v>1500</v>
      </c>
      <c r="R376" s="9" t="s">
        <v>1500</v>
      </c>
      <c r="S376" s="9" t="s">
        <v>1500</v>
      </c>
      <c r="T376" s="9" t="s">
        <v>1500</v>
      </c>
      <c r="U376" s="9" t="s">
        <v>2654</v>
      </c>
      <c r="V376" s="9" t="s">
        <v>1500</v>
      </c>
      <c r="W376" s="9" t="s">
        <v>1500</v>
      </c>
      <c r="X376" s="9" t="s">
        <v>1500</v>
      </c>
      <c r="Y376" s="9" t="s">
        <v>1487</v>
      </c>
      <c r="Z376" s="9">
        <v>2024</v>
      </c>
      <c r="AA376" s="9">
        <v>16</v>
      </c>
      <c r="AB376" s="9">
        <v>7</v>
      </c>
      <c r="AC376" s="9" t="s">
        <v>1500</v>
      </c>
      <c r="AD376" s="9" t="s">
        <v>1500</v>
      </c>
      <c r="AE376" s="9" t="s">
        <v>1500</v>
      </c>
      <c r="AF376" s="9" t="s">
        <v>1500</v>
      </c>
      <c r="AG376" s="9">
        <v>2737</v>
      </c>
      <c r="AH376" s="9" t="s">
        <v>1012</v>
      </c>
      <c r="AI376" s="10" t="str">
        <f>HYPERLINK("http://dx.doi.org/10.3390/su16072737","http://dx.doi.org/10.3390/su16072737")</f>
        <v>http://dx.doi.org/10.3390/su16072737</v>
      </c>
      <c r="AJ376" s="9" t="s">
        <v>1500</v>
      </c>
      <c r="AK376" s="9" t="s">
        <v>1500</v>
      </c>
      <c r="AL376" s="9" t="s">
        <v>1500</v>
      </c>
      <c r="AM376" s="9" t="s">
        <v>1500</v>
      </c>
      <c r="AN376" s="9" t="s">
        <v>1500</v>
      </c>
      <c r="AO376" s="9" t="s">
        <v>1500</v>
      </c>
      <c r="AP376" s="9" t="s">
        <v>1500</v>
      </c>
      <c r="AQ376" s="9" t="s">
        <v>1004</v>
      </c>
      <c r="AR376" s="10" t="str">
        <f>HYPERLINK("https%3A%2F%2Fwww.webofscience.com%2Fwos%2Fwoscc%2Ffull-record%2FWOS:001201559800001","View Full Record in Web of Science")</f>
        <v>View Full Record in Web of Science</v>
      </c>
    </row>
    <row r="377" spans="1:44" s="9" customFormat="1" x14ac:dyDescent="0.2">
      <c r="A377" s="9" t="s">
        <v>1507</v>
      </c>
      <c r="B377" s="9" t="s">
        <v>696</v>
      </c>
      <c r="C377" s="9" t="s">
        <v>1500</v>
      </c>
      <c r="D377" s="9" t="s">
        <v>1500</v>
      </c>
      <c r="E377" s="9" t="s">
        <v>1500</v>
      </c>
      <c r="F377" s="9" t="s">
        <v>2602</v>
      </c>
      <c r="G377" s="9" t="s">
        <v>1500</v>
      </c>
      <c r="H377" s="9" t="s">
        <v>1500</v>
      </c>
      <c r="J377" s="9" t="s">
        <v>2792</v>
      </c>
      <c r="K377" s="9" t="s">
        <v>1157</v>
      </c>
      <c r="L377" s="9" t="s">
        <v>840</v>
      </c>
      <c r="M377" s="9" t="s">
        <v>1500</v>
      </c>
      <c r="N377" s="9" t="s">
        <v>1500</v>
      </c>
      <c r="O377" s="9" t="s">
        <v>1500</v>
      </c>
      <c r="P377" s="9" t="s">
        <v>2598</v>
      </c>
      <c r="Q377" s="9" t="s">
        <v>229</v>
      </c>
      <c r="R377" s="9" t="s">
        <v>1500</v>
      </c>
      <c r="S377" s="9" t="s">
        <v>1500</v>
      </c>
      <c r="T377" s="9" t="s">
        <v>2103</v>
      </c>
      <c r="U377" s="9" t="s">
        <v>2096</v>
      </c>
      <c r="V377" s="9" t="s">
        <v>1500</v>
      </c>
      <c r="W377" s="9" t="s">
        <v>1500</v>
      </c>
      <c r="X377" s="9" t="s">
        <v>1500</v>
      </c>
      <c r="Y377" s="9" t="s">
        <v>1500</v>
      </c>
      <c r="Z377" s="9">
        <v>2018</v>
      </c>
      <c r="AA377" s="9">
        <v>9</v>
      </c>
      <c r="AB377" s="9">
        <v>3</v>
      </c>
      <c r="AC377" s="9" t="s">
        <v>1500</v>
      </c>
      <c r="AD377" s="9" t="s">
        <v>1500</v>
      </c>
      <c r="AE377" s="9">
        <v>213</v>
      </c>
      <c r="AF377" s="9">
        <v>225</v>
      </c>
      <c r="AG377" s="9" t="s">
        <v>1500</v>
      </c>
      <c r="AH377" s="9" t="s">
        <v>2606</v>
      </c>
      <c r="AI377" s="10" t="str">
        <f>HYPERLINK("http://dx.doi.org/10.1080/17583004.2018.1457908","http://dx.doi.org/10.1080/17583004.2018.1457908")</f>
        <v>http://dx.doi.org/10.1080/17583004.2018.1457908</v>
      </c>
      <c r="AJ377" s="9" t="s">
        <v>1500</v>
      </c>
      <c r="AK377" s="9" t="s">
        <v>1500</v>
      </c>
      <c r="AL377" s="9" t="s">
        <v>1500</v>
      </c>
      <c r="AM377" s="9" t="s">
        <v>1500</v>
      </c>
      <c r="AN377" s="9" t="s">
        <v>1500</v>
      </c>
      <c r="AO377" s="9" t="s">
        <v>1500</v>
      </c>
      <c r="AP377" s="9" t="s">
        <v>1500</v>
      </c>
      <c r="AQ377" s="9" t="s">
        <v>1095</v>
      </c>
      <c r="AR377" s="10" t="str">
        <f>HYPERLINK("https%3A%2F%2Fwww.webofscience.com%2Fwos%2Fwoscc%2Ffull-record%2FWOS:000442617900001","View Full Record in Web of Science")</f>
        <v>View Full Record in Web of Science</v>
      </c>
    </row>
    <row r="378" spans="1:44" s="9" customFormat="1" x14ac:dyDescent="0.2">
      <c r="A378" s="9" t="s">
        <v>1507</v>
      </c>
      <c r="B378" s="9" t="s">
        <v>1142</v>
      </c>
      <c r="C378" s="9" t="s">
        <v>1500</v>
      </c>
      <c r="D378" s="9" t="s">
        <v>1500</v>
      </c>
      <c r="E378" s="9" t="s">
        <v>1500</v>
      </c>
      <c r="F378" s="9" t="s">
        <v>1962</v>
      </c>
      <c r="G378" s="9" t="s">
        <v>1500</v>
      </c>
      <c r="H378" s="9" t="s">
        <v>1500</v>
      </c>
      <c r="J378" s="9" t="s">
        <v>2786</v>
      </c>
      <c r="K378" s="9" t="s">
        <v>1390</v>
      </c>
      <c r="L378" s="9" t="s">
        <v>1259</v>
      </c>
      <c r="M378" s="9" t="s">
        <v>1500</v>
      </c>
      <c r="N378" s="9" t="s">
        <v>1500</v>
      </c>
      <c r="O378" s="9" t="s">
        <v>1500</v>
      </c>
      <c r="P378" s="9" t="s">
        <v>655</v>
      </c>
      <c r="Q378" s="9" t="s">
        <v>1500</v>
      </c>
      <c r="R378" s="9" t="s">
        <v>1500</v>
      </c>
      <c r="S378" s="9" t="s">
        <v>1500</v>
      </c>
      <c r="T378" s="9" t="s">
        <v>2659</v>
      </c>
      <c r="U378" s="9" t="s">
        <v>2673</v>
      </c>
      <c r="V378" s="9" t="s">
        <v>1500</v>
      </c>
      <c r="W378" s="9" t="s">
        <v>1500</v>
      </c>
      <c r="X378" s="9" t="s">
        <v>1500</v>
      </c>
      <c r="Y378" s="9" t="s">
        <v>1495</v>
      </c>
      <c r="Z378" s="9">
        <v>2019</v>
      </c>
      <c r="AA378" s="9">
        <v>26</v>
      </c>
      <c r="AB378" s="9">
        <v>19</v>
      </c>
      <c r="AC378" s="9" t="s">
        <v>1500</v>
      </c>
      <c r="AD378" s="9" t="s">
        <v>1500</v>
      </c>
      <c r="AE378" s="9">
        <v>19502</v>
      </c>
      <c r="AF378" s="9">
        <v>19511</v>
      </c>
      <c r="AG378" s="9" t="s">
        <v>1500</v>
      </c>
      <c r="AH378" s="9" t="s">
        <v>2344</v>
      </c>
      <c r="AI378" s="10" t="str">
        <f>HYPERLINK("http://dx.doi.org/10.1007/s11356-019-05363-z","http://dx.doi.org/10.1007/s11356-019-05363-z")</f>
        <v>http://dx.doi.org/10.1007/s11356-019-05363-z</v>
      </c>
      <c r="AJ378" s="9" t="s">
        <v>1500</v>
      </c>
      <c r="AK378" s="9" t="s">
        <v>1500</v>
      </c>
      <c r="AL378" s="9" t="s">
        <v>1500</v>
      </c>
      <c r="AM378" s="9" t="s">
        <v>1500</v>
      </c>
      <c r="AN378" s="9">
        <v>31077044</v>
      </c>
      <c r="AO378" s="9" t="s">
        <v>1500</v>
      </c>
      <c r="AP378" s="9" t="s">
        <v>1500</v>
      </c>
      <c r="AQ378" s="9" t="s">
        <v>827</v>
      </c>
      <c r="AR378" s="10" t="str">
        <f>HYPERLINK("https%3A%2F%2Fwww.webofscience.com%2Fwos%2Fwoscc%2Ffull-record%2FWOS:000473041000047","View Full Record in Web of Science")</f>
        <v>View Full Record in Web of Science</v>
      </c>
    </row>
    <row r="379" spans="1:44" s="9" customFormat="1" x14ac:dyDescent="0.2">
      <c r="A379" s="9" t="s">
        <v>1507</v>
      </c>
      <c r="B379" s="9" t="s">
        <v>2435</v>
      </c>
      <c r="C379" s="9" t="s">
        <v>1500</v>
      </c>
      <c r="D379" s="9" t="s">
        <v>1500</v>
      </c>
      <c r="E379" s="9" t="s">
        <v>1500</v>
      </c>
      <c r="F379" s="9" t="s">
        <v>208</v>
      </c>
      <c r="G379" s="9" t="s">
        <v>1500</v>
      </c>
      <c r="H379" s="9" t="s">
        <v>1500</v>
      </c>
      <c r="I379" s="9" t="s">
        <v>2621</v>
      </c>
      <c r="K379" s="9" t="s">
        <v>429</v>
      </c>
      <c r="L379" s="9" t="s">
        <v>202</v>
      </c>
      <c r="M379" s="9" t="s">
        <v>1500</v>
      </c>
      <c r="N379" s="9" t="s">
        <v>1500</v>
      </c>
      <c r="O379" s="9" t="s">
        <v>1500</v>
      </c>
      <c r="P379" s="9" t="s">
        <v>1870</v>
      </c>
      <c r="Q379" s="9" t="s">
        <v>1500</v>
      </c>
      <c r="R379" s="9" t="s">
        <v>1500</v>
      </c>
      <c r="S379" s="9" t="s">
        <v>1500</v>
      </c>
      <c r="T379" s="9" t="s">
        <v>2067</v>
      </c>
      <c r="U379" s="9" t="s">
        <v>2065</v>
      </c>
      <c r="V379" s="9" t="s">
        <v>1500</v>
      </c>
      <c r="W379" s="9" t="s">
        <v>1500</v>
      </c>
      <c r="X379" s="9" t="s">
        <v>1500</v>
      </c>
      <c r="Y379" s="9" t="s">
        <v>1500</v>
      </c>
      <c r="Z379" s="9">
        <v>2018</v>
      </c>
      <c r="AA379" s="9">
        <v>27</v>
      </c>
      <c r="AB379" s="9">
        <v>5</v>
      </c>
      <c r="AC379" s="9" t="s">
        <v>1500</v>
      </c>
      <c r="AD379" s="9" t="s">
        <v>1500</v>
      </c>
      <c r="AE379" s="9">
        <v>2267</v>
      </c>
      <c r="AF379" s="9">
        <v>2275</v>
      </c>
      <c r="AG379" s="9" t="s">
        <v>1500</v>
      </c>
      <c r="AH379" s="9" t="s">
        <v>707</v>
      </c>
      <c r="AI379" s="10" t="str">
        <f>HYPERLINK("http://dx.doi.org/10.15244/pjoes/79273","http://dx.doi.org/10.15244/pjoes/79273")</f>
        <v>http://dx.doi.org/10.15244/pjoes/79273</v>
      </c>
      <c r="AJ379" s="9" t="s">
        <v>1500</v>
      </c>
      <c r="AK379" s="9" t="s">
        <v>1500</v>
      </c>
      <c r="AL379" s="9" t="s">
        <v>1500</v>
      </c>
      <c r="AM379" s="9" t="s">
        <v>1500</v>
      </c>
      <c r="AN379" s="9" t="s">
        <v>1500</v>
      </c>
      <c r="AO379" s="9" t="s">
        <v>1500</v>
      </c>
      <c r="AP379" s="9" t="s">
        <v>1500</v>
      </c>
      <c r="AQ379" s="9" t="s">
        <v>1050</v>
      </c>
      <c r="AR379" s="10" t="str">
        <f>HYPERLINK("https%3A%2F%2Fwww.webofscience.com%2Fwos%2Fwoscc%2Ffull-record%2FWOS:000434059500036","View Full Record in Web of Science")</f>
        <v>View Full Record in Web of Science</v>
      </c>
    </row>
    <row r="380" spans="1:44" s="9" customFormat="1" x14ac:dyDescent="0.2">
      <c r="A380" s="11" t="s">
        <v>1507</v>
      </c>
      <c r="B380" s="11" t="s">
        <v>373</v>
      </c>
      <c r="C380" s="11" t="s">
        <v>1500</v>
      </c>
      <c r="D380" s="11" t="s">
        <v>1500</v>
      </c>
      <c r="E380" s="11" t="s">
        <v>1500</v>
      </c>
      <c r="F380" s="11" t="s">
        <v>2255</v>
      </c>
      <c r="G380" s="11" t="s">
        <v>1500</v>
      </c>
      <c r="H380" s="11" t="s">
        <v>1500</v>
      </c>
      <c r="J380" s="9" t="s">
        <v>2792</v>
      </c>
      <c r="K380" s="11" t="s">
        <v>113</v>
      </c>
      <c r="L380" s="11" t="s">
        <v>1241</v>
      </c>
    </row>
    <row r="381" spans="1:44" s="9" customFormat="1" x14ac:dyDescent="0.2">
      <c r="A381" s="11" t="s">
        <v>1507</v>
      </c>
      <c r="B381" s="11" t="s">
        <v>2152</v>
      </c>
      <c r="C381" s="11" t="s">
        <v>1500</v>
      </c>
      <c r="D381" s="11" t="s">
        <v>1500</v>
      </c>
      <c r="E381" s="11" t="s">
        <v>1500</v>
      </c>
      <c r="F381" s="11" t="s">
        <v>1815</v>
      </c>
      <c r="G381" s="11" t="s">
        <v>1500</v>
      </c>
      <c r="H381" s="11" t="s">
        <v>1500</v>
      </c>
      <c r="I381" s="11" t="s">
        <v>2785</v>
      </c>
      <c r="J381" s="11"/>
      <c r="K381" s="11" t="s">
        <v>85</v>
      </c>
      <c r="L381" s="11" t="s">
        <v>219</v>
      </c>
    </row>
    <row r="382" spans="1:44" s="9" customFormat="1" x14ac:dyDescent="0.2">
      <c r="A382" s="9" t="s">
        <v>1507</v>
      </c>
      <c r="B382" s="9" t="s">
        <v>265</v>
      </c>
      <c r="C382" s="9" t="s">
        <v>1500</v>
      </c>
      <c r="D382" s="9" t="s">
        <v>1500</v>
      </c>
      <c r="E382" s="9" t="s">
        <v>1500</v>
      </c>
      <c r="F382" s="9" t="s">
        <v>1746</v>
      </c>
      <c r="G382" s="9" t="s">
        <v>1500</v>
      </c>
      <c r="H382" s="9" t="s">
        <v>1500</v>
      </c>
      <c r="I382" s="9" t="s">
        <v>1231</v>
      </c>
      <c r="K382" s="9" t="s">
        <v>1460</v>
      </c>
      <c r="L382" s="9" t="s">
        <v>929</v>
      </c>
      <c r="M382" s="9" t="s">
        <v>1500</v>
      </c>
      <c r="N382" s="9" t="s">
        <v>1500</v>
      </c>
      <c r="O382" s="9" t="s">
        <v>1500</v>
      </c>
      <c r="P382" s="9" t="s">
        <v>384</v>
      </c>
      <c r="Q382" s="9" t="s">
        <v>1834</v>
      </c>
      <c r="R382" s="9" t="s">
        <v>1500</v>
      </c>
      <c r="S382" s="9" t="s">
        <v>1500</v>
      </c>
      <c r="T382" s="9" t="s">
        <v>1514</v>
      </c>
      <c r="U382" s="9" t="s">
        <v>1517</v>
      </c>
      <c r="V382" s="9" t="s">
        <v>1500</v>
      </c>
      <c r="W382" s="9" t="s">
        <v>1500</v>
      </c>
      <c r="X382" s="9" t="s">
        <v>1500</v>
      </c>
      <c r="Y382" s="9" t="s">
        <v>1498</v>
      </c>
      <c r="Z382" s="9">
        <v>2022</v>
      </c>
      <c r="AA382" s="9">
        <v>84</v>
      </c>
      <c r="AB382" s="9">
        <v>4</v>
      </c>
      <c r="AC382" s="9" t="s">
        <v>1500</v>
      </c>
      <c r="AD382" s="9" t="s">
        <v>1500</v>
      </c>
      <c r="AE382" s="9">
        <v>945</v>
      </c>
      <c r="AF382" s="9">
        <v>957</v>
      </c>
      <c r="AG382" s="9" t="s">
        <v>1500</v>
      </c>
      <c r="AH382" s="9" t="s">
        <v>2476</v>
      </c>
      <c r="AI382" s="10" t="str">
        <f>HYPERLINK("http://dx.doi.org/10.1007/s00248-021-01911-8","http://dx.doi.org/10.1007/s00248-021-01911-8")</f>
        <v>http://dx.doi.org/10.1007/s00248-021-01911-8</v>
      </c>
      <c r="AJ382" s="9" t="s">
        <v>1500</v>
      </c>
      <c r="AK382" s="9" t="s">
        <v>2714</v>
      </c>
      <c r="AL382" s="9" t="s">
        <v>1500</v>
      </c>
      <c r="AM382" s="9" t="s">
        <v>1500</v>
      </c>
      <c r="AN382" s="9">
        <v>34725713</v>
      </c>
      <c r="AO382" s="9" t="s">
        <v>1500</v>
      </c>
      <c r="AP382" s="9" t="s">
        <v>1500</v>
      </c>
      <c r="AQ382" s="9" t="s">
        <v>1087</v>
      </c>
      <c r="AR382" s="10" t="str">
        <f>HYPERLINK("https%3A%2F%2Fwww.webofscience.com%2Fwos%2Fwoscc%2Ffull-record%2FWOS:000713535700001","View Full Record in Web of Science")</f>
        <v>View Full Record in Web of Science</v>
      </c>
    </row>
    <row r="383" spans="1:44" s="9" customFormat="1" x14ac:dyDescent="0.2">
      <c r="A383" s="9" t="s">
        <v>1507</v>
      </c>
      <c r="B383" s="9" t="s">
        <v>2051</v>
      </c>
      <c r="C383" s="9" t="s">
        <v>1500</v>
      </c>
      <c r="D383" s="9" t="s">
        <v>1500</v>
      </c>
      <c r="E383" s="9" t="s">
        <v>1500</v>
      </c>
      <c r="F383" s="9" t="s">
        <v>254</v>
      </c>
      <c r="G383" s="9" t="s">
        <v>1500</v>
      </c>
      <c r="H383" s="9" t="s">
        <v>1500</v>
      </c>
      <c r="I383" s="9" t="s">
        <v>1231</v>
      </c>
      <c r="K383" s="9" t="s">
        <v>1465</v>
      </c>
      <c r="L383" s="9" t="s">
        <v>593</v>
      </c>
      <c r="M383" s="9" t="s">
        <v>1500</v>
      </c>
      <c r="N383" s="9" t="s">
        <v>1500</v>
      </c>
      <c r="O383" s="9" t="s">
        <v>1500</v>
      </c>
      <c r="P383" s="9" t="s">
        <v>1250</v>
      </c>
      <c r="Q383" s="9" t="s">
        <v>565</v>
      </c>
      <c r="R383" s="9" t="s">
        <v>1500</v>
      </c>
      <c r="S383" s="9" t="s">
        <v>1500</v>
      </c>
      <c r="T383" s="9" t="s">
        <v>2631</v>
      </c>
      <c r="U383" s="9" t="s">
        <v>1500</v>
      </c>
      <c r="V383" s="9" t="s">
        <v>1500</v>
      </c>
      <c r="W383" s="9" t="s">
        <v>1500</v>
      </c>
      <c r="X383" s="9" t="s">
        <v>1500</v>
      </c>
      <c r="Y383" s="9" t="s">
        <v>1500</v>
      </c>
      <c r="Z383" s="9">
        <v>2016</v>
      </c>
      <c r="AA383" s="9">
        <v>15</v>
      </c>
      <c r="AB383" s="9">
        <v>2</v>
      </c>
      <c r="AC383" s="9" t="s">
        <v>1500</v>
      </c>
      <c r="AD383" s="9" t="s">
        <v>1500</v>
      </c>
      <c r="AE383" s="9">
        <v>440</v>
      </c>
      <c r="AF383" s="9">
        <v>450</v>
      </c>
      <c r="AG383" s="9" t="s">
        <v>1500</v>
      </c>
      <c r="AH383" s="9" t="s">
        <v>478</v>
      </c>
      <c r="AI383" s="10" t="str">
        <f>HYPERLINK("http://dx.doi.org/10.1016/S2095-3119(15)61063-2","http://dx.doi.org/10.1016/S2095-3119(15)61063-2")</f>
        <v>http://dx.doi.org/10.1016/S2095-3119(15)61063-2</v>
      </c>
      <c r="AJ383" s="9" t="s">
        <v>1500</v>
      </c>
      <c r="AK383" s="9" t="s">
        <v>1500</v>
      </c>
      <c r="AL383" s="9" t="s">
        <v>1500</v>
      </c>
      <c r="AM383" s="9" t="s">
        <v>1500</v>
      </c>
      <c r="AN383" s="9" t="s">
        <v>1500</v>
      </c>
      <c r="AO383" s="9" t="s">
        <v>1500</v>
      </c>
      <c r="AP383" s="9" t="s">
        <v>1500</v>
      </c>
      <c r="AQ383" s="9" t="s">
        <v>958</v>
      </c>
      <c r="AR383" s="10" t="str">
        <f>HYPERLINK("https%3A%2F%2Fwww.webofscience.com%2Fwos%2Fwoscc%2Ffull-record%2FWOS:000369551400021","View Full Record in Web of Science")</f>
        <v>View Full Record in Web of Science</v>
      </c>
    </row>
    <row r="384" spans="1:44" s="9" customFormat="1" x14ac:dyDescent="0.2">
      <c r="A384" s="9" t="s">
        <v>1507</v>
      </c>
      <c r="B384" s="9" t="s">
        <v>2531</v>
      </c>
      <c r="C384" s="9" t="s">
        <v>1500</v>
      </c>
      <c r="D384" s="9" t="s">
        <v>1500</v>
      </c>
      <c r="E384" s="9" t="s">
        <v>1500</v>
      </c>
      <c r="F384" s="9" t="s">
        <v>90</v>
      </c>
      <c r="G384" s="9" t="s">
        <v>1500</v>
      </c>
      <c r="H384" s="9" t="s">
        <v>1500</v>
      </c>
      <c r="I384" s="9" t="s">
        <v>2621</v>
      </c>
      <c r="K384" s="9" t="s">
        <v>2506</v>
      </c>
      <c r="L384" s="9" t="s">
        <v>628</v>
      </c>
      <c r="M384" s="9" t="s">
        <v>1500</v>
      </c>
      <c r="N384" s="9" t="s">
        <v>1500</v>
      </c>
      <c r="O384" s="9" t="s">
        <v>1500</v>
      </c>
      <c r="P384" s="9" t="s">
        <v>1500</v>
      </c>
      <c r="Q384" s="9" t="s">
        <v>1500</v>
      </c>
      <c r="R384" s="9" t="s">
        <v>1500</v>
      </c>
      <c r="S384" s="9" t="s">
        <v>1500</v>
      </c>
      <c r="T384" s="9" t="s">
        <v>2750</v>
      </c>
      <c r="U384" s="9" t="s">
        <v>2743</v>
      </c>
      <c r="V384" s="9" t="s">
        <v>1500</v>
      </c>
      <c r="W384" s="9" t="s">
        <v>1500</v>
      </c>
      <c r="X384" s="9" t="s">
        <v>1500</v>
      </c>
      <c r="Y384" s="9" t="s">
        <v>1531</v>
      </c>
      <c r="Z384" s="9">
        <v>2024</v>
      </c>
      <c r="AA384" s="9">
        <v>317</v>
      </c>
      <c r="AB384" s="9" t="s">
        <v>1500</v>
      </c>
      <c r="AC384" s="9" t="s">
        <v>1500</v>
      </c>
      <c r="AD384" s="9" t="s">
        <v>1500</v>
      </c>
      <c r="AE384" s="9" t="s">
        <v>1500</v>
      </c>
      <c r="AF384" s="9" t="s">
        <v>1500</v>
      </c>
      <c r="AG384" s="9">
        <v>109550</v>
      </c>
      <c r="AH384" s="9" t="s">
        <v>2440</v>
      </c>
      <c r="AI384" s="10" t="str">
        <f>HYPERLINK("http://dx.doi.org/10.1016/j.fcr.2024.109550","http://dx.doi.org/10.1016/j.fcr.2024.109550")</f>
        <v>http://dx.doi.org/10.1016/j.fcr.2024.109550</v>
      </c>
      <c r="AJ384" s="9" t="s">
        <v>1500</v>
      </c>
      <c r="AK384" s="9" t="s">
        <v>2059</v>
      </c>
      <c r="AL384" s="9" t="s">
        <v>1500</v>
      </c>
      <c r="AM384" s="9" t="s">
        <v>1500</v>
      </c>
      <c r="AN384" s="9" t="s">
        <v>1500</v>
      </c>
      <c r="AO384" s="9" t="s">
        <v>1500</v>
      </c>
      <c r="AP384" s="9" t="s">
        <v>1500</v>
      </c>
      <c r="AQ384" s="9" t="s">
        <v>770</v>
      </c>
      <c r="AR384" s="10" t="str">
        <f>HYPERLINK("https%3A%2F%2Fwww.webofscience.com%2Fwos%2Fwoscc%2Ffull-record%2FWOS:001301297200001","View Full Record in Web of Science")</f>
        <v>View Full Record in Web of Science</v>
      </c>
    </row>
    <row r="385" spans="1:44" s="9" customFormat="1" x14ac:dyDescent="0.2">
      <c r="A385" s="9" t="s">
        <v>1507</v>
      </c>
      <c r="B385" s="9" t="s">
        <v>494</v>
      </c>
      <c r="C385" s="9" t="s">
        <v>1500</v>
      </c>
      <c r="D385" s="9" t="s">
        <v>1500</v>
      </c>
      <c r="E385" s="9" t="s">
        <v>1500</v>
      </c>
      <c r="F385" s="9" t="s">
        <v>1476</v>
      </c>
      <c r="G385" s="9" t="s">
        <v>1500</v>
      </c>
      <c r="H385" s="9" t="s">
        <v>1500</v>
      </c>
      <c r="J385" s="9" t="s">
        <v>2792</v>
      </c>
      <c r="K385" s="9" t="s">
        <v>258</v>
      </c>
      <c r="L385" s="9" t="s">
        <v>219</v>
      </c>
      <c r="M385" s="9" t="s">
        <v>1500</v>
      </c>
      <c r="N385" s="9" t="s">
        <v>1500</v>
      </c>
      <c r="O385" s="9" t="s">
        <v>1500</v>
      </c>
      <c r="P385" s="9" t="s">
        <v>2267</v>
      </c>
      <c r="Q385" s="9" t="s">
        <v>712</v>
      </c>
      <c r="R385" s="9" t="s">
        <v>1500</v>
      </c>
      <c r="S385" s="9" t="s">
        <v>1500</v>
      </c>
      <c r="T385" s="9" t="s">
        <v>1914</v>
      </c>
      <c r="U385" s="9" t="s">
        <v>1909</v>
      </c>
      <c r="V385" s="9" t="s">
        <v>1500</v>
      </c>
      <c r="W385" s="9" t="s">
        <v>1500</v>
      </c>
      <c r="X385" s="9" t="s">
        <v>1500</v>
      </c>
      <c r="Y385" s="9" t="s">
        <v>1531</v>
      </c>
      <c r="Z385" s="9">
        <v>2023</v>
      </c>
      <c r="AA385" s="9">
        <v>355</v>
      </c>
      <c r="AB385" s="9" t="s">
        <v>1500</v>
      </c>
      <c r="AC385" s="9" t="s">
        <v>1500</v>
      </c>
      <c r="AD385" s="9" t="s">
        <v>1500</v>
      </c>
      <c r="AE385" s="9" t="s">
        <v>1500</v>
      </c>
      <c r="AF385" s="9" t="s">
        <v>1500</v>
      </c>
      <c r="AG385" s="9">
        <v>108593</v>
      </c>
      <c r="AH385" s="9" t="s">
        <v>2386</v>
      </c>
      <c r="AI385" s="10" t="str">
        <f>HYPERLINK("http://dx.doi.org/10.1016/j.agee.2023.108593","http://dx.doi.org/10.1016/j.agee.2023.108593")</f>
        <v>http://dx.doi.org/10.1016/j.agee.2023.108593</v>
      </c>
      <c r="AJ385" s="9" t="s">
        <v>1500</v>
      </c>
      <c r="AK385" s="9" t="s">
        <v>2701</v>
      </c>
      <c r="AL385" s="9" t="s">
        <v>1500</v>
      </c>
      <c r="AM385" s="9" t="s">
        <v>1500</v>
      </c>
      <c r="AN385" s="9" t="s">
        <v>1500</v>
      </c>
      <c r="AO385" s="9" t="s">
        <v>1500</v>
      </c>
      <c r="AP385" s="9" t="s">
        <v>1500</v>
      </c>
      <c r="AQ385" s="9" t="s">
        <v>1014</v>
      </c>
      <c r="AR385" s="10" t="str">
        <f>HYPERLINK("https%3A%2F%2Fwww.webofscience.com%2Fwos%2Fwoscc%2Ffull-record%2FWOS:001010001500001","View Full Record in Web of Science")</f>
        <v>View Full Record in Web of Science</v>
      </c>
    </row>
    <row r="386" spans="1:44" s="9" customFormat="1" x14ac:dyDescent="0.2">
      <c r="A386" s="9" t="s">
        <v>1507</v>
      </c>
      <c r="B386" s="9" t="s">
        <v>2513</v>
      </c>
      <c r="C386" s="9" t="s">
        <v>1500</v>
      </c>
      <c r="D386" s="9" t="s">
        <v>1500</v>
      </c>
      <c r="E386" s="9" t="s">
        <v>1500</v>
      </c>
      <c r="F386" s="9" t="s">
        <v>2236</v>
      </c>
      <c r="G386" s="9" t="s">
        <v>1500</v>
      </c>
      <c r="H386" s="9" t="s">
        <v>1500</v>
      </c>
      <c r="I386" s="9" t="s">
        <v>2621</v>
      </c>
      <c r="K386" s="9" t="s">
        <v>1466</v>
      </c>
      <c r="L386" s="9" t="s">
        <v>1303</v>
      </c>
      <c r="M386" s="9" t="s">
        <v>1500</v>
      </c>
      <c r="N386" s="9" t="s">
        <v>1500</v>
      </c>
      <c r="O386" s="9" t="s">
        <v>1500</v>
      </c>
      <c r="P386" s="9" t="s">
        <v>500</v>
      </c>
      <c r="Q386" s="9" t="s">
        <v>501</v>
      </c>
      <c r="R386" s="9" t="s">
        <v>1500</v>
      </c>
      <c r="S386" s="9" t="s">
        <v>1500</v>
      </c>
      <c r="T386" s="9" t="s">
        <v>2638</v>
      </c>
      <c r="U386" s="9" t="s">
        <v>2629</v>
      </c>
      <c r="V386" s="9" t="s">
        <v>1500</v>
      </c>
      <c r="W386" s="9" t="s">
        <v>1500</v>
      </c>
      <c r="X386" s="9" t="s">
        <v>1500</v>
      </c>
      <c r="Y386" s="9" t="s">
        <v>1509</v>
      </c>
      <c r="Z386" s="9">
        <v>2021</v>
      </c>
      <c r="AA386" s="9">
        <v>460</v>
      </c>
      <c r="AB386" s="9" t="s">
        <v>1499</v>
      </c>
      <c r="AC386" s="9" t="s">
        <v>1500</v>
      </c>
      <c r="AD386" s="9" t="s">
        <v>1500</v>
      </c>
      <c r="AE386" s="9">
        <v>211</v>
      </c>
      <c r="AF386" s="9">
        <v>227</v>
      </c>
      <c r="AG386" s="9" t="s">
        <v>1500</v>
      </c>
      <c r="AH386" s="9" t="s">
        <v>2333</v>
      </c>
      <c r="AI386" s="10" t="str">
        <f>HYPERLINK("http://dx.doi.org/10.1007/s11104-020-04809-5","http://dx.doi.org/10.1007/s11104-020-04809-5")</f>
        <v>http://dx.doi.org/10.1007/s11104-020-04809-5</v>
      </c>
      <c r="AJ386" s="9" t="s">
        <v>1500</v>
      </c>
      <c r="AK386" s="9" t="s">
        <v>2632</v>
      </c>
      <c r="AL386" s="9" t="s">
        <v>1500</v>
      </c>
      <c r="AM386" s="9" t="s">
        <v>1500</v>
      </c>
      <c r="AN386" s="9" t="s">
        <v>1500</v>
      </c>
      <c r="AO386" s="9" t="s">
        <v>1500</v>
      </c>
      <c r="AP386" s="9" t="s">
        <v>1500</v>
      </c>
      <c r="AQ386" s="9" t="s">
        <v>832</v>
      </c>
      <c r="AR386" s="10" t="str">
        <f>HYPERLINK("https%3A%2F%2Fwww.webofscience.com%2Fwos%2Fwoscc%2Ffull-record%2FWOS:000606388700002","View Full Record in Web of Science")</f>
        <v>View Full Record in Web of Science</v>
      </c>
    </row>
    <row r="387" spans="1:44" s="9" customFormat="1" x14ac:dyDescent="0.2">
      <c r="A387" s="9" t="s">
        <v>1507</v>
      </c>
      <c r="B387" s="9" t="s">
        <v>2432</v>
      </c>
      <c r="C387" s="9" t="s">
        <v>1500</v>
      </c>
      <c r="D387" s="9" t="s">
        <v>1500</v>
      </c>
      <c r="E387" s="9" t="s">
        <v>1500</v>
      </c>
      <c r="F387" s="9" t="s">
        <v>231</v>
      </c>
      <c r="G387" s="9" t="s">
        <v>1500</v>
      </c>
      <c r="H387" s="9" t="s">
        <v>1500</v>
      </c>
      <c r="J387" s="9" t="s">
        <v>2792</v>
      </c>
      <c r="K387" s="9" t="s">
        <v>1333</v>
      </c>
    </row>
    <row r="388" spans="1:44" s="9" customFormat="1" x14ac:dyDescent="0.2">
      <c r="A388" s="9" t="s">
        <v>1507</v>
      </c>
      <c r="B388" s="9" t="s">
        <v>1230</v>
      </c>
      <c r="C388" s="9" t="s">
        <v>1500</v>
      </c>
      <c r="D388" s="9" t="s">
        <v>1500</v>
      </c>
      <c r="E388" s="9" t="s">
        <v>1500</v>
      </c>
      <c r="F388" s="9" t="s">
        <v>2175</v>
      </c>
      <c r="G388" s="9" t="s">
        <v>1500</v>
      </c>
      <c r="H388" s="9" t="s">
        <v>1500</v>
      </c>
      <c r="I388" s="9" t="s">
        <v>2784</v>
      </c>
      <c r="K388" s="9" t="s">
        <v>1197</v>
      </c>
    </row>
    <row r="389" spans="1:44" s="9" customFormat="1" x14ac:dyDescent="0.2">
      <c r="A389" s="9" t="s">
        <v>1507</v>
      </c>
      <c r="B389" s="9" t="s">
        <v>845</v>
      </c>
      <c r="C389" s="9" t="s">
        <v>1500</v>
      </c>
      <c r="D389" s="9" t="s">
        <v>1500</v>
      </c>
      <c r="E389" s="9" t="s">
        <v>1500</v>
      </c>
      <c r="F389" s="9" t="s">
        <v>680</v>
      </c>
      <c r="G389" s="9" t="s">
        <v>1500</v>
      </c>
      <c r="H389" s="9" t="s">
        <v>1500</v>
      </c>
      <c r="I389" s="9" t="s">
        <v>2621</v>
      </c>
      <c r="K389" s="9" t="s">
        <v>1181</v>
      </c>
    </row>
    <row r="390" spans="1:44" s="9" customFormat="1" x14ac:dyDescent="0.2">
      <c r="A390" s="9" t="s">
        <v>1507</v>
      </c>
      <c r="B390" s="9" t="s">
        <v>313</v>
      </c>
      <c r="C390" s="9" t="s">
        <v>1500</v>
      </c>
      <c r="D390" s="9" t="s">
        <v>1500</v>
      </c>
      <c r="E390" s="9" t="s">
        <v>1500</v>
      </c>
      <c r="F390" s="9" t="s">
        <v>218</v>
      </c>
      <c r="G390" s="9" t="s">
        <v>1500</v>
      </c>
      <c r="H390" s="9" t="s">
        <v>1500</v>
      </c>
      <c r="I390" s="9" t="s">
        <v>2784</v>
      </c>
      <c r="K390" s="9" t="s">
        <v>35</v>
      </c>
      <c r="L390" s="9" t="s">
        <v>2036</v>
      </c>
      <c r="M390" s="9" t="s">
        <v>1500</v>
      </c>
      <c r="N390" s="9" t="s">
        <v>1500</v>
      </c>
      <c r="O390" s="9" t="s">
        <v>1500</v>
      </c>
      <c r="P390" s="9" t="s">
        <v>1500</v>
      </c>
      <c r="Q390" s="9" t="s">
        <v>394</v>
      </c>
      <c r="R390" s="9" t="s">
        <v>1500</v>
      </c>
      <c r="S390" s="9" t="s">
        <v>1500</v>
      </c>
      <c r="T390" s="9" t="s">
        <v>2732</v>
      </c>
      <c r="U390" s="9" t="s">
        <v>1500</v>
      </c>
      <c r="V390" s="9" t="s">
        <v>1500</v>
      </c>
      <c r="W390" s="9" t="s">
        <v>1500</v>
      </c>
      <c r="X390" s="9" t="s">
        <v>1500</v>
      </c>
      <c r="Y390" s="9" t="s">
        <v>1487</v>
      </c>
      <c r="Z390" s="9">
        <v>2019</v>
      </c>
      <c r="AA390" s="9">
        <v>20</v>
      </c>
      <c r="AB390" s="9">
        <v>7</v>
      </c>
      <c r="AC390" s="9" t="s">
        <v>1500</v>
      </c>
      <c r="AD390" s="9" t="s">
        <v>1500</v>
      </c>
      <c r="AE390" s="9" t="s">
        <v>1500</v>
      </c>
      <c r="AF390" s="9" t="s">
        <v>1500</v>
      </c>
      <c r="AG390" s="9">
        <v>1586</v>
      </c>
      <c r="AH390" s="9" t="s">
        <v>634</v>
      </c>
      <c r="AI390" s="10" t="str">
        <f>HYPERLINK("http://dx.doi.org/10.3390/ijms20071586","http://dx.doi.org/10.3390/ijms20071586")</f>
        <v>http://dx.doi.org/10.3390/ijms20071586</v>
      </c>
      <c r="AJ390" s="9" t="s">
        <v>1500</v>
      </c>
      <c r="AK390" s="9" t="s">
        <v>1500</v>
      </c>
      <c r="AL390" s="9" t="s">
        <v>1500</v>
      </c>
      <c r="AM390" s="9" t="s">
        <v>1500</v>
      </c>
      <c r="AN390" s="9">
        <v>30934889</v>
      </c>
      <c r="AO390" s="9" t="s">
        <v>1500</v>
      </c>
      <c r="AP390" s="9" t="s">
        <v>1500</v>
      </c>
      <c r="AQ390" s="9" t="s">
        <v>910</v>
      </c>
      <c r="AR390" s="10" t="str">
        <f>HYPERLINK("https%3A%2F%2Fwww.webofscience.com%2Fwos%2Fwoscc%2Ffull-record%2FWOS:000465258100017","View Full Record in Web of Science")</f>
        <v>View Full Record in Web of Science</v>
      </c>
    </row>
    <row r="391" spans="1:44" s="9" customFormat="1" x14ac:dyDescent="0.2">
      <c r="A391" s="9" t="s">
        <v>1507</v>
      </c>
      <c r="B391" s="9" t="s">
        <v>1121</v>
      </c>
      <c r="C391" s="9" t="s">
        <v>1500</v>
      </c>
      <c r="D391" s="9" t="s">
        <v>1500</v>
      </c>
      <c r="E391" s="9" t="s">
        <v>1500</v>
      </c>
      <c r="F391" s="9" t="s">
        <v>401</v>
      </c>
      <c r="G391" s="9" t="s">
        <v>1500</v>
      </c>
      <c r="H391" s="9" t="s">
        <v>1500</v>
      </c>
      <c r="J391" s="9" t="s">
        <v>2792</v>
      </c>
      <c r="K391" s="9" t="s">
        <v>1817</v>
      </c>
      <c r="L391" s="9" t="s">
        <v>1520</v>
      </c>
      <c r="M391" s="9" t="s">
        <v>1500</v>
      </c>
      <c r="N391" s="9" t="s">
        <v>1500</v>
      </c>
      <c r="O391" s="9" t="s">
        <v>1500</v>
      </c>
      <c r="P391" s="9" t="s">
        <v>2321</v>
      </c>
      <c r="Q391" s="9" t="s">
        <v>1434</v>
      </c>
      <c r="R391" s="9" t="s">
        <v>1500</v>
      </c>
      <c r="S391" s="9" t="s">
        <v>1500</v>
      </c>
      <c r="T391" s="9" t="s">
        <v>2633</v>
      </c>
      <c r="U391" s="9" t="s">
        <v>1521</v>
      </c>
      <c r="V391" s="9" t="s">
        <v>1500</v>
      </c>
      <c r="W391" s="9" t="s">
        <v>1500</v>
      </c>
      <c r="X391" s="9" t="s">
        <v>1500</v>
      </c>
      <c r="Y391" s="9" t="s">
        <v>1498</v>
      </c>
      <c r="Z391" s="9">
        <v>2013</v>
      </c>
      <c r="AA391" s="9">
        <v>209</v>
      </c>
      <c r="AB391" s="9" t="s">
        <v>1500</v>
      </c>
      <c r="AC391" s="9" t="s">
        <v>1500</v>
      </c>
      <c r="AD391" s="9" t="s">
        <v>1500</v>
      </c>
      <c r="AE391" s="9">
        <v>41</v>
      </c>
      <c r="AF391" s="9">
        <v>49</v>
      </c>
      <c r="AG391" s="9" t="s">
        <v>1500</v>
      </c>
      <c r="AH391" s="9" t="s">
        <v>745</v>
      </c>
      <c r="AI391" s="10" t="str">
        <f>HYPERLINK("http://dx.doi.org/10.1016/j.geoderma.2013.05.025","http://dx.doi.org/10.1016/j.geoderma.2013.05.025")</f>
        <v>http://dx.doi.org/10.1016/j.geoderma.2013.05.025</v>
      </c>
      <c r="AJ391" s="9" t="s">
        <v>1500</v>
      </c>
      <c r="AK391" s="9" t="s">
        <v>1500</v>
      </c>
      <c r="AL391" s="9" t="s">
        <v>1500</v>
      </c>
      <c r="AM391" s="9" t="s">
        <v>1500</v>
      </c>
      <c r="AN391" s="9" t="s">
        <v>1500</v>
      </c>
      <c r="AO391" s="9" t="s">
        <v>1500</v>
      </c>
      <c r="AP391" s="9" t="s">
        <v>1500</v>
      </c>
      <c r="AQ391" s="9" t="s">
        <v>970</v>
      </c>
      <c r="AR391" s="10" t="str">
        <f>HYPERLINK("https%3A%2F%2Fwww.webofscience.com%2Fwos%2Fwoscc%2Ffull-record%2FWOS:000324014400005","View Full Record in Web of Science")</f>
        <v>View Full Record in Web of Science</v>
      </c>
    </row>
    <row r="392" spans="1:44" s="9" customFormat="1" x14ac:dyDescent="0.2">
      <c r="A392" s="9" t="s">
        <v>1507</v>
      </c>
      <c r="B392" s="9" t="s">
        <v>1225</v>
      </c>
      <c r="C392" s="9" t="s">
        <v>1500</v>
      </c>
      <c r="D392" s="9" t="s">
        <v>1500</v>
      </c>
      <c r="E392" s="9" t="s">
        <v>1500</v>
      </c>
      <c r="F392" s="9" t="s">
        <v>1708</v>
      </c>
      <c r="G392" s="9" t="s">
        <v>1500</v>
      </c>
      <c r="H392" s="9" t="s">
        <v>1500</v>
      </c>
      <c r="J392" s="9" t="s">
        <v>2792</v>
      </c>
      <c r="K392" s="9" t="s">
        <v>2504</v>
      </c>
    </row>
    <row r="393" spans="1:44" s="9" customFormat="1" x14ac:dyDescent="0.2">
      <c r="A393" s="9" t="s">
        <v>1507</v>
      </c>
      <c r="B393" s="9" t="s">
        <v>2188</v>
      </c>
      <c r="C393" s="9" t="s">
        <v>1500</v>
      </c>
      <c r="D393" s="9" t="s">
        <v>1500</v>
      </c>
      <c r="E393" s="9" t="s">
        <v>1500</v>
      </c>
      <c r="F393" s="9" t="s">
        <v>1781</v>
      </c>
      <c r="G393" s="9" t="s">
        <v>1500</v>
      </c>
      <c r="H393" s="9" t="s">
        <v>1500</v>
      </c>
      <c r="I393" s="9" t="s">
        <v>2621</v>
      </c>
      <c r="K393" s="9" t="s">
        <v>3</v>
      </c>
      <c r="L393" s="9" t="s">
        <v>738</v>
      </c>
      <c r="M393" s="9" t="s">
        <v>1500</v>
      </c>
      <c r="N393" s="9" t="s">
        <v>1500</v>
      </c>
      <c r="O393" s="9" t="s">
        <v>1500</v>
      </c>
      <c r="P393" s="9" t="s">
        <v>2174</v>
      </c>
      <c r="Q393" s="9" t="s">
        <v>1163</v>
      </c>
      <c r="R393" s="9" t="s">
        <v>1500</v>
      </c>
      <c r="S393" s="9" t="s">
        <v>1500</v>
      </c>
      <c r="T393" s="9" t="s">
        <v>2081</v>
      </c>
      <c r="U393" s="9" t="s">
        <v>1500</v>
      </c>
      <c r="V393" s="9" t="s">
        <v>1500</v>
      </c>
      <c r="W393" s="9" t="s">
        <v>1500</v>
      </c>
      <c r="X393" s="9" t="s">
        <v>1500</v>
      </c>
      <c r="Y393" s="9" t="s">
        <v>1488</v>
      </c>
      <c r="Z393" s="9">
        <v>2018</v>
      </c>
      <c r="AA393" s="9">
        <v>13</v>
      </c>
      <c r="AB393" s="9">
        <v>2</v>
      </c>
      <c r="AC393" s="9" t="s">
        <v>1500</v>
      </c>
      <c r="AD393" s="9" t="s">
        <v>1500</v>
      </c>
      <c r="AE393" s="9" t="s">
        <v>1500</v>
      </c>
      <c r="AF393" s="9" t="s">
        <v>1500</v>
      </c>
      <c r="AG393" s="9">
        <v>24021</v>
      </c>
      <c r="AH393" s="9" t="s">
        <v>2449</v>
      </c>
      <c r="AI393" s="10" t="str">
        <f>HYPERLINK("http://dx.doi.org/10.1088/1748-9326/aaa135","http://dx.doi.org/10.1088/1748-9326/aaa135")</f>
        <v>http://dx.doi.org/10.1088/1748-9326/aaa135</v>
      </c>
      <c r="AJ393" s="9" t="s">
        <v>1500</v>
      </c>
      <c r="AK393" s="9" t="s">
        <v>1500</v>
      </c>
      <c r="AL393" s="9" t="s">
        <v>1500</v>
      </c>
      <c r="AM393" s="9" t="s">
        <v>1500</v>
      </c>
      <c r="AN393" s="9" t="s">
        <v>1500</v>
      </c>
      <c r="AO393" s="9" t="s">
        <v>1500</v>
      </c>
      <c r="AP393" s="9" t="s">
        <v>1500</v>
      </c>
      <c r="AQ393" s="9" t="s">
        <v>886</v>
      </c>
      <c r="AR393" s="10" t="str">
        <f>HYPERLINK("https%3A%2F%2Fwww.webofscience.com%2Fwos%2Fwoscc%2Ffull-record%2FWOS:000424630300002","View Full Record in Web of Science")</f>
        <v>View Full Record in Web of Science</v>
      </c>
    </row>
    <row r="394" spans="1:44" s="9" customFormat="1" x14ac:dyDescent="0.2">
      <c r="A394" s="9" t="s">
        <v>1507</v>
      </c>
      <c r="B394" s="9" t="s">
        <v>1237</v>
      </c>
      <c r="C394" s="9" t="s">
        <v>1500</v>
      </c>
      <c r="D394" s="9" t="s">
        <v>1500</v>
      </c>
      <c r="E394" s="9" t="s">
        <v>1500</v>
      </c>
      <c r="F394" s="9" t="s">
        <v>2198</v>
      </c>
      <c r="G394" s="9" t="s">
        <v>1500</v>
      </c>
      <c r="H394" s="9" t="s">
        <v>1500</v>
      </c>
      <c r="J394" s="9" t="s">
        <v>2792</v>
      </c>
      <c r="K394" s="9" t="s">
        <v>2487</v>
      </c>
      <c r="L394" s="9" t="s">
        <v>663</v>
      </c>
      <c r="M394" s="9" t="s">
        <v>1500</v>
      </c>
      <c r="N394" s="9" t="s">
        <v>1500</v>
      </c>
      <c r="O394" s="9" t="s">
        <v>1500</v>
      </c>
      <c r="P394" s="9" t="s">
        <v>2455</v>
      </c>
      <c r="Q394" s="9" t="s">
        <v>1500</v>
      </c>
      <c r="R394" s="9" t="s">
        <v>1500</v>
      </c>
      <c r="S394" s="9" t="s">
        <v>1500</v>
      </c>
      <c r="T394" s="9" t="s">
        <v>2056</v>
      </c>
      <c r="U394" s="9" t="s">
        <v>2055</v>
      </c>
      <c r="V394" s="9" t="s">
        <v>1500</v>
      </c>
      <c r="W394" s="9" t="s">
        <v>1500</v>
      </c>
      <c r="X394" s="9" t="s">
        <v>1500</v>
      </c>
      <c r="Y394" s="9" t="s">
        <v>1498</v>
      </c>
      <c r="Z394" s="9">
        <v>2017</v>
      </c>
      <c r="AA394" s="9">
        <v>169</v>
      </c>
      <c r="AB394" s="9" t="s">
        <v>1500</v>
      </c>
      <c r="AC394" s="9" t="s">
        <v>1500</v>
      </c>
      <c r="AD394" s="9" t="s">
        <v>1500</v>
      </c>
      <c r="AE394" s="9">
        <v>1</v>
      </c>
      <c r="AF394" s="9">
        <v>10</v>
      </c>
      <c r="AG394" s="9" t="s">
        <v>1500</v>
      </c>
      <c r="AH394" s="9" t="s">
        <v>2604</v>
      </c>
      <c r="AI394" s="10" t="str">
        <f>HYPERLINK("http://dx.doi.org/10.1016/j.atmosenv.2017.09.009","http://dx.doi.org/10.1016/j.atmosenv.2017.09.009")</f>
        <v>http://dx.doi.org/10.1016/j.atmosenv.2017.09.009</v>
      </c>
      <c r="AJ394" s="9" t="s">
        <v>1500</v>
      </c>
      <c r="AK394" s="9" t="s">
        <v>1500</v>
      </c>
      <c r="AL394" s="9" t="s">
        <v>1500</v>
      </c>
      <c r="AM394" s="9" t="s">
        <v>1500</v>
      </c>
      <c r="AN394" s="9" t="s">
        <v>1500</v>
      </c>
      <c r="AO394" s="9" t="s">
        <v>1500</v>
      </c>
      <c r="AP394" s="9" t="s">
        <v>1500</v>
      </c>
      <c r="AQ394" s="9" t="s">
        <v>881</v>
      </c>
      <c r="AR394" s="10" t="str">
        <f>HYPERLINK("https%3A%2F%2Fwww.webofscience.com%2Fwos%2Fwoscc%2Ffull-record%2FWOS:000413882400001","View Full Record in Web of Science")</f>
        <v>View Full Record in Web of Science</v>
      </c>
    </row>
    <row r="395" spans="1:44" s="9" customFormat="1" x14ac:dyDescent="0.2">
      <c r="A395" s="9" t="s">
        <v>1507</v>
      </c>
      <c r="B395" s="9" t="s">
        <v>152</v>
      </c>
      <c r="C395" s="9" t="s">
        <v>1500</v>
      </c>
      <c r="D395" s="9" t="s">
        <v>1500</v>
      </c>
      <c r="E395" s="9" t="s">
        <v>1500</v>
      </c>
      <c r="F395" s="9" t="s">
        <v>1797</v>
      </c>
      <c r="G395" s="9" t="s">
        <v>1500</v>
      </c>
      <c r="H395" s="9" t="s">
        <v>1500</v>
      </c>
      <c r="J395" s="9" t="s">
        <v>2786</v>
      </c>
      <c r="K395" s="9" t="s">
        <v>2283</v>
      </c>
    </row>
    <row r="396" spans="1:44" s="9" customFormat="1" x14ac:dyDescent="0.2">
      <c r="A396" s="9" t="s">
        <v>1507</v>
      </c>
      <c r="B396" s="9" t="s">
        <v>156</v>
      </c>
      <c r="C396" s="9" t="s">
        <v>1500</v>
      </c>
      <c r="D396" s="9" t="s">
        <v>1500</v>
      </c>
      <c r="E396" s="9" t="s">
        <v>1500</v>
      </c>
      <c r="F396" s="9" t="s">
        <v>1956</v>
      </c>
      <c r="G396" s="9" t="s">
        <v>1500</v>
      </c>
      <c r="H396" s="9" t="s">
        <v>1500</v>
      </c>
      <c r="I396" s="9" t="s">
        <v>2621</v>
      </c>
      <c r="K396" s="9" t="s">
        <v>1445</v>
      </c>
      <c r="L396" s="9" t="s">
        <v>1991</v>
      </c>
      <c r="M396" s="9" t="s">
        <v>1500</v>
      </c>
      <c r="N396" s="9" t="s">
        <v>1500</v>
      </c>
      <c r="O396" s="9" t="s">
        <v>1500</v>
      </c>
      <c r="P396" s="9" t="s">
        <v>315</v>
      </c>
      <c r="Q396" s="9" t="s">
        <v>1500</v>
      </c>
      <c r="R396" s="9" t="s">
        <v>1500</v>
      </c>
      <c r="S396" s="9" t="s">
        <v>1500</v>
      </c>
      <c r="T396" s="9" t="s">
        <v>2095</v>
      </c>
      <c r="U396" s="9" t="s">
        <v>2100</v>
      </c>
      <c r="V396" s="9" t="s">
        <v>1500</v>
      </c>
      <c r="W396" s="9" t="s">
        <v>1500</v>
      </c>
      <c r="X396" s="9" t="s">
        <v>1500</v>
      </c>
      <c r="Y396" s="9" t="s">
        <v>1501</v>
      </c>
      <c r="Z396" s="9">
        <v>2018</v>
      </c>
      <c r="AA396" s="9">
        <v>6</v>
      </c>
      <c r="AB396" s="9">
        <v>3</v>
      </c>
      <c r="AC396" s="9" t="s">
        <v>1500</v>
      </c>
      <c r="AD396" s="9" t="s">
        <v>1500</v>
      </c>
      <c r="AE396" s="9">
        <v>245</v>
      </c>
      <c r="AF396" s="9">
        <v>252</v>
      </c>
      <c r="AG396" s="9" t="s">
        <v>1500</v>
      </c>
      <c r="AH396" s="9" t="s">
        <v>2366</v>
      </c>
      <c r="AI396" s="10" t="str">
        <f>HYPERLINK("http://dx.doi.org/10.1016/j.iswcr.2018.04.001","http://dx.doi.org/10.1016/j.iswcr.2018.04.001")</f>
        <v>http://dx.doi.org/10.1016/j.iswcr.2018.04.001</v>
      </c>
      <c r="AJ396" s="9" t="s">
        <v>1500</v>
      </c>
      <c r="AK396" s="9" t="s">
        <v>1500</v>
      </c>
      <c r="AL396" s="9" t="s">
        <v>1500</v>
      </c>
      <c r="AM396" s="9" t="s">
        <v>1500</v>
      </c>
      <c r="AN396" s="9" t="s">
        <v>1500</v>
      </c>
      <c r="AO396" s="9" t="s">
        <v>1500</v>
      </c>
      <c r="AP396" s="9" t="s">
        <v>1500</v>
      </c>
      <c r="AQ396" s="9" t="s">
        <v>811</v>
      </c>
      <c r="AR396" s="10" t="str">
        <f>HYPERLINK("https%3A%2F%2Fwww.webofscience.com%2Fwos%2Fwoscc%2Ffull-record%2FWOS:000438879500006","View Full Record in Web of Science")</f>
        <v>View Full Record in Web of Science</v>
      </c>
    </row>
    <row r="397" spans="1:44" s="9" customFormat="1" x14ac:dyDescent="0.2">
      <c r="A397" s="9" t="s">
        <v>1507</v>
      </c>
      <c r="B397" s="9" t="s">
        <v>198</v>
      </c>
      <c r="C397" s="9" t="s">
        <v>1500</v>
      </c>
      <c r="D397" s="9" t="s">
        <v>1500</v>
      </c>
      <c r="E397" s="9" t="s">
        <v>1500</v>
      </c>
      <c r="F397" s="9" t="s">
        <v>1891</v>
      </c>
      <c r="G397" s="9" t="s">
        <v>1500</v>
      </c>
      <c r="H397" s="9" t="s">
        <v>1500</v>
      </c>
      <c r="I397" s="9" t="s">
        <v>1231</v>
      </c>
      <c r="K397" s="9" t="s">
        <v>2250</v>
      </c>
      <c r="L397" s="9" t="s">
        <v>583</v>
      </c>
      <c r="M397" s="9" t="s">
        <v>1500</v>
      </c>
      <c r="N397" s="9" t="s">
        <v>1500</v>
      </c>
      <c r="O397" s="9" t="s">
        <v>1500</v>
      </c>
      <c r="P397" s="9" t="s">
        <v>382</v>
      </c>
      <c r="Q397" s="9" t="s">
        <v>1744</v>
      </c>
      <c r="R397" s="9" t="s">
        <v>1500</v>
      </c>
      <c r="S397" s="9" t="s">
        <v>1500</v>
      </c>
      <c r="T397" s="9" t="s">
        <v>1523</v>
      </c>
      <c r="U397" s="9" t="s">
        <v>1480</v>
      </c>
      <c r="V397" s="9" t="s">
        <v>1500</v>
      </c>
      <c r="W397" s="9" t="s">
        <v>1500</v>
      </c>
      <c r="X397" s="9" t="s">
        <v>1500</v>
      </c>
      <c r="Y397" s="9" t="s">
        <v>1631</v>
      </c>
      <c r="Z397" s="9">
        <v>2022</v>
      </c>
      <c r="AA397" s="9">
        <v>820</v>
      </c>
      <c r="AB397" s="9" t="s">
        <v>1500</v>
      </c>
      <c r="AC397" s="9" t="s">
        <v>1500</v>
      </c>
      <c r="AD397" s="9" t="s">
        <v>1500</v>
      </c>
      <c r="AE397" s="9" t="s">
        <v>1500</v>
      </c>
      <c r="AF397" s="9" t="s">
        <v>1500</v>
      </c>
      <c r="AG397" s="9">
        <v>153288</v>
      </c>
      <c r="AH397" s="9" t="s">
        <v>2616</v>
      </c>
      <c r="AI397" s="10" t="str">
        <f>HYPERLINK("http://dx.doi.org/10.1016/j.scitotenv.2022.153288","http://dx.doi.org/10.1016/j.scitotenv.2022.153288")</f>
        <v>http://dx.doi.org/10.1016/j.scitotenv.2022.153288</v>
      </c>
      <c r="AJ397" s="9" t="s">
        <v>1500</v>
      </c>
      <c r="AK397" s="9" t="s">
        <v>2730</v>
      </c>
      <c r="AL397" s="9" t="s">
        <v>1500</v>
      </c>
      <c r="AM397" s="9" t="s">
        <v>1500</v>
      </c>
      <c r="AN397" s="9">
        <v>35066045</v>
      </c>
      <c r="AO397" s="9" t="s">
        <v>1500</v>
      </c>
      <c r="AP397" s="9" t="s">
        <v>1500</v>
      </c>
      <c r="AQ397" s="9" t="s">
        <v>1094</v>
      </c>
      <c r="AR397" s="10" t="str">
        <f>HYPERLINK("https%3A%2F%2Fwww.webofscience.com%2Fwos%2Fwoscc%2Ffull-record%2FWOS:000766806600003","View Full Record in Web of Science")</f>
        <v>View Full Record in Web of Science</v>
      </c>
    </row>
    <row r="398" spans="1:44" s="8" customFormat="1" x14ac:dyDescent="0.2">
      <c r="A398" s="8" t="s">
        <v>1507</v>
      </c>
      <c r="B398" s="8" t="s">
        <v>1998</v>
      </c>
      <c r="C398" s="8" t="s">
        <v>1500</v>
      </c>
      <c r="D398" s="8" t="s">
        <v>1500</v>
      </c>
      <c r="E398" s="8" t="s">
        <v>1500</v>
      </c>
      <c r="F398" s="8" t="s">
        <v>375</v>
      </c>
      <c r="G398" s="8" t="s">
        <v>1500</v>
      </c>
      <c r="H398" s="8" t="s">
        <v>1500</v>
      </c>
      <c r="K398" s="9" t="s">
        <v>92</v>
      </c>
      <c r="L398" s="8" t="s">
        <v>582</v>
      </c>
      <c r="M398" s="8" t="s">
        <v>1500</v>
      </c>
      <c r="N398" s="8" t="s">
        <v>1500</v>
      </c>
      <c r="O398" s="8" t="s">
        <v>1500</v>
      </c>
      <c r="P398" s="8" t="s">
        <v>119</v>
      </c>
      <c r="Q398" s="8" t="s">
        <v>2530</v>
      </c>
      <c r="R398" s="8" t="s">
        <v>1500</v>
      </c>
      <c r="S398" s="8" t="s">
        <v>1500</v>
      </c>
      <c r="T398" s="8" t="s">
        <v>2650</v>
      </c>
      <c r="U398" s="8" t="s">
        <v>2647</v>
      </c>
      <c r="V398" s="8" t="s">
        <v>1500</v>
      </c>
      <c r="W398" s="8" t="s">
        <v>1500</v>
      </c>
      <c r="X398" s="8" t="s">
        <v>1500</v>
      </c>
      <c r="Y398" s="8" t="s">
        <v>1582</v>
      </c>
      <c r="Z398" s="8">
        <v>2019</v>
      </c>
      <c r="AA398" s="8">
        <v>248</v>
      </c>
      <c r="AB398" s="8" t="s">
        <v>1500</v>
      </c>
      <c r="AC398" s="8" t="s">
        <v>1500</v>
      </c>
      <c r="AD398" s="8" t="s">
        <v>1500</v>
      </c>
      <c r="AE398" s="8" t="s">
        <v>1500</v>
      </c>
      <c r="AF398" s="8" t="s">
        <v>1500</v>
      </c>
      <c r="AG398" s="8">
        <v>109242</v>
      </c>
      <c r="AH398" s="8" t="s">
        <v>720</v>
      </c>
      <c r="AI398" s="12" t="str">
        <f>HYPERLINK("http://dx.doi.org/10.1016/j.jenvman.2019.07.013","http://dx.doi.org/10.1016/j.jenvman.2019.07.013")</f>
        <v>http://dx.doi.org/10.1016/j.jenvman.2019.07.013</v>
      </c>
      <c r="AJ398" s="8" t="s">
        <v>1500</v>
      </c>
      <c r="AK398" s="8" t="s">
        <v>1500</v>
      </c>
      <c r="AL398" s="8" t="s">
        <v>1500</v>
      </c>
      <c r="AM398" s="8" t="s">
        <v>1500</v>
      </c>
      <c r="AN398" s="8">
        <v>31315074</v>
      </c>
      <c r="AO398" s="8" t="s">
        <v>1500</v>
      </c>
      <c r="AP398" s="8" t="s">
        <v>1500</v>
      </c>
      <c r="AQ398" s="8" t="s">
        <v>966</v>
      </c>
      <c r="AR398" s="12" t="str">
        <f>HYPERLINK("https%3A%2F%2Fwww.webofscience.com%2Fwos%2Fwoscc%2Ffull-record%2FWOS:000485210300016","View Full Record in Web of Science")</f>
        <v>View Full Record in Web of Science</v>
      </c>
    </row>
    <row r="399" spans="1:44" s="9" customFormat="1" x14ac:dyDescent="0.2">
      <c r="A399" s="9" t="s">
        <v>1507</v>
      </c>
      <c r="B399" s="9" t="s">
        <v>2025</v>
      </c>
      <c r="C399" s="9" t="s">
        <v>1500</v>
      </c>
      <c r="D399" s="9" t="s">
        <v>1500</v>
      </c>
      <c r="E399" s="9" t="s">
        <v>1500</v>
      </c>
      <c r="F399" s="9" t="s">
        <v>1549</v>
      </c>
      <c r="G399" s="9" t="s">
        <v>1500</v>
      </c>
      <c r="H399" s="9" t="s">
        <v>1500</v>
      </c>
      <c r="I399" s="9" t="s">
        <v>2621</v>
      </c>
      <c r="K399" s="9" t="s">
        <v>2541</v>
      </c>
      <c r="L399" s="9" t="s">
        <v>219</v>
      </c>
      <c r="M399" s="9" t="s">
        <v>1500</v>
      </c>
      <c r="N399" s="9" t="s">
        <v>1500</v>
      </c>
      <c r="O399" s="9" t="s">
        <v>1500</v>
      </c>
      <c r="P399" s="9" t="s">
        <v>1866</v>
      </c>
      <c r="Q399" s="9" t="s">
        <v>1550</v>
      </c>
      <c r="R399" s="9" t="s">
        <v>1500</v>
      </c>
      <c r="S399" s="9" t="s">
        <v>1500</v>
      </c>
      <c r="T399" s="9" t="s">
        <v>1914</v>
      </c>
      <c r="U399" s="9" t="s">
        <v>1909</v>
      </c>
      <c r="V399" s="9" t="s">
        <v>1500</v>
      </c>
      <c r="W399" s="9" t="s">
        <v>1500</v>
      </c>
      <c r="X399" s="9" t="s">
        <v>1500</v>
      </c>
      <c r="Y399" s="9" t="s">
        <v>1490</v>
      </c>
      <c r="Z399" s="9">
        <v>2011</v>
      </c>
      <c r="AA399" s="9">
        <v>141</v>
      </c>
      <c r="AB399" s="9" t="s">
        <v>1492</v>
      </c>
      <c r="AC399" s="9" t="s">
        <v>1500</v>
      </c>
      <c r="AD399" s="9" t="s">
        <v>1500</v>
      </c>
      <c r="AE399" s="9">
        <v>437</v>
      </c>
      <c r="AF399" s="9">
        <v>446</v>
      </c>
      <c r="AG399" s="9" t="s">
        <v>1500</v>
      </c>
      <c r="AH399" s="9" t="s">
        <v>2335</v>
      </c>
      <c r="AI399" s="10" t="str">
        <f>HYPERLINK("http://dx.doi.org/10.1016/j.agee.2011.04.009","http://dx.doi.org/10.1016/j.agee.2011.04.009")</f>
        <v>http://dx.doi.org/10.1016/j.agee.2011.04.009</v>
      </c>
      <c r="AJ399" s="9" t="s">
        <v>1500</v>
      </c>
      <c r="AK399" s="9" t="s">
        <v>1500</v>
      </c>
      <c r="AL399" s="9" t="s">
        <v>1500</v>
      </c>
      <c r="AM399" s="9" t="s">
        <v>1500</v>
      </c>
      <c r="AN399" s="9" t="s">
        <v>1500</v>
      </c>
      <c r="AO399" s="9" t="s">
        <v>1500</v>
      </c>
      <c r="AP399" s="9" t="s">
        <v>1500</v>
      </c>
      <c r="AQ399" s="9" t="s">
        <v>917</v>
      </c>
      <c r="AR399" s="10" t="str">
        <f>HYPERLINK("https%3A%2F%2Fwww.webofscience.com%2Fwos%2Fwoscc%2Ffull-record%2FWOS:000292534800020","View Full Record in Web of Science")</f>
        <v>View Full Record in Web of Science</v>
      </c>
    </row>
    <row r="400" spans="1:44" s="9" customFormat="1" x14ac:dyDescent="0.2">
      <c r="A400" s="9" t="s">
        <v>1507</v>
      </c>
      <c r="B400" s="9" t="s">
        <v>169</v>
      </c>
      <c r="C400" s="9" t="s">
        <v>1500</v>
      </c>
      <c r="D400" s="9" t="s">
        <v>1500</v>
      </c>
      <c r="E400" s="9" t="s">
        <v>1500</v>
      </c>
      <c r="F400" s="9" t="s">
        <v>1345</v>
      </c>
      <c r="G400" s="9" t="s">
        <v>1500</v>
      </c>
      <c r="H400" s="9" t="s">
        <v>1500</v>
      </c>
      <c r="J400" s="9" t="s">
        <v>2792</v>
      </c>
      <c r="K400" s="9" t="s">
        <v>2244</v>
      </c>
      <c r="L400" s="9" t="s">
        <v>651</v>
      </c>
      <c r="M400" s="9" t="s">
        <v>1500</v>
      </c>
      <c r="N400" s="9" t="s">
        <v>1500</v>
      </c>
      <c r="O400" s="9" t="s">
        <v>1500</v>
      </c>
      <c r="P400" s="9" t="s">
        <v>702</v>
      </c>
      <c r="Q400" s="9" t="s">
        <v>2589</v>
      </c>
      <c r="R400" s="9" t="s">
        <v>1500</v>
      </c>
      <c r="S400" s="9" t="s">
        <v>1500</v>
      </c>
      <c r="T400" s="9" t="s">
        <v>2675</v>
      </c>
      <c r="U400" s="9" t="s">
        <v>2672</v>
      </c>
      <c r="V400" s="9" t="s">
        <v>1500</v>
      </c>
      <c r="W400" s="9" t="s">
        <v>1500</v>
      </c>
      <c r="X400" s="9" t="s">
        <v>1500</v>
      </c>
      <c r="Y400" s="9" t="s">
        <v>1580</v>
      </c>
      <c r="Z400" s="9">
        <v>2021</v>
      </c>
      <c r="AA400" s="9">
        <v>274</v>
      </c>
      <c r="AB400" s="9" t="s">
        <v>1500</v>
      </c>
      <c r="AC400" s="9" t="s">
        <v>1500</v>
      </c>
      <c r="AD400" s="9" t="s">
        <v>1500</v>
      </c>
      <c r="AE400" s="9" t="s">
        <v>1500</v>
      </c>
      <c r="AF400" s="9" t="s">
        <v>1500</v>
      </c>
      <c r="AG400" s="9">
        <v>116573</v>
      </c>
      <c r="AH400" s="9" t="s">
        <v>2591</v>
      </c>
      <c r="AI400" s="10" t="str">
        <f>HYPERLINK("http://dx.doi.org/10.1016/j.envpol.2021.116573","http://dx.doi.org/10.1016/j.envpol.2021.116573")</f>
        <v>http://dx.doi.org/10.1016/j.envpol.2021.116573</v>
      </c>
      <c r="AJ400" s="9" t="s">
        <v>1500</v>
      </c>
      <c r="AK400" s="9" t="s">
        <v>2632</v>
      </c>
      <c r="AL400" s="9" t="s">
        <v>1500</v>
      </c>
      <c r="AM400" s="9" t="s">
        <v>1500</v>
      </c>
      <c r="AN400" s="9">
        <v>33529901</v>
      </c>
      <c r="AO400" s="9" t="s">
        <v>1500</v>
      </c>
      <c r="AP400" s="9" t="s">
        <v>1500</v>
      </c>
      <c r="AQ400" s="9" t="s">
        <v>1040</v>
      </c>
      <c r="AR400" s="10" t="str">
        <f>HYPERLINK("https%3A%2F%2Fwww.webofscience.com%2Fwos%2Fwoscc%2Ffull-record%2FWOS:000625379400068","View Full Record in Web of Science")</f>
        <v>View Full Record in Web of Science</v>
      </c>
    </row>
    <row r="401" spans="1:44" s="9" customFormat="1" x14ac:dyDescent="0.2">
      <c r="A401" s="9" t="s">
        <v>1507</v>
      </c>
      <c r="B401" s="9" t="s">
        <v>174</v>
      </c>
      <c r="C401" s="9" t="s">
        <v>1500</v>
      </c>
      <c r="D401" s="9" t="s">
        <v>1500</v>
      </c>
      <c r="E401" s="9" t="s">
        <v>1500</v>
      </c>
      <c r="F401" s="9" t="s">
        <v>174</v>
      </c>
      <c r="G401" s="9" t="s">
        <v>1500</v>
      </c>
      <c r="H401" s="9" t="s">
        <v>1500</v>
      </c>
      <c r="I401" s="9" t="s">
        <v>1231</v>
      </c>
      <c r="K401" s="9" t="s">
        <v>1986</v>
      </c>
      <c r="L401" s="9" t="s">
        <v>612</v>
      </c>
      <c r="M401" s="9" t="s">
        <v>1500</v>
      </c>
      <c r="N401" s="9" t="s">
        <v>1500</v>
      </c>
      <c r="O401" s="9" t="s">
        <v>1500</v>
      </c>
      <c r="P401" s="9" t="s">
        <v>1500</v>
      </c>
      <c r="Q401" s="9" t="s">
        <v>2033</v>
      </c>
      <c r="R401" s="9" t="s">
        <v>1500</v>
      </c>
      <c r="S401" s="9" t="s">
        <v>1500</v>
      </c>
      <c r="T401" s="9" t="s">
        <v>2670</v>
      </c>
      <c r="U401" s="9" t="s">
        <v>2667</v>
      </c>
      <c r="V401" s="9" t="s">
        <v>1500</v>
      </c>
      <c r="W401" s="9" t="s">
        <v>1500</v>
      </c>
      <c r="X401" s="9" t="s">
        <v>1500</v>
      </c>
      <c r="Y401" s="9" t="s">
        <v>1501</v>
      </c>
      <c r="Z401" s="9">
        <v>2000</v>
      </c>
      <c r="AA401" s="9">
        <v>31</v>
      </c>
      <c r="AB401" s="9">
        <v>6</v>
      </c>
      <c r="AC401" s="9" t="s">
        <v>1500</v>
      </c>
      <c r="AD401" s="9" t="s">
        <v>1500</v>
      </c>
      <c r="AE401" s="9">
        <v>449</v>
      </c>
      <c r="AF401" s="9">
        <v>461</v>
      </c>
      <c r="AG401" s="9" t="s">
        <v>1500</v>
      </c>
      <c r="AH401" s="9" t="s">
        <v>662</v>
      </c>
      <c r="AI401" s="10" t="str">
        <f>HYPERLINK("http://dx.doi.org/10.1007/s003740000214","http://dx.doi.org/10.1007/s003740000214")</f>
        <v>http://dx.doi.org/10.1007/s003740000214</v>
      </c>
      <c r="AJ401" s="9" t="s">
        <v>1500</v>
      </c>
      <c r="AK401" s="9" t="s">
        <v>1500</v>
      </c>
      <c r="AL401" s="9" t="s">
        <v>1500</v>
      </c>
      <c r="AM401" s="9" t="s">
        <v>1500</v>
      </c>
      <c r="AN401" s="9" t="s">
        <v>1500</v>
      </c>
      <c r="AO401" s="9" t="s">
        <v>1500</v>
      </c>
      <c r="AP401" s="9" t="s">
        <v>1500</v>
      </c>
      <c r="AQ401" s="9" t="s">
        <v>1000</v>
      </c>
      <c r="AR401" s="10" t="str">
        <f>HYPERLINK("https%3A%2F%2Fwww.webofscience.com%2Fwos%2Fwoscc%2Ffull-record%2FWOS:000089292600001","View Full Record in Web of Science")</f>
        <v>View Full Record in Web of Science</v>
      </c>
    </row>
    <row r="402" spans="1:44" s="9" customFormat="1" x14ac:dyDescent="0.2">
      <c r="A402" s="9" t="s">
        <v>1507</v>
      </c>
      <c r="B402" s="9" t="s">
        <v>2189</v>
      </c>
      <c r="C402" s="9" t="s">
        <v>1500</v>
      </c>
      <c r="D402" s="9" t="s">
        <v>1500</v>
      </c>
      <c r="E402" s="9" t="s">
        <v>1500</v>
      </c>
      <c r="F402" s="9" t="s">
        <v>2573</v>
      </c>
      <c r="G402" s="9" t="s">
        <v>1500</v>
      </c>
      <c r="H402" s="9" t="s">
        <v>1500</v>
      </c>
      <c r="J402" s="9" t="s">
        <v>2792</v>
      </c>
      <c r="K402" s="9" t="s">
        <v>1960</v>
      </c>
      <c r="L402" s="9" t="s">
        <v>593</v>
      </c>
      <c r="M402" s="9" t="s">
        <v>1500</v>
      </c>
      <c r="N402" s="9" t="s">
        <v>1500</v>
      </c>
      <c r="O402" s="9" t="s">
        <v>1500</v>
      </c>
      <c r="P402" s="9" t="s">
        <v>308</v>
      </c>
      <c r="Q402" s="9" t="s">
        <v>1500</v>
      </c>
      <c r="R402" s="9" t="s">
        <v>1500</v>
      </c>
      <c r="S402" s="9" t="s">
        <v>1500</v>
      </c>
      <c r="T402" s="9" t="s">
        <v>2631</v>
      </c>
      <c r="U402" s="9" t="s">
        <v>1500</v>
      </c>
      <c r="V402" s="9" t="s">
        <v>1500</v>
      </c>
      <c r="W402" s="9" t="s">
        <v>1500</v>
      </c>
      <c r="X402" s="9" t="s">
        <v>1500</v>
      </c>
      <c r="Y402" s="9" t="s">
        <v>1500</v>
      </c>
      <c r="Z402" s="9">
        <v>2016</v>
      </c>
      <c r="AA402" s="9">
        <v>15</v>
      </c>
      <c r="AB402" s="9">
        <v>3</v>
      </c>
      <c r="AC402" s="9" t="s">
        <v>1500</v>
      </c>
      <c r="AD402" s="9" t="s">
        <v>1500</v>
      </c>
      <c r="AE402" s="9">
        <v>553</v>
      </c>
      <c r="AF402" s="9">
        <v>565</v>
      </c>
      <c r="AG402" s="9" t="s">
        <v>1500</v>
      </c>
      <c r="AH402" s="9" t="s">
        <v>232</v>
      </c>
      <c r="AI402" s="10" t="str">
        <f>HYPERLINK("http://dx.doi.org/10.1016/S2095-3119(15)61206-0","http://dx.doi.org/10.1016/S2095-3119(15)61206-0")</f>
        <v>http://dx.doi.org/10.1016/S2095-3119(15)61206-0</v>
      </c>
      <c r="AJ402" s="9" t="s">
        <v>1500</v>
      </c>
      <c r="AK402" s="9" t="s">
        <v>1500</v>
      </c>
      <c r="AL402" s="9" t="s">
        <v>1500</v>
      </c>
      <c r="AM402" s="9" t="s">
        <v>1500</v>
      </c>
      <c r="AN402" s="9" t="s">
        <v>1500</v>
      </c>
      <c r="AO402" s="9" t="s">
        <v>1500</v>
      </c>
      <c r="AP402" s="9" t="s">
        <v>1500</v>
      </c>
      <c r="AQ402" s="9" t="s">
        <v>1059</v>
      </c>
      <c r="AR402" s="10" t="str">
        <f>HYPERLINK("https%3A%2F%2Fwww.webofscience.com%2Fwos%2Fwoscc%2Ffull-record%2FWOS:000372479100008","View Full Record in Web of Science")</f>
        <v>View Full Record in Web of Science</v>
      </c>
    </row>
    <row r="403" spans="1:44" s="8" customFormat="1" x14ac:dyDescent="0.2">
      <c r="A403" s="8" t="s">
        <v>1507</v>
      </c>
      <c r="B403" s="8" t="s">
        <v>1186</v>
      </c>
      <c r="C403" s="8" t="s">
        <v>1500</v>
      </c>
      <c r="D403" s="8" t="s">
        <v>1500</v>
      </c>
      <c r="E403" s="8" t="s">
        <v>1500</v>
      </c>
      <c r="F403" s="8" t="s">
        <v>622</v>
      </c>
      <c r="G403" s="8" t="s">
        <v>1500</v>
      </c>
      <c r="H403" s="8" t="s">
        <v>1500</v>
      </c>
      <c r="J403" s="9" t="s">
        <v>2792</v>
      </c>
      <c r="K403" s="9" t="s">
        <v>129</v>
      </c>
      <c r="L403" s="8" t="s">
        <v>566</v>
      </c>
      <c r="M403" s="8" t="s">
        <v>1500</v>
      </c>
      <c r="N403" s="8" t="s">
        <v>1500</v>
      </c>
      <c r="O403" s="8" t="s">
        <v>1500</v>
      </c>
      <c r="P403" s="8" t="s">
        <v>1806</v>
      </c>
      <c r="Q403" s="8" t="s">
        <v>576</v>
      </c>
      <c r="R403" s="8" t="s">
        <v>1500</v>
      </c>
      <c r="S403" s="8" t="s">
        <v>1500</v>
      </c>
      <c r="T403" s="8" t="s">
        <v>2639</v>
      </c>
      <c r="U403" s="8" t="s">
        <v>2644</v>
      </c>
      <c r="V403" s="8" t="s">
        <v>1500</v>
      </c>
      <c r="W403" s="8" t="s">
        <v>1500</v>
      </c>
      <c r="X403" s="8" t="s">
        <v>1500</v>
      </c>
      <c r="Y403" s="8" t="s">
        <v>1488</v>
      </c>
      <c r="Z403" s="8">
        <v>2018</v>
      </c>
      <c r="AA403" s="8">
        <v>64</v>
      </c>
      <c r="AB403" s="8" t="s">
        <v>1500</v>
      </c>
      <c r="AC403" s="8" t="s">
        <v>1500</v>
      </c>
      <c r="AD403" s="8" t="s">
        <v>1500</v>
      </c>
      <c r="AE403" s="8">
        <v>289</v>
      </c>
      <c r="AF403" s="8">
        <v>297</v>
      </c>
      <c r="AG403" s="8" t="s">
        <v>1500</v>
      </c>
      <c r="AH403" s="8" t="s">
        <v>2323</v>
      </c>
      <c r="AI403" s="12" t="str">
        <f>HYPERLINK("http://dx.doi.org/10.1016/j.jes.2017.06.007","http://dx.doi.org/10.1016/j.jes.2017.06.007")</f>
        <v>http://dx.doi.org/10.1016/j.jes.2017.06.007</v>
      </c>
      <c r="AJ403" s="8" t="s">
        <v>1500</v>
      </c>
      <c r="AK403" s="8" t="s">
        <v>1500</v>
      </c>
      <c r="AL403" s="8" t="s">
        <v>1500</v>
      </c>
      <c r="AM403" s="8" t="s">
        <v>1500</v>
      </c>
      <c r="AN403" s="8">
        <v>29478650</v>
      </c>
      <c r="AO403" s="8" t="s">
        <v>1500</v>
      </c>
      <c r="AP403" s="8" t="s">
        <v>1500</v>
      </c>
      <c r="AQ403" s="8" t="s">
        <v>962</v>
      </c>
      <c r="AR403" s="12" t="str">
        <f>HYPERLINK("https%3A%2F%2Fwww.webofscience.com%2Fwos%2Fwoscc%2Ffull-record%2FWOS:000427593900030","View Full Record in Web of Science")</f>
        <v>View Full Record in Web of Science</v>
      </c>
    </row>
    <row r="404" spans="1:44" s="8" customFormat="1" x14ac:dyDescent="0.2">
      <c r="A404" s="8" t="s">
        <v>1507</v>
      </c>
      <c r="B404" s="8" t="s">
        <v>1256</v>
      </c>
      <c r="C404" s="8" t="s">
        <v>1500</v>
      </c>
      <c r="D404" s="8" t="s">
        <v>1500</v>
      </c>
      <c r="E404" s="8" t="s">
        <v>1500</v>
      </c>
      <c r="F404" s="8" t="s">
        <v>2182</v>
      </c>
      <c r="G404" s="8" t="s">
        <v>1500</v>
      </c>
      <c r="H404" s="8" t="s">
        <v>1500</v>
      </c>
      <c r="J404" s="9" t="s">
        <v>2792</v>
      </c>
      <c r="K404" s="9" t="s">
        <v>462</v>
      </c>
      <c r="L404" s="8" t="s">
        <v>1259</v>
      </c>
      <c r="M404" s="8" t="s">
        <v>1500</v>
      </c>
      <c r="N404" s="8" t="s">
        <v>1500</v>
      </c>
      <c r="O404" s="8" t="s">
        <v>1500</v>
      </c>
      <c r="P404" s="8" t="s">
        <v>1990</v>
      </c>
      <c r="Q404" s="8" t="s">
        <v>1703</v>
      </c>
      <c r="R404" s="8" t="s">
        <v>1500</v>
      </c>
      <c r="S404" s="8" t="s">
        <v>1500</v>
      </c>
      <c r="T404" s="8" t="s">
        <v>2659</v>
      </c>
      <c r="U404" s="8" t="s">
        <v>2673</v>
      </c>
      <c r="V404" s="8" t="s">
        <v>1500</v>
      </c>
      <c r="W404" s="8" t="s">
        <v>1500</v>
      </c>
      <c r="X404" s="8" t="s">
        <v>1500</v>
      </c>
      <c r="Y404" s="8" t="s">
        <v>1490</v>
      </c>
      <c r="Z404" s="8">
        <v>2020</v>
      </c>
      <c r="AA404" s="8">
        <v>27</v>
      </c>
      <c r="AB404" s="8">
        <v>13</v>
      </c>
      <c r="AC404" s="8" t="s">
        <v>1500</v>
      </c>
      <c r="AD404" s="8" t="s">
        <v>1500</v>
      </c>
      <c r="AE404" s="8">
        <v>14780</v>
      </c>
      <c r="AF404" s="8">
        <v>14789</v>
      </c>
      <c r="AG404" s="8" t="s">
        <v>1500</v>
      </c>
      <c r="AH404" s="8" t="s">
        <v>2353</v>
      </c>
      <c r="AI404" s="12" t="str">
        <f>HYPERLINK("http://dx.doi.org/10.1007/s11356-020-07951-w","http://dx.doi.org/10.1007/s11356-020-07951-w")</f>
        <v>http://dx.doi.org/10.1007/s11356-020-07951-w</v>
      </c>
      <c r="AJ404" s="8" t="s">
        <v>1500</v>
      </c>
      <c r="AK404" s="8" t="s">
        <v>1933</v>
      </c>
      <c r="AL404" s="8" t="s">
        <v>1500</v>
      </c>
      <c r="AM404" s="8" t="s">
        <v>1500</v>
      </c>
      <c r="AN404" s="8">
        <v>32052337</v>
      </c>
      <c r="AO404" s="8" t="s">
        <v>1500</v>
      </c>
      <c r="AP404" s="8" t="s">
        <v>1500</v>
      </c>
      <c r="AQ404" s="8" t="s">
        <v>983</v>
      </c>
      <c r="AR404" s="12" t="str">
        <f>HYPERLINK("https%3A%2F%2Fwww.webofscience.com%2Fwos%2Fwoscc%2Ffull-record%2FWOS:000513054200003","View Full Record in Web of Science")</f>
        <v>View Full Record in Web of Science</v>
      </c>
    </row>
    <row r="405" spans="1:44" s="9" customFormat="1" x14ac:dyDescent="0.2">
      <c r="A405" s="8" t="s">
        <v>1507</v>
      </c>
      <c r="B405" s="8" t="s">
        <v>2764</v>
      </c>
      <c r="C405" s="8" t="s">
        <v>1500</v>
      </c>
      <c r="D405" s="8" t="s">
        <v>1500</v>
      </c>
      <c r="E405" s="8" t="s">
        <v>1500</v>
      </c>
      <c r="F405" s="8" t="s">
        <v>1458</v>
      </c>
      <c r="G405" s="8" t="s">
        <v>1500</v>
      </c>
      <c r="H405" s="8" t="s">
        <v>1500</v>
      </c>
      <c r="I405" s="8"/>
      <c r="J405" s="8"/>
      <c r="K405" s="9" t="s">
        <v>268</v>
      </c>
      <c r="L405" s="8" t="s">
        <v>219</v>
      </c>
      <c r="M405" s="8" t="s">
        <v>1500</v>
      </c>
      <c r="N405" s="8" t="s">
        <v>1500</v>
      </c>
      <c r="O405" s="8" t="s">
        <v>1500</v>
      </c>
      <c r="P405" s="8" t="s">
        <v>669</v>
      </c>
      <c r="Q405" s="8" t="s">
        <v>1561</v>
      </c>
      <c r="R405" s="8" t="s">
        <v>1500</v>
      </c>
      <c r="S405" s="8" t="s">
        <v>1500</v>
      </c>
      <c r="T405" s="8" t="s">
        <v>1914</v>
      </c>
      <c r="U405" s="8" t="s">
        <v>1909</v>
      </c>
      <c r="V405" s="8" t="s">
        <v>1500</v>
      </c>
      <c r="W405" s="8" t="s">
        <v>1500</v>
      </c>
      <c r="X405" s="8" t="s">
        <v>1500</v>
      </c>
      <c r="Y405" s="8" t="s">
        <v>1643</v>
      </c>
      <c r="Z405" s="8">
        <v>2013</v>
      </c>
      <c r="AA405" s="8">
        <v>177</v>
      </c>
      <c r="AB405" s="8" t="s">
        <v>1500</v>
      </c>
      <c r="AC405" s="8" t="s">
        <v>1500</v>
      </c>
      <c r="AD405" s="8" t="s">
        <v>1500</v>
      </c>
      <c r="AE405" s="8">
        <v>10</v>
      </c>
      <c r="AF405" s="8">
        <v>20</v>
      </c>
      <c r="AG405" s="8" t="s">
        <v>1500</v>
      </c>
      <c r="AH405" s="8" t="s">
        <v>2352</v>
      </c>
      <c r="AI405" s="12" t="str">
        <f>HYPERLINK("http://dx.doi.org/10.1016/j.agee.2013.05.011","http://dx.doi.org/10.1016/j.agee.2013.05.011")</f>
        <v>http://dx.doi.org/10.1016/j.agee.2013.05.011</v>
      </c>
      <c r="AJ405" s="8" t="s">
        <v>1500</v>
      </c>
      <c r="AK405" s="8" t="s">
        <v>1500</v>
      </c>
      <c r="AL405" s="8" t="s">
        <v>1500</v>
      </c>
      <c r="AM405" s="8" t="s">
        <v>1500</v>
      </c>
      <c r="AN405" s="8" t="s">
        <v>1500</v>
      </c>
      <c r="AO405" s="8" t="s">
        <v>1500</v>
      </c>
      <c r="AP405" s="8" t="s">
        <v>1500</v>
      </c>
      <c r="AQ405" s="8" t="s">
        <v>920</v>
      </c>
      <c r="AR405" s="12" t="str">
        <f>HYPERLINK("https%3A%2F%2Fwww.webofscience.com%2Fwos%2Fwoscc%2Ffull-record%2FWOS:000325122700002","View Full Record in Web of Science")</f>
        <v>View Full Record in Web of Science</v>
      </c>
    </row>
    <row r="406" spans="1:44" s="9" customFormat="1" x14ac:dyDescent="0.2">
      <c r="A406" s="9" t="s">
        <v>1507</v>
      </c>
      <c r="B406" s="9" t="s">
        <v>179</v>
      </c>
      <c r="C406" s="9" t="s">
        <v>1500</v>
      </c>
      <c r="D406" s="9" t="s">
        <v>1500</v>
      </c>
      <c r="E406" s="9" t="s">
        <v>1500</v>
      </c>
      <c r="F406" s="9" t="s">
        <v>1463</v>
      </c>
      <c r="G406" s="9" t="s">
        <v>1500</v>
      </c>
      <c r="H406" s="9" t="s">
        <v>1500</v>
      </c>
      <c r="J406" s="9" t="s">
        <v>2792</v>
      </c>
      <c r="K406" s="9" t="s">
        <v>1191</v>
      </c>
      <c r="L406" s="9" t="s">
        <v>2374</v>
      </c>
      <c r="M406" s="9" t="s">
        <v>1500</v>
      </c>
      <c r="N406" s="9" t="s">
        <v>1500</v>
      </c>
      <c r="O406" s="9" t="s">
        <v>1500</v>
      </c>
      <c r="P406" s="9" t="s">
        <v>1277</v>
      </c>
      <c r="Q406" s="9" t="s">
        <v>352</v>
      </c>
      <c r="R406" s="9" t="s">
        <v>1500</v>
      </c>
      <c r="S406" s="9" t="s">
        <v>1500</v>
      </c>
      <c r="T406" s="9" t="s">
        <v>2105</v>
      </c>
      <c r="U406" s="9" t="s">
        <v>2110</v>
      </c>
      <c r="V406" s="9" t="s">
        <v>1500</v>
      </c>
      <c r="W406" s="9" t="s">
        <v>1500</v>
      </c>
      <c r="X406" s="9" t="s">
        <v>1500</v>
      </c>
      <c r="Y406" s="9" t="s">
        <v>1500</v>
      </c>
      <c r="Z406" s="9">
        <v>2019</v>
      </c>
      <c r="AA406" s="9">
        <v>65</v>
      </c>
      <c r="AB406" s="9">
        <v>10</v>
      </c>
      <c r="AC406" s="9" t="s">
        <v>1500</v>
      </c>
      <c r="AD406" s="9" t="s">
        <v>1500</v>
      </c>
      <c r="AE406" s="9">
        <v>497</v>
      </c>
      <c r="AF406" s="9">
        <v>502</v>
      </c>
      <c r="AG406" s="9" t="s">
        <v>1500</v>
      </c>
      <c r="AH406" s="9" t="s">
        <v>697</v>
      </c>
      <c r="AI406" s="10" t="str">
        <f>HYPERLINK("http://dx.doi.org/10.17221/286/2019-PSE","http://dx.doi.org/10.17221/286/2019-PSE")</f>
        <v>http://dx.doi.org/10.17221/286/2019-PSE</v>
      </c>
      <c r="AJ406" s="9" t="s">
        <v>1500</v>
      </c>
      <c r="AK406" s="9" t="s">
        <v>1500</v>
      </c>
      <c r="AL406" s="9" t="s">
        <v>1500</v>
      </c>
      <c r="AM406" s="9" t="s">
        <v>1500</v>
      </c>
      <c r="AN406" s="9" t="s">
        <v>1500</v>
      </c>
      <c r="AO406" s="9" t="s">
        <v>1500</v>
      </c>
      <c r="AP406" s="9" t="s">
        <v>1500</v>
      </c>
      <c r="AQ406" s="9" t="s">
        <v>993</v>
      </c>
      <c r="AR406" s="10" t="str">
        <f>HYPERLINK("https%3A%2F%2Fwww.webofscience.com%2Fwos%2Fwoscc%2Ffull-record%2FWOS:000494841500004","View Full Record in Web of Science")</f>
        <v>View Full Record in Web of Science</v>
      </c>
    </row>
    <row r="407" spans="1:44" s="9" customFormat="1" x14ac:dyDescent="0.2"/>
  </sheetData>
  <autoFilter ref="A1:AR406" xr:uid="{00000000-0009-0000-0000-000003000000}"/>
  <phoneticPr fontId="6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1443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savedrecs</vt:lpstr>
      <vt:lpstr>Screening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HYUNHO LEE</dc:creator>
  <cp:lastModifiedBy>HYUNHO LEE</cp:lastModifiedBy>
  <cp:revision>11</cp:revision>
  <cp:lastPrinted>2024-11-06T14:21:06Z</cp:lastPrinted>
  <dcterms:created xsi:type="dcterms:W3CDTF">2024-10-24T10:42:46Z</dcterms:created>
  <dcterms:modified xsi:type="dcterms:W3CDTF">2024-11-15T18:19:11Z</dcterms:modified>
  <cp:version>1200.0100.01</cp:version>
</cp:coreProperties>
</file>