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openxmlformats-officedocument.spreadsheetml.comments+xml" PartName="/xl/comments2.xml"/>
  <Override ContentType="application/vnd.ms-excel.threadedcomments+xml" PartName="/xl/threadedComments/threadedComment2.xml"/>
  <Override ContentType="application/vnd.openxmlformats-officedocument.spreadsheetml.comments+xml" PartName="/xl/comments3.xml"/>
  <Override ContentType="application/vnd.ms-excel.threadedcomments+xml" PartName="/xl/threadedComments/threadedComment3.xml"/>
  <Override ContentType="application/vnd.openxmlformats-officedocument.spreadsheetml.comments+xml" PartName="/xl/comments4.xml"/>
  <Override ContentType="application/vnd.ms-excel.threadedcomments+xml" PartName="/xl/threadedComments/threadedComment4.xml"/>
  <Override ContentType="application/vnd.openxmlformats-officedocument.spreadsheetml.comments+xml" PartName="/xl/comments5.xml"/>
  <Override ContentType="application/vnd.ms-excel.threadedcomments+xml" PartName="/xl/threadedComments/threadedComment5.xml"/>
  <Override ContentType="application/vnd.openxmlformats-officedocument.spreadsheetml.comments+xml" PartName="/xl/comments6.xml"/>
  <Override ContentType="application/vnd.ms-excel.threadedcomments+xml" PartName="/xl/threadedComments/threadedComment6.xml"/>
  <Override ContentType="application/vnd.openxmlformats-officedocument.drawing+xml" PartName="/xl/drawings/drawing1.xml"/>
  <Override ContentType="application/vnd.openxmlformats-officedocument.spreadsheetml.comments+xml" PartName="/xl/comments7.xml"/>
  <Override ContentType="application/vnd.ms-excel.threadedcomments+xml" PartName="/xl/threadedComments/threadedComment7.xml"/>
  <Override ContentType="application/vnd.openxmlformats-officedocument.spreadsheetml.comments+xml" PartName="/xl/comments8.xml"/>
  <Override ContentType="application/vnd.ms-excel.threadedcomments+xml" PartName="/xl/threadedComments/threadedComment8.xml"/>
  <Override ContentType="application/vnd.openxmlformats-officedocument.spreadsheetml.comments+xml" PartName="/xl/comments9.xml"/>
  <Override ContentType="application/vnd.ms-excel.threadedcomments+xml" PartName="/xl/threadedComments/threadedComment9.xml"/>
  <Override ContentType="application/vnd.openxmlformats-officedocument.spreadsheetml.comments+xml" PartName="/xl/comments10.xml"/>
  <Override ContentType="application/vnd.ms-excel.threadedcomments+xml" PartName="/xl/threadedComments/threadedComment10.xml"/>
  <Override ContentType="application/vnd.openxmlformats-officedocument.spreadsheetml.comments+xml" PartName="/xl/comments11.xml"/>
  <Override ContentType="application/vnd.ms-excel.threadedcomments+xml" PartName="/xl/threadedComments/threadedComment11.xml"/>
  <Override ContentType="application/vnd.openxmlformats-officedocument.spreadsheetml.comments+xml" PartName="/xl/comments12.xml"/>
  <Override ContentType="application/vnd.ms-excel.threadedcomments+xml" PartName="/xl/threadedComments/threadedComment12.xml"/>
  <Override ContentType="application/vnd.openxmlformats-officedocument.spreadsheetml.comments+xml" PartName="/xl/comments13.xml"/>
  <Override ContentType="application/vnd.ms-excel.threadedcomments+xml" PartName="/xl/threadedComments/threadedComment13.xml"/>
  <Override ContentType="application/vnd.openxmlformats-officedocument.spreadsheetml.comments+xml" PartName="/xl/comments14.xml"/>
  <Override ContentType="application/vnd.ms-excel.threadedcomments+xml" PartName="/xl/threadedComments/threadedComment14.xml"/>
  <Override ContentType="application/vnd.ms-excel.person+xml" PartName="/xl/persons/person.xml"/>
  <Override ContentType="application/vnd.openxmlformats-officedocument.spreadsheetml.calcChain+xml" PartName="/xl/calcChai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00_DATA\nodejs_excel\Programs\"/>
    </mc:Choice>
  </mc:AlternateContent>
  <xr:revisionPtr documentId="13_ncr:1_{DB11CD99-4A10-4F62-91DB-9527088F21B8}" revIDLastSave="0" xr10:uidLastSave="{00000000-0000-0000-0000-000000000000}" xr6:coauthVersionLast="47" xr6:coauthVersionMax="47"/>
  <bookViews>
    <workbookView activeTab="20" firstSheet="10" tabRatio="890" windowHeight="15720" windowWidth="29040" xWindow="-120" xr2:uid="{00000000-000D-0000-FFFF-FFFF00000000}" yWindow="-120"/>
  </bookViews>
  <sheets>
    <sheet name="INDIA" r:id="rId1" sheetId="242"/>
    <sheet name="CHINA" r:id="rId2" sheetId="231"/>
    <sheet name="USA" r:id="rId3" sheetId="247"/>
    <sheet name="Freight matrix" r:id="rId4" sheetId="227"/>
    <sheet name="FOB origin" r:id="rId5" sheetId="232"/>
    <sheet name="EU" r:id="rId6" sheetId="230"/>
    <sheet name="BRAZIL domestic" r:id="rId7" sheetId="248"/>
    <sheet name="ARB BRZ 2022" r:id="rId8" sheetId="255"/>
    <sheet name="ARB BRZ 2024_25" r:id="rId9" sheetId="261"/>
    <sheet name="ARB BRZ 2023 (no tax)" r:id="rId10" sheetId="262"/>
    <sheet name="mkt data" r:id="rId11" sheetId="226"/>
    <sheet name="settlement day" r:id="rId12" sheetId="246"/>
    <sheet name="PLATTS&amp;OPIS" r:id="rId13" sheetId="234"/>
    <sheet name="CU" r:id="rId14" sheetId="233"/>
    <sheet name="NYH" r:id="rId15" sheetId="251"/>
    <sheet name="T2" r:id="rId16" sheetId="235"/>
    <sheet name="B3 ETH" r:id="rId17" sheetId="236"/>
    <sheet name="B3 ETH (OI)" r:id="rId18" sheetId="250"/>
    <sheet name="CORN" r:id="rId19" sheetId="237"/>
    <sheet name="RBOB" r:id="rId20" sheetId="238"/>
    <sheet name="Sugar 11" r:id="rId21" sheetId="243"/>
    <sheet name="BRL USD" r:id="rId22" sheetId="240"/>
    <sheet name="EUR USD" r:id="rId23" sheetId="241"/>
    <sheet name="ESALQ Paulinia" r:id="rId24" sheetId="244"/>
    <sheet name="euro spot" r:id="rId25" sheetId="263"/>
    <sheet name="ESALQ Hydrous Ribeirao" r:id="rId26" sheetId="245"/>
    <sheet name="gasoline arbitrage" r:id="rId27" sheetId="260"/>
    <sheet name="Gasoline vs Hydrous SP" r:id="rId28" sheetId="259"/>
  </sheets>
  <externalReferences>
    <externalReference r:id="rId29"/>
    <externalReference r:id="rId30"/>
  </externalReferences>
  <definedNames>
    <definedName localSheetId="10" name="_xlnm.Print_Area">'mkt data'!$E$2:$J$17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AX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AX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O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P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Q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<sst xmlns="http://schemas.openxmlformats.org/spreadsheetml/2006/main" count="4717" uniqueCount="4717">
  <si>
    <t>Last update</t>
  </si>
  <si>
    <t>April 21</t>
  </si>
  <si>
    <t>Freight rates in USD/MT</t>
  </si>
  <si>
    <t>ex USGC</t>
  </si>
  <si>
    <t>  5kt </t>
  </si>
  <si>
    <t>  10kt </t>
  </si>
  <si>
    <t>20kt</t>
  </si>
  <si>
    <t>30kt</t>
  </si>
  <si>
    <t>40kt</t>
  </si>
  <si>
    <t>ARA</t>
  </si>
  <si>
    <t>France</t>
  </si>
  <si>
    <t>Baltics</t>
  </si>
  <si>
    <t>North Brazil</t>
  </si>
  <si>
    <t>Southeast Brazil</t>
  </si>
  <si>
    <t>-</t>
  </si>
  <si>
    <t>Colombia / Caribe</t>
  </si>
  <si>
    <t>Far East</t>
  </si>
  <si>
    <t>WCI/AG</t>
  </si>
  <si>
    <t>CHINA</t>
  </si>
  <si>
    <t>ex BRAZIL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</si>
  <si>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</si>
  <si>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</si>
  <si>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</si>
  <si>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</si>
  <si>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</si>
  <si>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</si>
  <si>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</si>
  <si>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</si>
  <si>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</si>
  <si>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</si>
  <si>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</si>
  <si>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</si>
  <si>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</si>
  <si>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</si>
  <si>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</si>
  <si>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</si>
  <si>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</si>
  <si>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</si>
  <si>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</si>
  <si>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</si>
  <si>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</si>
  <si>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</si>
  <si>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</si>
  <si>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</si>
  <si>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</si>
  <si>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</si>
  <si>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</si>
  <si>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</si>
  <si>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</si>
  <si>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</si>
  <si>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</t>
  </si>
  <si>
    <t>Grade B ind offer</t>
  </si>
  <si>
    <t>B3</t>
  </si>
  <si>
    <t>Fobbing</t>
  </si>
  <si>
    <t>Premium</t>
  </si>
  <si>
    <t>FOB Sts R$/cbm</t>
  </si>
  <si>
    <t>FOB Sts usd/cbm</t>
  </si>
  <si>
    <t>FOB Sts usd/gal</t>
  </si>
  <si>
    <t>grade b basis usg</t>
  </si>
  <si>
    <t>Grade B USA</t>
  </si>
  <si>
    <t>CHIP</t>
  </si>
  <si>
    <t>FOB USG usd/gal</t>
  </si>
  <si>
    <t>FOB USG usd/cbm</t>
  </si>
  <si>
    <t>pmt</t>
  </si>
  <si>
    <t>$/cbm</t>
  </si>
  <si>
    <t>Anhydrous CIF USGC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</si>
  <si>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</si>
  <si>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</si>
  <si>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</si>
  <si>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</si>
  <si>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</si>
  <si>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</t>
  </si>
  <si>
    <t>CHINA</t>
  </si>
  <si>
    <t>ST ROSE</t>
  </si>
  <si>
    <t>Freight</t>
  </si>
  <si>
    <t>usd/cbm</t>
  </si>
  <si>
    <t>Yangtze River ports</t>
  </si>
  <si>
    <t>SANTOS</t>
  </si>
  <si>
    <t>Volume</t>
  </si>
  <si>
    <t>cbm</t>
  </si>
  <si>
    <t>Basis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</si>
  <si>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</si>
  <si>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</si>
  <si>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</si>
  <si>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</si>
  <si>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</si>
  <si>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</si>
  <si>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</si>
  <si>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</si>
  <si>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</si>
  <si>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</si>
  <si>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</si>
  <si>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</si>
  <si>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</si>
  <si>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</si>
  <si>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</si>
  <si>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</si>
  <si>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</si>
  <si>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</si>
  <si>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</si>
  <si>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</si>
  <si>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</si>
  <si>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</si>
  <si>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</si>
  <si>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</t>
  </si>
  <si>
    <t>FREIGHT</t>
  </si>
  <si>
    <t>pmt</t>
  </si>
  <si>
    <t>Export + BonSucro premium</t>
  </si>
  <si>
    <t>USA</t>
  </si>
  <si>
    <t>Premiun EN Grade USA</t>
  </si>
  <si>
    <t>usd/gal</t>
  </si>
  <si>
    <t>BRZ</t>
  </si>
  <si>
    <t>T2 CIF discount</t>
  </si>
  <si>
    <t>eur/cbm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</si>
  <si>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</si>
  <si>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</si>
  <si>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</si>
  <si>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</si>
  <si>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</si>
  <si>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</si>
  <si>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</si>
  <si>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</si>
  <si>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</si>
  <si>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</si>
  <si>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</si>
  <si>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</t>
  </si>
  <si>
    <t>BRZ Origin</t>
  </si>
  <si>
    <t>Anhydrous BS FOB usd/cbm</t>
  </si>
  <si>
    <t>CIF ARA - T1 usd/cbm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</si>
  <si>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</si>
  <si>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</si>
  <si>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</si>
  <si>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</si>
  <si>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</si>
  <si>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</si>
  <si>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</si>
  <si>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</t>
  </si>
  <si>
    <t>T2 M+1 eur/cbm disc</t>
  </si>
  <si>
    <t>ARB UISA/EU Denatured</t>
  </si>
  <si>
    <t>ARB BRZ/EU, Bon Sucro</t>
  </si>
  <si>
    <t>FOB Brazil, usd/cbm</t>
  </si>
  <si>
    <t>CIF ARA "T2" UND eur/cbm</t>
  </si>
  <si>
    <t>T2 M+1 eur/cbm flat</t>
  </si>
  <si>
    <t>ARB BRZ/EU Undenatured</t>
  </si>
  <si>
    <t>ARB BRZ/EU Undenatured</t>
  </si>
  <si>
    <t>ARB BRZ/EU Denatured</t>
  </si>
  <si>
    <t>Paraguay</t>
  </si>
  <si>
    <t>Brasil</t>
  </si>
  <si>
    <t>T2</t>
  </si>
  <si>
    <t>T2</t>
  </si>
  <si>
    <t>1H MAR</t>
  </si>
  <si>
    <t>&gt;&gt;&gt; ind offer from Green/Brazil</t>
  </si>
  <si>
    <t>freight</t>
  </si>
  <si>
    <t>CIF T1</t>
  </si>
  <si>
    <t>T1 CIF</t>
  </si>
  <si>
    <t>60pmt</t>
  </si>
  <si>
    <t>freight</t>
  </si>
  <si>
    <t>CIF T2</t>
  </si>
  <si>
    <t>FOB ARG</t>
  </si>
  <si>
    <t>FOB STS</t>
  </si>
  <si>
    <t>AUG arrival</t>
  </si>
  <si>
    <t>2H MAR arrival - CIF T2</t>
  </si>
  <si>
    <t>MEG ind bid</t>
  </si>
  <si>
    <t>SEP T2</t>
  </si>
  <si>
    <t>APR T2</t>
  </si>
  <si>
    <t>spread T1/T2 CIF vs T2</t>
  </si>
  <si>
    <t>Sucden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</si>
  <si>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</si>
  <si>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</si>
  <si>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</si>
  <si>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</si>
  <si>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</si>
  <si>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</si>
  <si>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</si>
  <si>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</t>
  </si>
  <si>
    <t>eur/cbm</t>
  </si>
  <si>
    <t>ref price PAK FOB</t>
  </si>
  <si>
    <t>usd/ton</t>
  </si>
  <si>
    <t>PAK FOB</t>
  </si>
  <si>
    <t>usd/cbm</t>
  </si>
  <si>
    <t>CIF ARA</t>
  </si>
  <si>
    <t>replacement vs PAK</t>
  </si>
  <si>
    <t>INDIA</t>
  </si>
  <si>
    <t>SANTOS</t>
  </si>
  <si>
    <t>CIF INDIA usd/cbm</t>
  </si>
  <si>
    <t>CIF INDIA usd/mt</t>
  </si>
  <si>
    <t>usd/mt</t>
  </si>
  <si>
    <t>India indicative bid anhydrous</t>
  </si>
  <si>
    <t>India indicative bid hydrous</t>
  </si>
  <si>
    <t>june</t>
  </si>
  <si>
    <t>Raizen 22/4/21 -- FX 5.44</t>
  </si>
  <si>
    <t>chip cbm</t>
  </si>
  <si>
    <t>usd/cbm FOB</t>
  </si>
  <si>
    <t>chip pmt</t>
  </si>
  <si>
    <t>usd/mt FOB</t>
  </si>
  <si>
    <t>bid premium pmt</t>
  </si>
  <si>
    <t>usd/mt CIF</t>
  </si>
  <si>
    <t>bid CIF WCI</t>
  </si>
  <si>
    <t>pmt fob</t>
  </si>
  <si>
    <t>anhydrous</t>
  </si>
  <si>
    <t>cbm fob</t>
  </si>
  <si>
    <t>hydrous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</si>
  <si>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</si>
  <si>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</si>
  <si>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</si>
  <si>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</si>
  <si>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</si>
  <si>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</si>
  <si>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</si>
  <si>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</t>
  </si>
  <si>
    <t>loading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</si>
  <si>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</si>
  <si>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</si>
  <si>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</si>
  <si>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</si>
  <si>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</si>
  <si>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</si>
  <si>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</si>
  <si>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</si>
  <si>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</si>
  <si>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</si>
  <si>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</si>
  <si>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</t>
  </si>
  <si>
    <t>CI value</t>
  </si>
  <si>
    <t>LCFS (Brazil)</t>
  </si>
  <si>
    <t>CIF SALE TO ME</t>
  </si>
  <si>
    <t>LCFS CI value</t>
  </si>
  <si>
    <t>FOB Santos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</si>
  <si>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</si>
  <si>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</si>
  <si>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</si>
  <si>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</si>
  <si>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</si>
  <si>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</si>
  <si>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</si>
  <si>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</si>
  <si>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</si>
  <si>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</si>
  <si>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</si>
  <si>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</t>
  </si>
  <si>
    <t>Cali delivered (CHIP + differential)</t>
  </si>
  <si>
    <t>LA</t>
  </si>
  <si>
    <t>JULY</t>
  </si>
  <si>
    <t>arrival</t>
  </si>
  <si>
    <t>Bzl /Cali arb</t>
  </si>
  <si>
    <t>Duty Drawback (2.5%)</t>
  </si>
  <si>
    <t>FLORIDA / USGC</t>
  </si>
  <si>
    <t>LYB / Florida ind bid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</si>
  <si>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</si>
  <si>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</si>
  <si>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</si>
  <si>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</si>
  <si>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</si>
  <si>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</si>
  <si>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</si>
  <si>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</si>
  <si>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</si>
  <si>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</si>
  <si>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</si>
  <si>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</si>
  <si>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</si>
  <si>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</si>
  <si>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</si>
  <si>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</si>
  <si>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</si>
  <si>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</si>
  <si>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</si>
  <si>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</si>
  <si>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</si>
  <si>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</si>
  <si>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</si>
  <si>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</si>
  <si>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</si>
  <si>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</si>
  <si>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</si>
  <si>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</si>
  <si>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</t>
  </si>
  <si>
    <t>(+) EXPORT premium B grade</t>
  </si>
  <si>
    <t>(+) other costs</t>
  </si>
  <si>
    <t>(+) PIS/COFINS on CFR</t>
  </si>
  <si>
    <t>(+) margin</t>
  </si>
  <si>
    <t>Suape Value with TRQ</t>
  </si>
  <si>
    <t>Suape Value w/o TRQ</t>
  </si>
  <si>
    <t>Import duty</t>
  </si>
  <si>
    <t>BRAZILIAN DOMESTIC MARKET -- basis B3</t>
  </si>
  <si>
    <t>Frete</t>
  </si>
  <si>
    <t>R$/cbm</t>
  </si>
  <si>
    <t>75 frete 14/6/21</t>
  </si>
  <si>
    <t>PIS/COFINS</t>
  </si>
  <si>
    <t>ICMS</t>
  </si>
  <si>
    <t>anh/hydrous</t>
  </si>
  <si>
    <t>ESALQ P</t>
  </si>
  <si>
    <t>Ex plant</t>
  </si>
  <si>
    <t>net tax</t>
  </si>
  <si>
    <t>Anhydrous ex mill equivalent</t>
  </si>
  <si>
    <t>ESALQ RB</t>
  </si>
  <si>
    <t>FX</t>
  </si>
  <si>
    <t>FOB (usd/gal)</t>
  </si>
  <si>
    <t>FOB usd/cbm</t>
  </si>
  <si>
    <t>cost (usd/cbm)</t>
  </si>
  <si>
    <t>freight usd/cbm</t>
  </si>
  <si>
    <t>CIF usd/cbm</t>
  </si>
  <si>
    <t>CIF brl/cbm</t>
  </si>
  <si>
    <t>Import duly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</si>
  <si>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</si>
  <si>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</si>
  <si>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</si>
  <si>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</si>
  <si>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</si>
  <si>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</si>
  <si>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</si>
  <si>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</si>
  <si>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</si>
  <si>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</si>
  <si>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</si>
  <si>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</si>
  <si>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</t>
  </si>
  <si>
    <t>ARB (brl/cbm)</t>
  </si>
  <si>
    <t>ARB (usd/cbm)</t>
  </si>
  <si>
    <t>ARB (usd/gal)</t>
  </si>
  <si>
    <t>load mth+1</t>
  </si>
  <si>
    <t>B3 hyd</t>
  </si>
  <si>
    <t>B3 hyd ex plant</t>
  </si>
  <si>
    <t>B3 anydrous ex plant</t>
  </si>
  <si>
    <t>B3 CS to NE (brl/cbm)</t>
  </si>
  <si>
    <t>USA / NNE Brazil arbitrage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</si>
  <si>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</si>
  <si>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</si>
  <si>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</si>
  <si>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</si>
  <si>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</si>
  <si>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</si>
  <si>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</si>
  <si>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</si>
  <si>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</si>
  <si>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</si>
  <si>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</si>
  <si>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</si>
  <si>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</si>
  <si>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</si>
  <si>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</t>
  </si>
  <si>
    <t>PIS COFINS</t>
  </si>
  <si>
    <t>NE BRZ import cost (brl/cbm)</t>
  </si>
  <si>
    <t>ICMS SP</t>
  </si>
  <si>
    <t>Extra PIS/COFINS on imports BRZ (%)</t>
  </si>
  <si>
    <t>INSS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</si>
  <si>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</si>
  <si>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</si>
  <si>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</si>
  <si>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</si>
  <si>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</si>
  <si>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</si>
  <si>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</si>
  <si>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</si>
  <si>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</si>
  <si>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</si>
  <si>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</si>
  <si>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Q4 24</t>
  </si>
  <si>
    <t>EU T2 CME (Eur/cbm)</t>
  </si>
  <si>
    <t>Settlement</t>
  </si>
  <si>
    <t>Variation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</si>
  <si>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</si>
  <si>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</si>
  <si>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</si>
  <si>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</si>
  <si>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</si>
  <si>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</si>
  <si>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</si>
  <si>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</si>
  <si>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</si>
  <si>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</t>
  </si>
  <si>
    <t>SPOT PHYS</t>
  </si>
  <si>
    <t>Last</t>
  </si>
  <si>
    <t>Phys Spread CHICAGO</t>
  </si>
  <si>
    <t>RIN Opis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</si>
  <si>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</si>
  <si>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</si>
  <si>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</si>
  <si>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</si>
  <si>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</si>
  <si>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</si>
  <si>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</si>
  <si>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</si>
  <si>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</si>
  <si>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</si>
  <si>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</si>
  <si>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</si>
  <si>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</si>
  <si>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</si>
  <si>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</si>
  <si>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</si>
  <si>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</si>
  <si>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</si>
  <si>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</si>
  <si>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</si>
  <si>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</si>
  <si>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</si>
  <si>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</si>
  <si>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</si>
  <si>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</si>
  <si>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</si>
  <si>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</si>
  <si>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</si>
  <si>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</si>
  <si>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</si>
  <si>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</si>
  <si>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</si>
  <si>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</si>
  <si>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</si>
  <si>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</si>
  <si>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</si>
  <si>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</si>
  <si>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</si>
  <si>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</si>
  <si>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</si>
  <si>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</t>
  </si>
  <si>
    <t>Ribeirao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</si>
  <si>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</si>
  <si>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</si>
  <si>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</si>
  <si>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</si>
  <si>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</si>
  <si>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</si>
  <si>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</si>
  <si>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</si>
  <si>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</si>
  <si>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</si>
  <si>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</si>
  <si>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</si>
  <si>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</si>
  <si>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</si>
  <si>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</si>
  <si>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</si>
  <si>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</si>
  <si>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</si>
  <si>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</si>
  <si>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</si>
  <si>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</si>
  <si>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</si>
  <si>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</si>
  <si>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</si>
  <si>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</si>
  <si>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</t>
  </si>
  <si>
    <t>#deals</t>
  </si>
  <si>
    <t>vol. cbm</t>
  </si>
  <si>
    <t>vol. lots</t>
  </si>
  <si>
    <t>CORN FUTURES - US</t>
  </si>
  <si>
    <t>JLY 25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</si>
  <si>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</si>
  <si>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</si>
  <si>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</si>
  <si>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</si>
  <si>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</si>
  <si>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</si>
  <si>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</si>
  <si>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</si>
  <si>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</si>
  <si>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</si>
  <si>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</si>
  <si>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</si>
  <si>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</si>
  <si>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</si>
  <si>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</si>
  <si>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</si>
  <si>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</si>
  <si>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</si>
  <si>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</si>
  <si>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</si>
  <si>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</si>
  <si>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</si>
  <si>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</si>
  <si>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</si>
  <si>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</si>
  <si>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</si>
  <si>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</si>
  <si>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</si>
  <si>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</si>
  <si>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</si>
  <si>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</si>
  <si>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</si>
  <si>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</si>
  <si>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</si>
  <si>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</si>
  <si>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</si>
  <si>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</si>
  <si>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</si>
  <si>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</si>
  <si>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</si>
  <si>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</si>
  <si>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</si>
  <si>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</si>
  <si>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</si>
  <si>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</si>
  <si>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</si>
  <si>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</si>
  <si>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</si>
  <si>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</si>
  <si>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</si>
  <si>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</si>
  <si>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</si>
  <si>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</si>
  <si>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</si>
  <si>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</si>
  <si>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</si>
  <si>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</si>
  <si>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</si>
  <si>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</si>
  <si>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</si>
  <si>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</si>
  <si>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</si>
  <si>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</si>
  <si>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</si>
  <si>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</si>
  <si>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</si>
  <si>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</si>
  <si>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</si>
  <si>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</si>
  <si>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</si>
  <si>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</si>
  <si>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</si>
  <si>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</si>
  <si>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</si>
  <si>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</si>
  <si>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</si>
  <si>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</si>
  <si>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</si>
  <si>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</si>
  <si>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</si>
  <si>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</si>
  <si>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</si>
  <si>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</si>
  <si>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</si>
  <si>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</si>
  <si>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</si>
  <si>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</si>
  <si>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</si>
  <si>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</si>
  <si>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</si>
  <si>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</si>
  <si>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</si>
  <si>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</si>
  <si>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</si>
  <si>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</si>
  <si>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</si>
  <si>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</si>
  <si>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</si>
  <si>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</si>
  <si>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</si>
  <si>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</si>
  <si>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</si>
  <si>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</si>
  <si>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</si>
  <si>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</si>
  <si>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</si>
  <si>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</si>
  <si>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</si>
  <si>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</si>
  <si>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</si>
  <si>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</si>
  <si>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</si>
  <si>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</si>
  <si>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</si>
  <si>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</si>
  <si>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</si>
  <si>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</si>
  <si>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</si>
  <si>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</si>
  <si>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</si>
  <si>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</si>
  <si>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</si>
  <si>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</si>
  <si>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</si>
  <si>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</si>
  <si>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</si>
  <si>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</si>
  <si>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</si>
  <si>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</si>
  <si>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</si>
  <si>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</si>
  <si>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</si>
  <si>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</si>
  <si>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</si>
  <si>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</si>
  <si>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</si>
  <si>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</si>
  <si>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</si>
  <si>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</si>
  <si>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</si>
  <si>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</si>
  <si>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</si>
  <si>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</si>
  <si>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</si>
  <si>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</si>
  <si>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</si>
  <si>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</si>
  <si>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</si>
  <si>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</si>
  <si>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</si>
  <si>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</si>
  <si>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</si>
  <si>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</si>
  <si>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</si>
  <si>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</si>
  <si>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</si>
  <si>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</si>
  <si>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</si>
  <si>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</si>
  <si>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</si>
  <si>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</si>
  <si>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</si>
  <si>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</si>
  <si>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</si>
  <si>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</si>
  <si>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</si>
  <si>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</si>
  <si>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</si>
  <si>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</si>
  <si>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</si>
  <si>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</si>
  <si>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</si>
  <si>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</si>
  <si>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</si>
  <si>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</si>
  <si>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</si>
  <si>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</si>
  <si>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</si>
  <si>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</si>
  <si>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</si>
  <si>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</si>
  <si>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</si>
  <si>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</si>
  <si>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</si>
  <si>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</si>
  <si>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</si>
  <si>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</si>
  <si>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</si>
  <si>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</si>
  <si>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</si>
  <si>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</si>
  <si>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</si>
  <si>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</si>
  <si>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</si>
  <si>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</si>
  <si>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</si>
  <si>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</si>
  <si>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</si>
  <si>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</si>
  <si>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</si>
  <si>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</si>
  <si>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</si>
  <si>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</si>
  <si>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</si>
  <si>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</si>
  <si>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</si>
  <si>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</si>
  <si>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</si>
  <si>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</si>
  <si>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</si>
  <si>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</si>
  <si>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</si>
  <si>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</si>
  <si>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</si>
  <si>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</si>
  <si>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</si>
  <si>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</si>
  <si>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</si>
  <si>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</si>
  <si>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</si>
  <si>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</si>
  <si>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</si>
  <si>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</si>
  <si>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</si>
  <si>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</si>
  <si>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</si>
  <si>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</si>
  <si>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</si>
  <si>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</si>
  <si>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</si>
  <si>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</si>
  <si>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</si>
  <si>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</si>
  <si>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</si>
  <si>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</si>
  <si>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</si>
  <si>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</si>
  <si>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</si>
  <si>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</si>
  <si>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</si>
  <si>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</si>
  <si>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</si>
  <si>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</si>
  <si>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</si>
  <si>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</si>
  <si>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</si>
  <si>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</si>
  <si>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</si>
  <si>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</si>
  <si>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</si>
  <si>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</si>
  <si>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</si>
  <si>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</si>
  <si>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</si>
  <si>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</si>
  <si>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</si>
  <si>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</si>
  <si>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</si>
  <si>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</si>
  <si>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</si>
  <si>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</si>
  <si>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</si>
  <si>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</si>
  <si>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</si>
  <si>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</si>
  <si>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</si>
  <si>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</si>
  <si>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</si>
  <si>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</si>
  <si>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</si>
  <si>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</si>
  <si>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</si>
  <si>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</si>
  <si>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</si>
  <si>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</si>
  <si>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</si>
  <si>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</si>
  <si>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</si>
  <si>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</si>
  <si>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</si>
  <si>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</si>
  <si>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</si>
  <si>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</si>
  <si>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</si>
  <si>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</si>
  <si>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</si>
  <si>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</si>
  <si>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</si>
  <si>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</si>
  <si>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</si>
  <si>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</si>
  <si>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</si>
  <si>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</si>
  <si>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</si>
  <si>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</si>
  <si>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</si>
  <si>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</si>
  <si>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</si>
  <si>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</si>
  <si>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</si>
  <si>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</si>
  <si>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</si>
  <si>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</si>
  <si>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</si>
  <si>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</si>
  <si>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</si>
  <si>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</si>
  <si>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</si>
  <si>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</si>
  <si>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</si>
  <si>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</si>
  <si>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</si>
  <si>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</si>
  <si>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</si>
  <si>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</si>
  <si>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</si>
  <si>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</si>
  <si>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</si>
  <si>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</si>
  <si>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</si>
  <si>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</si>
  <si>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</si>
  <si>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</si>
  <si>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</si>
  <si>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</si>
  <si>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</si>
  <si>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</si>
  <si>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</si>
  <si>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</si>
  <si>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</si>
  <si>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</si>
  <si>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</si>
  <si>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</si>
  <si>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</si>
  <si>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</si>
  <si>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</si>
  <si>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</si>
  <si>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</si>
  <si>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</si>
  <si>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</si>
  <si>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</si>
  <si>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</si>
  <si>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</si>
  <si>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</si>
  <si>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</si>
  <si>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</si>
  <si>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</si>
  <si>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</si>
  <si>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</si>
  <si>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</si>
  <si>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</si>
  <si>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</si>
  <si>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</si>
  <si>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</si>
  <si>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</si>
  <si>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</si>
  <si>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</si>
  <si>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</si>
  <si>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</si>
  <si>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</si>
  <si>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</si>
  <si>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</si>
  <si>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</si>
  <si>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</si>
  <si>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</si>
  <si>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</si>
  <si>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</si>
  <si>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</si>
  <si>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</si>
  <si>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</si>
  <si>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</si>
  <si>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</si>
  <si>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</si>
  <si>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</si>
  <si>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</si>
  <si>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</si>
  <si>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</si>
  <si>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</si>
  <si>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</si>
  <si>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</si>
  <si>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</si>
  <si>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</si>
  <si>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</si>
  <si>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</si>
  <si>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</si>
  <si>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</si>
  <si>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</si>
  <si>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</si>
  <si>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</si>
  <si>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</si>
  <si>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</si>
  <si>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</si>
  <si>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</si>
  <si>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</si>
  <si>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</si>
  <si>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</si>
  <si>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</si>
  <si>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</si>
  <si>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</si>
  <si>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</si>
  <si>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</si>
  <si>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</si>
  <si>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</si>
  <si>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</si>
  <si>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</si>
  <si>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</si>
  <si>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</si>
  <si>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</si>
  <si>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</si>
  <si>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</si>
  <si>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</si>
  <si>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</si>
  <si>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</si>
  <si>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</si>
  <si>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</si>
  <si>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</si>
  <si>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</si>
  <si>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</si>
  <si>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</si>
  <si>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</si>
  <si>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</si>
  <si>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</si>
  <si>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</si>
  <si>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</si>
  <si>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</si>
  <si>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</si>
  <si>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</si>
  <si>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</si>
  <si>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</si>
  <si>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</si>
  <si>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</si>
  <si>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</si>
  <si>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</si>
  <si>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</si>
  <si>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</si>
  <si>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</si>
  <si>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</si>
  <si>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</si>
  <si>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</si>
  <si>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</si>
  <si>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</si>
  <si>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</si>
  <si>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</si>
  <si>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</si>
  <si>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</si>
  <si>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</si>
  <si>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</si>
  <si>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</si>
  <si>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</si>
  <si>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</si>
  <si>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</si>
  <si>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</si>
  <si>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</si>
  <si>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</si>
  <si>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</si>
  <si>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</si>
  <si>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</si>
  <si>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</si>
  <si>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</si>
  <si>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</si>
  <si>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</si>
  <si>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</si>
  <si>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</si>
  <si>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</si>
  <si>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</si>
  <si>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</si>
  <si>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</si>
  <si>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</si>
  <si>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</si>
  <si>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</si>
  <si>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</si>
  <si>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</si>
  <si>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</si>
  <si>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</si>
  <si>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</si>
  <si>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</si>
  <si>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</si>
  <si>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</si>
  <si>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</si>
  <si>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</si>
  <si>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</si>
  <si>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</si>
  <si>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</si>
  <si>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</si>
  <si>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</si>
  <si>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</si>
  <si>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</si>
  <si>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</si>
  <si>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</si>
  <si>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</si>
  <si>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</si>
  <si>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</si>
  <si>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</si>
  <si>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</si>
  <si>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</si>
  <si>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</si>
  <si>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</si>
  <si>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</si>
  <si>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</si>
  <si>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</si>
  <si>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</si>
  <si>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</si>
  <si>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</si>
  <si>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</si>
  <si>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</si>
  <si>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</si>
  <si>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</si>
  <si>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</si>
  <si>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</si>
  <si>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</si>
  <si>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</si>
  <si>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</si>
  <si>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</si>
  <si>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</si>
  <si>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</si>
  <si>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</si>
  <si>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</si>
  <si>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</si>
  <si>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</si>
  <si>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</si>
  <si>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</si>
  <si>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</si>
  <si>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</si>
  <si>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</si>
  <si>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</si>
  <si>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</si>
  <si>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</si>
  <si>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</si>
  <si>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</si>
  <si>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</si>
  <si>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</si>
  <si>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</si>
  <si>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</si>
  <si>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</si>
  <si>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</si>
  <si>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</si>
  <si>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</si>
  <si>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</si>
  <si>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</si>
  <si>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</si>
  <si>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</si>
  <si>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</si>
  <si>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</si>
  <si>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</si>
  <si>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</si>
  <si>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</si>
  <si>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</si>
  <si>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</si>
  <si>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</si>
  <si>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</si>
  <si>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</si>
  <si>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</si>
  <si>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</si>
  <si>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</si>
  <si>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</si>
  <si>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</si>
  <si>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</si>
  <si>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</si>
  <si>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</si>
  <si>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</si>
  <si>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</si>
  <si>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</si>
  <si>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</si>
  <si>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</si>
  <si>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</si>
  <si>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</si>
  <si>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</si>
  <si>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</si>
  <si>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</si>
  <si>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</si>
  <si>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</si>
  <si>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</si>
  <si>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</si>
  <si>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</si>
  <si>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</si>
  <si>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</si>
  <si>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</si>
  <si>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</si>
  <si>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</si>
  <si>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</si>
  <si>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</si>
  <si>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</si>
  <si>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</si>
  <si>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</si>
  <si>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</si>
  <si>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</si>
  <si>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</si>
  <si>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</si>
  <si>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</si>
  <si>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</si>
  <si>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</si>
  <si>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</si>
  <si>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</si>
  <si>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</si>
  <si>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</si>
  <si>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</si>
  <si>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</si>
  <si>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</si>
  <si>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</si>
  <si>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</si>
  <si>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</si>
  <si>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</si>
  <si>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</si>
  <si>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</si>
  <si>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</si>
  <si>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</si>
  <si>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</si>
  <si>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</si>
  <si>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</si>
  <si>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</si>
  <si>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</si>
  <si>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</si>
  <si>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</si>
  <si>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</si>
  <si>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</si>
  <si>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</si>
  <si>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</si>
  <si>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</si>
  <si>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</si>
  <si>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</si>
  <si>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</si>
  <si>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</si>
  <si>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</si>
  <si>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</si>
  <si>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</si>
  <si>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</si>
  <si>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</si>
  <si>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</si>
  <si>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</si>
  <si>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</si>
  <si>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</si>
  <si>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</si>
  <si>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</si>
  <si>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</si>
  <si>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</si>
  <si>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</si>
  <si>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</si>
  <si>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</si>
  <si>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</si>
  <si>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</si>
  <si>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</si>
  <si>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</si>
  <si>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</si>
  <si>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</si>
  <si>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</si>
  <si>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</si>
  <si>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</si>
  <si>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</si>
  <si>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</si>
  <si>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</si>
  <si>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</si>
  <si>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</si>
  <si>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</si>
  <si>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</si>
  <si>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</si>
  <si>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</si>
  <si>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</si>
  <si>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</si>
  <si>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</si>
  <si>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</si>
  <si>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</si>
  <si>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</si>
  <si>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</si>
  <si>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</si>
  <si>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</si>
  <si>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</si>
  <si>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</si>
  <si>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</si>
  <si>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</si>
  <si>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</si>
  <si>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</si>
  <si>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</si>
  <si>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</si>
  <si>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</si>
  <si>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</si>
  <si>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</si>
  <si>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</si>
  <si>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</si>
  <si>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</si>
  <si>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</si>
  <si>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</si>
  <si>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</si>
  <si>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</si>
  <si>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</si>
  <si>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</si>
  <si>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</si>
  <si>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</si>
  <si>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</si>
  <si>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</si>
  <si>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</si>
  <si>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</si>
  <si>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</si>
  <si>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</si>
  <si>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</si>
  <si>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</si>
  <si>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</si>
  <si>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</si>
  <si>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</si>
  <si>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</si>
  <si>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</si>
  <si>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</si>
  <si>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</si>
  <si>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</si>
  <si>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</si>
  <si>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</si>
  <si>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</si>
  <si>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</si>
  <si>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</si>
  <si>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</si>
  <si>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</si>
  <si>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</si>
  <si>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</si>
  <si>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</si>
  <si>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</si>
  <si>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</si>
  <si>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</si>
  <si>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</si>
  <si>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</si>
  <si>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</si>
  <si>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</si>
  <si>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</si>
  <si>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</si>
  <si>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</si>
  <si>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</si>
  <si>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</si>
  <si>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</si>
  <si>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</si>
  <si>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</si>
  <si>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</si>
  <si>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</si>
  <si>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</si>
  <si>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</si>
  <si>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</si>
  <si>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</si>
  <si>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</si>
  <si>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</si>
  <si>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</si>
  <si>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</si>
  <si>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</si>
  <si>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</si>
  <si>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</si>
  <si>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</si>
  <si>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</si>
  <si>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</si>
  <si>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</si>
  <si>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</si>
  <si>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</si>
  <si>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</si>
  <si>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</si>
  <si>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</si>
  <si>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</si>
  <si>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</si>
  <si>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</si>
  <si>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</si>
  <si>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</si>
  <si>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</si>
  <si>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</si>
  <si>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</si>
  <si>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</si>
  <si>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</si>
  <si>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</si>
  <si>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</si>
  <si>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</si>
  <si>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</si>
  <si>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</si>
  <si>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</si>
  <si>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</si>
  <si>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</si>
  <si>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</si>
  <si>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</si>
  <si>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</si>
  <si>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</si>
  <si>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</si>
  <si>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</si>
  <si>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</si>
  <si>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</si>
  <si>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</si>
  <si>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</si>
  <si>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</si>
  <si>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</si>
  <si>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</si>
  <si>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</si>
  <si>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</si>
  <si>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</si>
  <si>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</si>
  <si>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</si>
  <si>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</si>
  <si>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</si>
  <si>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</si>
  <si>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</si>
  <si>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</si>
  <si>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</si>
  <si>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</si>
  <si>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</si>
  <si>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</si>
  <si>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</si>
  <si>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</si>
  <si>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</si>
  <si>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</si>
  <si>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</si>
  <si>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</si>
  <si>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</si>
  <si>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</si>
  <si>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</si>
  <si>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</si>
  <si>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</si>
  <si>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</si>
  <si>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</si>
  <si>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</si>
  <si>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</si>
  <si>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</si>
  <si>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</si>
  <si>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</si>
  <si>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</si>
  <si>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</si>
  <si>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</si>
  <si>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</si>
  <si>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</si>
  <si>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</si>
  <si>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</si>
  <si>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</si>
  <si>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</si>
  <si>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</si>
  <si>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</si>
  <si>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</si>
  <si>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</si>
  <si>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</si>
  <si>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</si>
  <si>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</si>
  <si>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</si>
  <si>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</si>
  <si>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</si>
  <si>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</si>
  <si>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</si>
  <si>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</si>
  <si>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</si>
  <si>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</si>
  <si>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</si>
  <si>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</si>
  <si>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</si>
  <si>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</si>
  <si>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</si>
  <si>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</si>
  <si>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</si>
  <si>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</si>
  <si>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</si>
  <si>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</si>
  <si>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</si>
  <si>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</si>
  <si>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</si>
  <si>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</si>
  <si>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</si>
  <si>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</si>
  <si>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</si>
  <si>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</si>
  <si>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</si>
  <si>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</si>
  <si>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</si>
  <si>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</si>
  <si>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</si>
  <si>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</si>
  <si>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</si>
  <si>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</si>
  <si>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</si>
  <si>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</si>
  <si>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</si>
  <si>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</si>
  <si>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</si>
  <si>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</si>
  <si>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</si>
  <si>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</si>
  <si>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</si>
  <si>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</si>
  <si>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</si>
  <si>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</si>
  <si>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</si>
  <si>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</si>
  <si>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</si>
  <si>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</si>
  <si>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</si>
  <si>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</si>
  <si>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</si>
  <si>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</si>
  <si>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</si>
  <si>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</si>
  <si>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</si>
  <si>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</si>
  <si>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</si>
  <si>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</si>
  <si>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</si>
  <si>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</si>
  <si>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</si>
  <si>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</si>
  <si>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</si>
  <si>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</si>
  <si>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</si>
  <si>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</si>
  <si>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</si>
  <si>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</si>
  <si>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</si>
  <si>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</si>
  <si>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</si>
  <si>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</si>
  <si>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</si>
  <si>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</si>
  <si>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</si>
  <si>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</si>
  <si>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</si>
  <si>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</si>
  <si>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</si>
  <si>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</si>
  <si>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</si>
  <si>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</si>
  <si>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</si>
  <si>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</si>
  <si>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</si>
  <si>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</si>
  <si>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</si>
  <si>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</si>
  <si>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</si>
  <si>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</si>
  <si>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</si>
  <si>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</si>
  <si>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</si>
  <si>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</si>
  <si>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</si>
  <si>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</si>
  <si>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</si>
  <si>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</si>
  <si>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</si>
  <si>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</si>
  <si>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</si>
  <si>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</si>
  <si>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</si>
  <si>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</si>
  <si>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</si>
  <si>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</si>
  <si>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</si>
  <si>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</si>
  <si>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</si>
  <si>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</si>
  <si>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</si>
  <si>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</si>
  <si>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</si>
  <si>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</si>
  <si>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</si>
  <si>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</si>
  <si>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</si>
  <si>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</si>
  <si>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</si>
  <si>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</si>
  <si>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</si>
  <si>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</si>
  <si>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</si>
  <si>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</si>
  <si>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</si>
  <si>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</si>
  <si>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</si>
  <si>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</si>
  <si>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</si>
  <si>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</si>
  <si>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</si>
  <si>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</si>
  <si>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</si>
  <si>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</si>
  <si>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</si>
  <si>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</si>
  <si>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</si>
  <si>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</si>
  <si>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</si>
  <si>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</si>
  <si>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</si>
  <si>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</si>
  <si>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</si>
  <si>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</si>
  <si>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</si>
  <si>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</si>
  <si>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</si>
  <si>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</si>
  <si>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</si>
  <si>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</si>
  <si>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</si>
  <si>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</si>
  <si>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</si>
  <si>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</si>
  <si>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</si>
  <si>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</si>
  <si>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</si>
  <si>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</si>
  <si>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</si>
  <si>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</si>
  <si>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</si>
  <si>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</si>
  <si>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</si>
  <si>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</si>
  <si>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</si>
  <si>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</si>
  <si>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</si>
  <si>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</si>
  <si>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</si>
  <si>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</si>
  <si>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</si>
  <si>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</si>
  <si>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</si>
  <si>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</si>
  <si>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</si>
  <si>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</si>
  <si>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</si>
  <si>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</si>
  <si>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</si>
  <si>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</si>
  <si>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</si>
  <si>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</si>
  <si>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</si>
  <si>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</si>
  <si>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</si>
  <si>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</si>
  <si>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</si>
  <si>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</si>
  <si>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</si>
  <si>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</si>
  <si>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</si>
  <si>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</si>
  <si>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</si>
  <si>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</si>
  <si>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</si>
  <si>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</si>
  <si>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</si>
  <si>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</si>
  <si>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</si>
  <si>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</si>
  <si>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</si>
  <si>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</si>
  <si>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</si>
  <si>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</si>
  <si>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</si>
  <si>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</si>
  <si>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</si>
  <si>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</si>
  <si>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</si>
  <si>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</si>
  <si>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</si>
  <si>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</si>
  <si>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</si>
  <si>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</si>
  <si>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</si>
  <si>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</si>
  <si>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</si>
  <si>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</si>
  <si>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</si>
  <si>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</si>
  <si>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</si>
  <si>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</si>
  <si>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</si>
  <si>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</si>
  <si>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</si>
  <si>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</si>
  <si>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</si>
  <si>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</si>
  <si>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</si>
  <si>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</si>
  <si>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</si>
  <si>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</si>
  <si>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</si>
  <si>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</si>
  <si>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</si>
  <si>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</si>
  <si>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</si>
  <si>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</si>
  <si>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</si>
  <si>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</si>
  <si>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</si>
  <si>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</si>
  <si>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</si>
  <si>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</si>
  <si>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</si>
  <si>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</si>
  <si>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</si>
  <si>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</si>
  <si>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</si>
  <si>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</si>
  <si>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</si>
  <si>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</si>
  <si>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</si>
  <si>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</si>
  <si>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</si>
  <si>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</si>
  <si>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</si>
  <si>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</si>
  <si>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</si>
  <si>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</si>
  <si>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</si>
  <si>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</si>
  <si>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</si>
  <si>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</si>
  <si>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</si>
  <si>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</si>
  <si>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</si>
  <si>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</si>
  <si>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</si>
  <si>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</si>
  <si>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</si>
  <si>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</si>
  <si>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</si>
  <si>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</si>
  <si>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</si>
  <si>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</si>
  <si>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</si>
  <si>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</si>
  <si>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</si>
  <si>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</si>
  <si>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</si>
  <si>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</si>
  <si>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</si>
  <si>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</si>
  <si>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</si>
  <si>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</si>
  <si>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</si>
  <si>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</si>
  <si>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</si>
  <si>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</si>
  <si>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</si>
  <si>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</si>
  <si>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</si>
  <si>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</si>
  <si>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</si>
  <si>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</si>
  <si>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</si>
  <si>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</si>
  <si>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</si>
  <si>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</si>
  <si>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</si>
  <si>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</si>
  <si>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</si>
  <si>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</si>
  <si>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</si>
  <si>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</si>
  <si>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</si>
  <si>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</si>
  <si>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</si>
  <si>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</si>
  <si>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</si>
  <si>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</si>
  <si>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</si>
  <si>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</si>
  <si>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</si>
  <si>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</si>
  <si>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</si>
  <si>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</si>
  <si>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</si>
  <si>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</si>
  <si>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</si>
  <si>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</si>
  <si>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</si>
  <si>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</si>
  <si>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</si>
  <si>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</si>
  <si>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</si>
  <si>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</si>
  <si>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</si>
  <si>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</si>
  <si>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</si>
  <si>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</si>
  <si>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</si>
  <si>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</si>
  <si>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</si>
  <si>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</si>
  <si>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</si>
  <si>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</si>
  <si>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</si>
  <si>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</si>
  <si>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</si>
  <si>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</si>
  <si>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</si>
  <si>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</si>
  <si>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</si>
  <si>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</si>
  <si>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</si>
  <si>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</si>
  <si>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</si>
  <si>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</si>
  <si>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</si>
  <si>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</si>
  <si>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</si>
  <si>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</si>
  <si>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</si>
  <si>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</si>
  <si>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</si>
  <si>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</si>
  <si>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</si>
  <si>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</si>
  <si>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</si>
  <si>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</si>
  <si>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</si>
  <si>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</si>
  <si>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</si>
  <si>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</si>
  <si>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</si>
  <si>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</si>
  <si>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</si>
  <si>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</si>
  <si>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</si>
  <si>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</si>
  <si>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</si>
  <si>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</si>
  <si>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</si>
  <si>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</si>
  <si>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</si>
  <si>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</si>
  <si>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</si>
  <si>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</si>
  <si>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</si>
  <si>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</si>
  <si>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</si>
  <si>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</si>
  <si>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</si>
  <si>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</si>
  <si>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</si>
  <si>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</si>
  <si>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</si>
  <si>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</si>
  <si>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</si>
  <si>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</si>
  <si>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</si>
  <si>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</si>
  <si>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</si>
  <si>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</si>
  <si>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</si>
  <si>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</si>
  <si>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</si>
  <si>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</si>
  <si>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</si>
  <si>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</si>
  <si>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</si>
  <si>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</si>
  <si>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</si>
  <si>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</si>
  <si>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</si>
  <si>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</si>
  <si>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</si>
  <si>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</si>
  <si>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</si>
  <si>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</si>
  <si>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</si>
  <si>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</si>
  <si>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</si>
  <si>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</si>
  <si>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</si>
  <si>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</si>
  <si>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</si>
  <si>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</si>
  <si>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</si>
  <si>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</si>
  <si>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</si>
  <si>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</si>
  <si>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</si>
  <si>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</si>
  <si>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</si>
  <si>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</si>
  <si>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</si>
  <si>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</si>
  <si>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</si>
  <si>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</si>
  <si>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</si>
  <si>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</si>
  <si>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</si>
  <si>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</si>
  <si>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</si>
  <si>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</si>
  <si>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</si>
  <si>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</si>
  <si>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</si>
  <si>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</si>
  <si>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</si>
  <si>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</si>
  <si>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</si>
  <si>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</si>
  <si>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</si>
  <si>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</si>
  <si>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</si>
  <si>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</si>
  <si>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</si>
  <si>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</si>
  <si>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</si>
  <si>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</si>
  <si>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</si>
  <si>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</si>
  <si>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</si>
  <si>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</si>
  <si>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</si>
  <si>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</si>
  <si>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</si>
  <si>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</si>
  <si>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</si>
  <si>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</si>
  <si>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</si>
  <si>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</si>
  <si>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</si>
  <si>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</si>
  <si>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</si>
  <si>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</si>
  <si>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</si>
  <si>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</si>
  <si>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</si>
  <si>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</si>
  <si>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</si>
  <si>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</si>
  <si>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</si>
  <si>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</si>
  <si>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</si>
  <si>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</si>
  <si>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</si>
  <si>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</si>
  <si>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</si>
  <si>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</si>
  <si>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</si>
  <si>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</si>
  <si>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</si>
  <si>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</si>
  <si>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</si>
  <si>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</si>
  <si>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</si>
  <si>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</si>
  <si>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</si>
  <si>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</si>
  <si>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</si>
  <si>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</si>
  <si>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</si>
  <si>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</si>
  <si>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</si>
  <si>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</si>
  <si>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</si>
  <si>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</si>
  <si>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</si>
  <si>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</si>
  <si>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</si>
  <si>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</si>
  <si>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</si>
  <si>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</si>
  <si>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</si>
  <si>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</si>
  <si>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</si>
  <si>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</si>
  <si>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</si>
  <si>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</si>
  <si>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</si>
  <si>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</si>
  <si>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</si>
  <si>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</si>
  <si>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</si>
  <si>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</si>
  <si>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</si>
  <si>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</si>
  <si>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</si>
  <si>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</si>
  <si>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</si>
  <si>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</si>
  <si>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</si>
  <si>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</si>
  <si>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</si>
  <si>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</si>
  <si>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</si>
  <si>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</si>
  <si>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</si>
  <si>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</si>
  <si>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</si>
  <si>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</si>
  <si>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</si>
  <si>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</si>
  <si>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</si>
  <si>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</si>
  <si>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</si>
  <si>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</si>
  <si>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</si>
  <si>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</si>
  <si>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</si>
  <si>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</si>
  <si>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</si>
  <si>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</si>
  <si>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</si>
  <si>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</si>
  <si>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</si>
  <si>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</si>
  <si>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</si>
  <si>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</si>
  <si>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</si>
  <si>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</si>
  <si>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</si>
  <si>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</si>
  <si>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</si>
  <si>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</si>
  <si>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</si>
  <si>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</si>
  <si>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</si>
  <si>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</si>
  <si>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</si>
  <si>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</si>
  <si>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</si>
  <si>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</si>
  <si>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</si>
  <si>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</si>
  <si>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</si>
  <si>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</si>
  <si>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</si>
  <si>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</si>
  <si>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</si>
  <si>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</si>
  <si>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</si>
  <si>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</si>
  <si>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</si>
  <si>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</si>
  <si>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</si>
  <si>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</si>
  <si>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</si>
  <si>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</si>
  <si>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</si>
  <si>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</si>
  <si>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</si>
  <si>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</si>
  <si>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</si>
  <si>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</si>
  <si>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</si>
  <si>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</si>
  <si>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</si>
  <si>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</si>
  <si>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</si>
  <si>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</si>
  <si>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</si>
  <si>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</si>
  <si>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</si>
  <si>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</si>
  <si>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</si>
  <si>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</si>
  <si>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</si>
  <si>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</si>
  <si>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</si>
  <si>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</si>
  <si>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</si>
  <si>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</si>
  <si>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</si>
  <si>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</si>
  <si>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</si>
  <si>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</si>
  <si>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</si>
  <si>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</si>
  <si>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</si>
  <si>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</si>
  <si>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</si>
  <si>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</si>
  <si>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</si>
  <si>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</si>
  <si>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</si>
  <si>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</si>
  <si>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</si>
  <si>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</si>
  <si>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</si>
  <si>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</si>
  <si>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</si>
  <si>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</si>
  <si>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</si>
  <si>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</si>
  <si>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</si>
  <si>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</si>
  <si>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</si>
  <si>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</si>
  <si>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</si>
  <si>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</si>
  <si>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</si>
  <si>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</si>
  <si>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</si>
  <si>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</si>
  <si>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</si>
  <si>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</si>
  <si>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</si>
  <si>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</si>
  <si>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</si>
  <si>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</si>
  <si>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</si>
  <si>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</si>
  <si>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</si>
  <si>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</si>
  <si>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</si>
  <si>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</si>
  <si>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</si>
  <si>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</si>
  <si>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</si>
  <si>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</si>
  <si>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</si>
  <si>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</si>
  <si>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</si>
  <si>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</si>
  <si>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</si>
  <si>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</si>
  <si>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</si>
  <si>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</si>
  <si>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</si>
  <si>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</si>
  <si>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</si>
  <si>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</si>
  <si>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</si>
  <si>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</si>
  <si>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</si>
  <si>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</si>
  <si>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</si>
  <si>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</si>
  <si>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</si>
  <si>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</si>
  <si>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</si>
  <si>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</si>
  <si>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</si>
  <si>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</si>
  <si>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</si>
  <si>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</si>
  <si>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</si>
  <si>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</si>
  <si>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</si>
  <si>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</si>
  <si>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</si>
  <si>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</si>
  <si>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</si>
  <si>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</si>
  <si>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</si>
  <si>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</si>
  <si>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</si>
  <si>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</si>
  <si>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</si>
  <si>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</si>
  <si>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</si>
  <si>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</si>
  <si>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</si>
  <si>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</si>
  <si>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</si>
  <si>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</si>
  <si>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</si>
  <si>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</si>
  <si>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</si>
  <si>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</si>
  <si>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</si>
  <si>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</si>
  <si>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</si>
  <si>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</si>
  <si>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</si>
  <si>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</si>
  <si>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</si>
  <si>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</si>
  <si>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</si>
  <si>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</si>
  <si>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</si>
  <si>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</si>
  <si>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</si>
  <si>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</si>
  <si>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</si>
  <si>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</si>
  <si>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</si>
  <si>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</si>
  <si>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</si>
  <si>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</si>
  <si>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</si>
  <si>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</si>
  <si>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</si>
  <si>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</si>
  <si>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</si>
  <si>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</si>
  <si>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</si>
  <si>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</si>
  <si>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</si>
  <si>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</si>
  <si>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</si>
  <si>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</si>
  <si>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</si>
  <si>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</si>
  <si>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</si>
  <si>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</si>
  <si>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</si>
  <si>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</si>
  <si>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</si>
  <si>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</si>
  <si>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</si>
  <si>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</si>
  <si>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</si>
  <si>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</si>
  <si>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</si>
  <si>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</si>
  <si>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</si>
  <si>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</si>
  <si>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</si>
  <si>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</si>
  <si>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</si>
  <si>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</si>
  <si>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</si>
  <si>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</si>
  <si>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</si>
  <si>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</si>
  <si>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</si>
  <si>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</si>
  <si>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</si>
  <si>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</si>
  <si>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</si>
  <si>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</si>
  <si>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</si>
  <si>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</si>
  <si>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</si>
  <si>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</si>
  <si>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</si>
  <si>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</si>
  <si>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</si>
  <si>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</si>
  <si>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</si>
  <si>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</si>
  <si>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</si>
  <si>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</si>
  <si>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</si>
  <si>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</si>
  <si>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</si>
  <si>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</si>
  <si>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</si>
  <si>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</si>
  <si>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</si>
  <si>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</si>
  <si>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</si>
  <si>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</si>
  <si>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</si>
  <si>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</si>
  <si>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</si>
  <si>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</si>
  <si>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</si>
  <si>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</si>
  <si>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</si>
  <si>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</si>
  <si>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</si>
  <si>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</si>
  <si>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</si>
  <si>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</si>
  <si>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</si>
  <si>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</si>
  <si>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</si>
  <si>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</si>
  <si>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</si>
  <si>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</si>
  <si>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</si>
  <si>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</si>
  <si>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</si>
  <si>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</si>
  <si>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</si>
  <si>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</si>
  <si>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</si>
  <si>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</si>
  <si>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</si>
  <si>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</si>
  <si>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</si>
  <si>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</si>
  <si>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</si>
  <si>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</si>
  <si>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</si>
  <si>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</si>
  <si>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</si>
  <si>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</si>
  <si>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</si>
  <si>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</si>
  <si>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</si>
  <si>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</si>
  <si>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</si>
  <si>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</si>
  <si>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</si>
  <si>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</si>
  <si>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</si>
  <si>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</si>
  <si>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</si>
  <si>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</si>
  <si>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</si>
  <si>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</si>
  <si>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</si>
  <si>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</si>
  <si>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</si>
  <si>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</si>
  <si>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</si>
  <si>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</si>
  <si>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</si>
  <si>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</si>
  <si>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</si>
  <si>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</si>
  <si>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</si>
  <si>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</si>
  <si>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</si>
  <si>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</si>
  <si>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</si>
  <si>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</si>
  <si>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</si>
  <si>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</si>
  <si>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</si>
  <si>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</si>
  <si>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</si>
  <si>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</si>
  <si>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</si>
  <si>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</si>
  <si>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</si>
  <si>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</si>
  <si>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</si>
  <si>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</si>
  <si>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</si>
  <si>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</si>
  <si>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</si>
  <si>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</si>
  <si>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</si>
  <si>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</si>
  <si>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</si>
  <si>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</si>
  <si>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</si>
  <si>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</si>
  <si>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</si>
  <si>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</si>
  <si>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</si>
  <si>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</si>
  <si>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</si>
  <si>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</si>
  <si>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</si>
  <si>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</si>
  <si>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</si>
  <si>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</si>
  <si>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</si>
  <si>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</si>
  <si>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</si>
  <si>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</si>
  <si>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</si>
  <si>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</si>
  <si>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</si>
  <si>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</si>
  <si>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</si>
  <si>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</si>
  <si>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</si>
  <si>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</si>
  <si>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</si>
  <si>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</si>
  <si>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</si>
  <si>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</si>
  <si>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</si>
  <si>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</si>
  <si>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</si>
  <si>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</si>
  <si>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</si>
  <si>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</si>
  <si>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</si>
  <si>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</si>
  <si>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</si>
  <si>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</si>
  <si>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</si>
  <si>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</si>
  <si>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</si>
  <si>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</si>
  <si>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</si>
  <si>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</si>
  <si>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</si>
  <si>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</si>
  <si>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</si>
  <si>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</si>
  <si>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</si>
  <si>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</si>
  <si>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</si>
  <si>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</si>
  <si>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</si>
  <si>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</si>
  <si>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</si>
  <si>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</si>
  <si>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</si>
  <si>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</si>
  <si>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</si>
  <si>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</si>
  <si>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</si>
  <si>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</si>
  <si>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</si>
  <si>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</si>
  <si>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</si>
  <si>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</si>
  <si>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</si>
  <si>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</si>
  <si>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</si>
  <si>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</si>
  <si>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</si>
  <si>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</si>
  <si>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</si>
  <si>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</si>
  <si>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</si>
  <si>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</si>
  <si>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</si>
  <si>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</si>
  <si>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</si>
  <si>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</si>
  <si>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</si>
  <si>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</si>
  <si>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</si>
  <si>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</si>
  <si>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</si>
  <si>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</si>
  <si>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</si>
  <si>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</si>
  <si>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</si>
  <si>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</si>
  <si>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</si>
  <si>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</si>
  <si>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</si>
  <si>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</si>
  <si>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</si>
  <si>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</si>
  <si>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</si>
  <si>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</si>
  <si>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</si>
  <si>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</si>
  <si>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</si>
  <si>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</si>
  <si>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</si>
  <si>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</si>
  <si>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</si>
  <si>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</si>
  <si>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</si>
  <si>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</si>
  <si>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</si>
  <si>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</si>
  <si>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</si>
  <si>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</si>
  <si>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</si>
  <si>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</si>
  <si>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</si>
  <si>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</si>
  <si>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</si>
  <si>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</si>
  <si>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</si>
  <si>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</si>
  <si>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</si>
  <si>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</si>
  <si>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</si>
  <si>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</si>
  <si>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</si>
  <si>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</si>
  <si>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</si>
  <si>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</si>
  <si>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</si>
  <si>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</si>
  <si>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</si>
  <si>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</si>
  <si>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</si>
  <si>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</si>
  <si>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</si>
  <si>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</si>
  <si>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</si>
  <si>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</si>
  <si>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</si>
  <si>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</si>
  <si>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</si>
  <si>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</si>
  <si>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</si>
  <si>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</si>
  <si>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</si>
  <si>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</si>
  <si>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</si>
  <si>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</si>
  <si>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</si>
  <si>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</si>
  <si>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</si>
  <si>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</si>
  <si>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</si>
  <si>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</si>
  <si>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</si>
  <si>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</si>
  <si>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</si>
  <si>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</si>
  <si>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</si>
  <si>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</si>
  <si>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</si>
  <si>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</si>
  <si>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</si>
  <si>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</si>
  <si>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</si>
  <si>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</si>
  <si>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</si>
  <si>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</si>
  <si>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</si>
  <si>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</si>
  <si>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</si>
  <si>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</si>
  <si>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</si>
  <si>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</si>
  <si>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</si>
  <si>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</si>
  <si>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</si>
  <si>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</si>
  <si>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</si>
  <si>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</si>
  <si>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</si>
  <si>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</si>
  <si>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</si>
  <si>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</si>
  <si>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</si>
  <si>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</si>
  <si>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</si>
  <si>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</si>
  <si>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</si>
  <si>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</si>
  <si>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</si>
  <si>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</si>
  <si>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</si>
  <si>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</si>
  <si>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</si>
  <si>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</si>
  <si>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</si>
  <si>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</si>
  <si>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</si>
  <si>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</si>
  <si>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</si>
  <si>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</si>
  <si>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</si>
  <si>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</si>
  <si>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</si>
  <si>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</si>
  <si>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</si>
  <si>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</si>
  <si>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</si>
  <si>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</si>
  <si>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</si>
  <si>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</si>
  <si>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</si>
  <si>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</si>
  <si>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</si>
  <si>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</si>
  <si>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</si>
  <si>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</si>
  <si>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</si>
  <si>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</si>
  <si>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</si>
  <si>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</si>
  <si>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</si>
  <si>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</si>
  <si>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</si>
  <si>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</si>
  <si>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</si>
  <si>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</si>
  <si>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</si>
  <si>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</si>
  <si>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</si>
  <si>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</si>
  <si>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</si>
  <si>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</si>
  <si>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</si>
  <si>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</si>
  <si>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</si>
  <si>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</si>
  <si>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</si>
  <si>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</si>
  <si>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</si>
  <si>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</si>
  <si>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</si>
  <si>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</si>
  <si>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</si>
  <si>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</si>
  <si>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</si>
  <si>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</si>
  <si>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</si>
  <si>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</si>
  <si>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</si>
  <si>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</si>
  <si>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</si>
  <si>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</si>
  <si>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</si>
  <si>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</si>
  <si>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</si>
  <si>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</si>
  <si>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</si>
  <si>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</si>
  <si>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</si>
  <si>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</si>
  <si>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</si>
  <si>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</si>
  <si>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</si>
  <si>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</si>
  <si>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</si>
  <si>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</si>
  <si>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</si>
  <si>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</si>
  <si>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</si>
  <si>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</si>
  <si>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</si>
  <si>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</si>
  <si>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</si>
  <si>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</si>
  <si>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</si>
  <si>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</si>
  <si>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</si>
  <si>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</si>
  <si>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</si>
  <si>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</si>
  <si>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</si>
  <si>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</si>
  <si>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</si>
  <si>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</si>
  <si>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</si>
  <si>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</si>
  <si>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</si>
  <si>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</si>
  <si>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</si>
  <si>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</si>
  <si>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</si>
  <si>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</si>
  <si>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</si>
  <si>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</si>
  <si>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</si>
  <si>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</si>
  <si>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</si>
  <si>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</si>
  <si>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</si>
  <si>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</si>
  <si>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</si>
  <si>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</si>
  <si>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</si>
  <si>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</si>
  <si>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</si>
  <si>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</si>
  <si>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</si>
  <si>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</si>
  <si>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</si>
  <si>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</si>
  <si>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</si>
  <si>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</si>
  <si>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</si>
  <si>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</si>
  <si>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</si>
  <si>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</si>
  <si>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</si>
  <si>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</si>
  <si>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</si>
  <si>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</si>
  <si>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</si>
  <si>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</si>
  <si>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</si>
  <si>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</si>
  <si>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</si>
  <si>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</si>
  <si>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</si>
  <si>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</si>
  <si>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</si>
  <si>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</si>
  <si>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</si>
  <si>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</si>
  <si>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</si>
  <si>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</si>
  <si>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</si>
  <si>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</si>
  <si>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</si>
  <si>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</si>
  <si>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</si>
  <si>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</si>
  <si>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</si>
  <si>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</si>
  <si>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</si>
  <si>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</si>
  <si>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</si>
  <si>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</si>
  <si>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</si>
  <si>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</si>
  <si>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</si>
  <si>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</si>
  <si>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</si>
  <si>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</si>
  <si>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</si>
  <si>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</si>
  <si>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</si>
  <si>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</si>
  <si>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</si>
  <si>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</si>
  <si>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</si>
  <si>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</si>
  <si>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</si>
  <si>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</si>
  <si>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</si>
  <si>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</si>
  <si>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</si>
  <si>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</si>
  <si>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</si>
  <si>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</si>
  <si>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</si>
  <si>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</si>
  <si>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</si>
  <si>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</si>
  <si>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</si>
  <si>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</si>
  <si>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</si>
  <si>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</si>
  <si>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</si>
  <si>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</si>
  <si>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</si>
  <si>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</si>
  <si>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</si>
  <si>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</si>
  <si>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</si>
  <si>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</si>
  <si>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</si>
  <si>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</si>
  <si>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</si>
  <si>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</si>
  <si>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</si>
  <si>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</si>
  <si>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</si>
  <si>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</si>
  <si>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</si>
  <si>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</si>
  <si>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</si>
  <si>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</si>
  <si>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</si>
  <si>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</si>
  <si>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</si>
  <si>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</si>
  <si>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</si>
  <si>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</si>
  <si>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</si>
  <si>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</si>
  <si>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</si>
  <si>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</si>
  <si>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</si>
  <si>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</si>
  <si>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</si>
  <si>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</si>
  <si>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</si>
  <si>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</si>
  <si>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</si>
  <si>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</si>
  <si>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</si>
  <si>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</si>
  <si>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</si>
  <si>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</si>
  <si>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</si>
  <si>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</si>
  <si>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</si>
  <si>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</si>
  <si>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</si>
  <si>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</si>
  <si>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</si>
  <si>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</si>
  <si>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</si>
  <si>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</si>
  <si>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</si>
  <si>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</si>
  <si>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</si>
  <si>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</si>
  <si>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</si>
  <si>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</si>
  <si>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</si>
  <si>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</si>
  <si>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</si>
  <si>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</si>
  <si>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</si>
  <si>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</si>
  <si>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</si>
  <si>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</si>
  <si>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</si>
  <si>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</si>
  <si>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</si>
  <si>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</si>
  <si>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</si>
  <si>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</si>
  <si>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</si>
  <si>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</si>
  <si>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</si>
  <si>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</si>
  <si>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</si>
  <si>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</si>
  <si>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</si>
  <si>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</si>
  <si>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</si>
  <si>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</si>
  <si>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</si>
  <si>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</si>
  <si>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</si>
  <si>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</si>
  <si>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</si>
  <si>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</si>
  <si>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</si>
  <si>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</si>
  <si>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</si>
  <si>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</si>
  <si>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</si>
  <si>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</si>
  <si>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</si>
  <si>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</si>
  <si>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</si>
  <si>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</si>
  <si>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</si>
  <si>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</si>
  <si>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</si>
  <si>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</si>
  <si>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</si>
  <si>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</si>
  <si>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</si>
  <si>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</si>
  <si>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</si>
  <si>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</si>
  <si>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</si>
  <si>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</si>
  <si>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</si>
  <si>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</si>
  <si>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</si>
  <si>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</si>
  <si>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</si>
  <si>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</si>
  <si>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</si>
  <si>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</si>
  <si>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</si>
  <si>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</si>
  <si>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</si>
  <si>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</si>
  <si>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</si>
  <si>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</si>
  <si>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</si>
  <si>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</si>
  <si>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</si>
  <si>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</si>
  <si>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</si>
  <si>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</si>
  <si>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</si>
  <si>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</si>
  <si>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</si>
  <si>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</si>
  <si>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</si>
  <si>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</si>
  <si>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</si>
  <si>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</si>
  <si>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</si>
  <si>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</si>
  <si>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</si>
  <si>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</si>
  <si>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</si>
  <si>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</si>
  <si>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</si>
  <si>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</si>
  <si>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</si>
  <si>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</si>
  <si>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</si>
  <si>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</si>
  <si>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</si>
  <si>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</si>
  <si>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</si>
  <si>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</si>
  <si>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</si>
  <si>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</si>
  <si>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</si>
  <si>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</si>
  <si>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</si>
  <si>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</si>
  <si>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</si>
  <si>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</si>
  <si>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</si>
  <si>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</si>
  <si>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</si>
  <si>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</si>
  <si>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</si>
  <si>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</si>
  <si>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</si>
  <si>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</si>
  <si>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</si>
  <si>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</si>
  <si>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</si>
  <si>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</si>
  <si>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</si>
  <si>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</si>
  <si>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</si>
  <si>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</si>
  <si>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</si>
  <si>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</si>
  <si>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</si>
  <si>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</si>
  <si>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</si>
  <si>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</si>
  <si>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</si>
  <si>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</si>
  <si>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</si>
  <si>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</si>
  <si>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</si>
  <si>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</si>
  <si>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</si>
  <si>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</si>
  <si>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</si>
  <si>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</si>
  <si>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</si>
  <si>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</si>
  <si>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</si>
  <si>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</si>
  <si>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</si>
  <si>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</si>
  <si>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</si>
  <si>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</si>
  <si>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</si>
  <si>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</si>
  <si>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</si>
  <si>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</si>
  <si>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</si>
  <si>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</si>
  <si>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</si>
  <si>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</si>
  <si>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</si>
  <si>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</si>
  <si>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</si>
  <si>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</si>
  <si>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</si>
  <si>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</si>
  <si>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</si>
  <si>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</si>
  <si>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</si>
  <si>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</si>
  <si>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</si>
  <si>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</si>
  <si>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</si>
  <si>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</si>
  <si>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</si>
  <si>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</si>
  <si>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</si>
  <si>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</si>
  <si>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</si>
  <si>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</si>
  <si>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</si>
  <si>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</si>
  <si>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</si>
  <si>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</si>
  <si>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</si>
  <si>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</si>
  <si>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</si>
  <si>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</si>
  <si>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</si>
  <si>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</si>
  <si>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</si>
  <si>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</si>
  <si>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</si>
  <si>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</si>
  <si>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</si>
  <si>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</si>
  <si>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</si>
  <si>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</si>
  <si>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</si>
  <si>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</si>
  <si>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</si>
  <si>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</si>
  <si>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</si>
  <si>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</si>
  <si>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</si>
  <si>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</si>
  <si>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</si>
  <si>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</si>
  <si>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</si>
  <si>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</si>
  <si>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</si>
  <si>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</si>
  <si>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</si>
  <si>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</si>
  <si>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</si>
  <si>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</si>
  <si>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</si>
  <si>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</si>
  <si>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</si>
  <si>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</si>
  <si>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</si>
  <si>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</si>
  <si>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</si>
  <si>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</si>
  <si>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</si>
  <si>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</si>
  <si>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</si>
  <si>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</si>
  <si>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</si>
  <si>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</si>
  <si>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</si>
  <si>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</si>
  <si>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</si>
  <si>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</si>
  <si>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</si>
  <si>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</si>
  <si>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</si>
  <si>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</si>
  <si>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</si>
  <si>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</si>
  <si>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</si>
  <si>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</si>
  <si>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</si>
  <si>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</si>
  <si>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</si>
  <si>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</si>
  <si>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</si>
  <si>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</si>
  <si>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</si>
  <si>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</si>
  <si>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</si>
  <si>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</si>
  <si>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</si>
  <si>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</si>
  <si>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</si>
  <si>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</si>
  <si>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</si>
  <si>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</si>
  <si>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</si>
  <si>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</si>
  <si>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</si>
  <si>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</si>
  <si>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</si>
  <si>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</si>
  <si>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</si>
  <si>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</si>
  <si>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</si>
  <si>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</si>
  <si>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</si>
  <si>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</si>
  <si>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</si>
  <si>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</si>
  <si>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</si>
  <si>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</si>
  <si>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</si>
  <si>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</si>
  <si>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</si>
  <si>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</si>
  <si>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</si>
  <si>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</si>
  <si>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</si>
  <si>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</si>
  <si>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</si>
  <si>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</si>
  <si>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</si>
  <si>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</si>
  <si>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</si>
  <si>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</si>
  <si>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</si>
  <si>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</si>
  <si>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</si>
  <si>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</si>
  <si>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</si>
  <si>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</si>
  <si>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</si>
  <si>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</si>
  <si>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</si>
  <si>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</si>
  <si>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</si>
  <si>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</si>
  <si>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</si>
  <si>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</si>
  <si>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</si>
  <si>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</si>
  <si>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</si>
  <si>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</si>
  <si>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</si>
  <si>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</si>
  <si>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</si>
  <si>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</si>
  <si>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</si>
  <si>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</si>
  <si>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</si>
  <si>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</si>
  <si>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</si>
  <si>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</si>
  <si>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</si>
  <si>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</si>
  <si>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</si>
  <si>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</si>
  <si>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</si>
  <si>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</si>
  <si>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</si>
  <si>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</si>
  <si>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</si>
  <si>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</si>
  <si>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</si>
  <si>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</si>
  <si>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</si>
  <si>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</si>
  <si>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</si>
  <si>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</si>
  <si>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</si>
  <si>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</si>
  <si>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</si>
  <si>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</si>
  <si>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</si>
  <si>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</si>
  <si>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</si>
  <si>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</si>
  <si>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</si>
  <si>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</si>
  <si>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</si>
  <si>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</si>
  <si>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</si>
  <si>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</si>
  <si>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</si>
  <si>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</si>
  <si>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</si>
  <si>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</si>
  <si>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</si>
  <si>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</si>
  <si>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</si>
  <si>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</si>
  <si>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</si>
  <si>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</si>
  <si>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</si>
  <si>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</si>
  <si>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</si>
  <si>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</si>
  <si>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</si>
  <si>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</si>
  <si>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</si>
  <si>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</si>
  <si>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</si>
  <si>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</si>
  <si>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</si>
  <si>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</si>
  <si>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</si>
  <si>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</si>
  <si>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</si>
  <si>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</si>
  <si>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</si>
  <si>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</si>
  <si>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</si>
  <si>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</si>
  <si>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</si>
  <si>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</si>
  <si>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</si>
  <si>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</si>
  <si>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</si>
  <si>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</si>
  <si>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</si>
  <si>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</si>
  <si>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</si>
  <si>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</si>
  <si>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</si>
  <si>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</si>
  <si>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</si>
  <si>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</si>
  <si>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</si>
  <si>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</si>
  <si>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</si>
  <si>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</si>
  <si>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</si>
  <si>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</si>
  <si>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</si>
  <si>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</si>
  <si>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</si>
  <si>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</si>
  <si>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</si>
  <si>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</si>
  <si>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</si>
  <si>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</si>
  <si>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</si>
  <si>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</si>
  <si>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</si>
  <si>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</si>
  <si>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</si>
  <si>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</si>
  <si>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</si>
  <si>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</si>
  <si>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</si>
  <si>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</si>
  <si>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</si>
  <si>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</si>
  <si>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</si>
  <si>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</si>
  <si>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</si>
  <si>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</si>
  <si>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</si>
  <si>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</si>
  <si>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</si>
  <si>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</si>
  <si>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</si>
  <si>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</si>
  <si>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</si>
  <si>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</si>
  <si>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</si>
  <si>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</si>
  <si>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</si>
  <si>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</si>
  <si>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</si>
  <si>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</si>
  <si>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</si>
  <si>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</si>
  <si>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</si>
  <si>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</si>
  <si>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</si>
  <si>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</si>
  <si>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</si>
  <si>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</si>
  <si>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</si>
  <si>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</si>
  <si>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</si>
  <si>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</si>
  <si>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</si>
  <si>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</si>
  <si>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</si>
  <si>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</si>
  <si>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</si>
  <si>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</si>
  <si>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</si>
  <si>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</si>
  <si>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</si>
  <si>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</si>
  <si>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</si>
  <si>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</si>
  <si>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</si>
  <si>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</si>
  <si>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</si>
  <si>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</si>
  <si>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</si>
  <si>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</si>
  <si>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</si>
  <si>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</si>
  <si>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</si>
  <si>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</si>
  <si>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</si>
  <si>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</si>
  <si>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</si>
  <si>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</si>
  <si>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</si>
  <si>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</si>
  <si>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</si>
  <si>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</si>
  <si>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</si>
  <si>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</si>
  <si>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</si>
  <si>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</si>
  <si>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</si>
  <si>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</si>
  <si>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</si>
  <si>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</si>
  <si>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</si>
  <si>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</si>
  <si>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</si>
  <si>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</si>
  <si>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</si>
  <si>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</si>
  <si>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</si>
  <si>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</si>
  <si>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</si>
  <si>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</si>
  <si>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</si>
  <si>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</si>
  <si>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</si>
  <si>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</si>
  <si>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</si>
  <si>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</si>
  <si>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</si>
  <si>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</si>
  <si>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</si>
  <si>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</si>
  <si>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</si>
  <si>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</si>
  <si>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</si>
  <si>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</si>
  <si>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</si>
  <si>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</si>
  <si>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</si>
  <si>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</si>
  <si>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</si>
  <si>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</si>
  <si>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</si>
  <si>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</si>
  <si>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</si>
  <si>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</si>
  <si>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</si>
  <si>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</si>
  <si>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</si>
  <si>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</si>
  <si>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</si>
  <si>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</si>
  <si>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</si>
  <si>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</si>
  <si>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</si>
  <si>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</si>
  <si>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</si>
  <si>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</si>
  <si>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</si>
  <si>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</si>
  <si>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</si>
  <si>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</si>
  <si>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</si>
  <si>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</si>
  <si>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</si>
  <si>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</si>
  <si>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</si>
  <si>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</si>
  <si>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</si>
  <si>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</si>
  <si>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</si>
  <si>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</si>
  <si>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</si>
  <si>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</si>
  <si>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</si>
  <si>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</si>
  <si>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</si>
  <si>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</si>
  <si>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</si>
  <si>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</si>
  <si>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</si>
  <si>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</si>
  <si>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</si>
  <si>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</si>
  <si>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</si>
  <si>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</si>
  <si>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</si>
  <si>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</si>
  <si>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</si>
  <si>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</si>
  <si>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</si>
  <si>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</si>
  <si>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</si>
  <si>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</si>
  <si>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</si>
  <si>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</si>
  <si>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</si>
  <si>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</si>
  <si>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</si>
  <si>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</si>
  <si>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</si>
  <si>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</si>
  <si>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</si>
  <si>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</si>
  <si>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</si>
  <si>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</si>
  <si>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</si>
  <si>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</si>
  <si>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</si>
  <si>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</si>
  <si>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</si>
  <si>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</si>
  <si>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</si>
  <si>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</si>
  <si>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</si>
  <si>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</si>
  <si>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</si>
  <si>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</si>
  <si>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</si>
  <si>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</si>
  <si>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</si>
  <si>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</si>
  <si>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</si>
  <si>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</si>
  <si>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</si>
  <si>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</si>
  <si>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</si>
  <si>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</si>
  <si>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</si>
  <si>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</si>
  <si>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</si>
  <si>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</si>
  <si>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</si>
  <si>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</si>
  <si>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</si>
  <si>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</si>
  <si>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</si>
  <si>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</si>
  <si>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</si>
  <si>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</si>
  <si>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</si>
  <si>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</si>
  <si>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</si>
  <si>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</si>
  <si>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</si>
  <si>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</si>
  <si>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</si>
  <si>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</si>
  <si>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</si>
  <si>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</si>
  <si>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</si>
  <si>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</si>
  <si>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</si>
  <si>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</si>
  <si>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</si>
  <si>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</si>
  <si>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</si>
  <si>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</si>
  <si>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</si>
  <si>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</si>
  <si>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</si>
  <si>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</si>
  <si>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</si>
  <si>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</si>
  <si>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</si>
  <si>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</si>
  <si>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</si>
  <si>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</si>
  <si>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</si>
  <si>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</si>
  <si>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</si>
  <si>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</si>
  <si>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</si>
  <si>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</si>
  <si>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</si>
  <si>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</si>
  <si>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</si>
  <si>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</si>
  <si>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</si>
  <si>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</si>
  <si>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</si>
  <si>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</si>
  <si>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</si>
  <si>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</si>
  <si>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</si>
  <si>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</si>
  <si>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</si>
  <si>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</si>
  <si>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</si>
  <si>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</si>
  <si>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</si>
  <si>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</si>
  <si>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</si>
  <si>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</si>
  <si>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</si>
  <si>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</si>
  <si>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</si>
  <si>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</si>
  <si>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</si>
  <si>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</si>
  <si>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</si>
  <si>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</si>
  <si>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</si>
  <si>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</si>
  <si>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</si>
  <si>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</si>
  <si>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</si>
  <si>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</si>
  <si>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</si>
  <si>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</si>
  <si>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</si>
  <si>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</si>
  <si>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</si>
  <si>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</si>
  <si>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</si>
  <si>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</si>
  <si>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</si>
  <si>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</si>
  <si>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</si>
  <si>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</si>
  <si>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</si>
  <si>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</si>
  <si>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</si>
  <si>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</si>
  <si>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</si>
  <si>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</si>
  <si>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</si>
  <si>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</si>
  <si>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</si>
  <si>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</si>
  <si>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</si>
  <si>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</si>
  <si>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</si>
  <si>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</si>
  <si>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</si>
  <si>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</si>
  <si>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</si>
  <si>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</si>
  <si>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</si>
  <si>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</si>
  <si>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</si>
  <si>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</si>
  <si>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</si>
  <si>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</si>
  <si>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</si>
  <si>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</si>
  <si>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</si>
  <si>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</si>
  <si>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</si>
  <si>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</si>
  <si>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</si>
  <si>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</si>
  <si>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</si>
  <si>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</si>
  <si>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</si>
  <si>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</si>
  <si>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</si>
  <si>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</si>
  <si>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</si>
  <si>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</si>
  <si>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</si>
  <si>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</si>
  <si>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</si>
  <si>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</si>
  <si>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</si>
  <si>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</si>
  <si>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</si>
  <si>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</si>
  <si>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</si>
  <si>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</si>
  <si>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</si>
  <si>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</si>
  <si>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</si>
  <si>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</si>
  <si>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</si>
  <si>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</si>
  <si>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</si>
  <si>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</si>
  <si>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</si>
  <si>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</si>
  <si>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</si>
  <si>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</si>
  <si>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</si>
  <si>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</si>
  <si>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</si>
  <si>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</si>
  <si>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</si>
  <si>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</si>
  <si>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</si>
  <si>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</si>
  <si>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</si>
  <si>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</si>
  <si>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</si>
  <si>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</si>
  <si>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</si>
  <si>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</si>
  <si>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</si>
  <si>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</si>
  <si>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</si>
  <si>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</si>
  <si>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</si>
  <si>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</si>
  <si>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</si>
  <si>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</si>
  <si>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</si>
  <si>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</si>
  <si>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</si>
  <si>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</si>
  <si>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</si>
  <si>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</si>
  <si>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</si>
  <si>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</si>
  <si>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</si>
  <si>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</si>
  <si>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</si>
  <si>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</si>
  <si>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</si>
  <si>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</si>
  <si>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</si>
  <si>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</si>
  <si>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</si>
  <si>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</si>
  <si>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</si>
  <si>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</si>
  <si>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</si>
  <si>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</si>
  <si>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</si>
  <si>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</si>
  <si>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</si>
  <si>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</si>
  <si>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</si>
  <si>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</si>
  <si>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</si>
  <si>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</si>
  <si>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</si>
  <si>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</si>
  <si>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</si>
  <si>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</si>
  <si>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</si>
  <si>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</si>
  <si>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</si>
  <si>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</si>
  <si>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</si>
  <si>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</si>
  <si>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</si>
  <si>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</si>
  <si>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</si>
  <si>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</si>
  <si>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</si>
  <si>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</si>
  <si>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</si>
  <si>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</si>
  <si>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</si>
  <si>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</si>
  <si>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</si>
  <si>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</si>
  <si>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</si>
  <si>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</si>
  <si>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</si>
  <si>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</si>
  <si>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</si>
  <si>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</si>
  <si>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</si>
  <si>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</si>
  <si>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</si>
  <si>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</si>
  <si>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</si>
  <si>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</si>
  <si>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</si>
  <si>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</si>
  <si>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</si>
  <si>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</si>
  <si>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</si>
  <si>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</si>
  <si>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</si>
  <si>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</si>
  <si>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</si>
  <si>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</si>
  <si>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</si>
  <si>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</si>
  <si>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</si>
  <si>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</si>
  <si>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</si>
  <si>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</si>
  <si>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</si>
  <si>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</si>
  <si>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</si>
  <si>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</si>
  <si>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</si>
  <si>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</si>
  <si>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</si>
  <si>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</si>
  <si>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</si>
  <si>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</si>
  <si>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</si>
  <si>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</si>
  <si>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</si>
  <si>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</si>
  <si>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</si>
  <si>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</si>
  <si>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</si>
  <si>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</si>
  <si>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</si>
  <si>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</si>
  <si>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</si>
  <si>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</si>
  <si>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</si>
  <si>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</si>
  <si>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</si>
  <si>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</si>
  <si>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</si>
  <si>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</si>
  <si>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</si>
  <si>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</si>
  <si>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</si>
  <si>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</si>
  <si>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</si>
  <si>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</si>
  <si>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</si>
  <si>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</si>
  <si>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</si>
  <si>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</si>
  <si>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</si>
  <si>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</si>
  <si>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</si>
  <si>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</si>
  <si>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</si>
  <si>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</si>
  <si>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</si>
  <si>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</si>
  <si>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</si>
  <si>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</si>
  <si>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</si>
  <si>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</si>
  <si>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</si>
  <si>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</si>
  <si>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</si>
  <si>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</si>
  <si>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</si>
  <si>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</si>
  <si>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</si>
  <si>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</si>
  <si>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</si>
  <si>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</si>
  <si>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</si>
  <si>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</si>
  <si>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</si>
  <si>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</si>
  <si>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</si>
  <si>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</si>
  <si>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</si>
  <si>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</si>
  <si>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</si>
  <si>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</si>
  <si>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</si>
  <si>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</si>
  <si>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</si>
  <si>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</si>
  <si>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</si>
  <si>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</si>
  <si>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</si>
  <si>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</si>
  <si>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</si>
  <si>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</si>
  <si>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</si>
  <si>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</si>
  <si>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</si>
  <si>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</si>
  <si>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</si>
  <si>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</si>
  <si>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</si>
  <si>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</si>
  <si>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</si>
  <si>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</si>
  <si>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</si>
  <si>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</si>
  <si>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</si>
  <si>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</si>
  <si>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</si>
  <si>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</si>
  <si>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</si>
  <si>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</si>
  <si>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</si>
  <si>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</si>
  <si>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</si>
  <si>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</si>
  <si>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</si>
  <si>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</si>
  <si>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</si>
  <si>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</si>
  <si>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</si>
  <si>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</si>
  <si>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</si>
  <si>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</si>
  <si>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</si>
  <si>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</si>
  <si>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</si>
  <si>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</si>
  <si>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</si>
  <si>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</si>
  <si>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</si>
  <si>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</si>
  <si>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</si>
  <si>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</si>
  <si>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</si>
  <si>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</si>
  <si>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</si>
  <si>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</si>
  <si>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</si>
  <si>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</si>
  <si>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</si>
  <si>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</si>
  <si>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</si>
  <si>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</si>
  <si>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</si>
  <si>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</si>
  <si>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</si>
  <si>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</si>
  <si>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</si>
  <si>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</si>
  <si>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</si>
  <si>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</si>
  <si>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</si>
  <si>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</si>
  <si>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</si>
  <si>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</si>
  <si>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</si>
  <si>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</si>
  <si>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</si>
  <si>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</si>
  <si>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</si>
  <si>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</si>
  <si>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</si>
  <si>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</si>
  <si>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</si>
  <si>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</si>
  <si>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</si>
  <si>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</si>
  <si>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</si>
  <si>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</si>
  <si>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</si>
  <si>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</si>
  <si>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</si>
  <si>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</si>
  <si>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</si>
  <si>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</si>
  <si>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</si>
  <si>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</si>
  <si>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</si>
  <si>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</si>
  <si>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</si>
  <si>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</si>
  <si>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</si>
  <si>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</si>
  <si>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</si>
  <si>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</si>
  <si>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</si>
  <si>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</si>
  <si>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</si>
  <si>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</si>
  <si>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</si>
  <si>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</si>
  <si>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</si>
  <si>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</si>
  <si>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</si>
  <si>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</si>
  <si>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</si>
  <si>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</si>
  <si>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</si>
  <si>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</si>
  <si>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</si>
  <si>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</si>
  <si>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</si>
  <si>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</si>
  <si>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</si>
  <si>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</si>
  <si>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</si>
  <si>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</si>
  <si>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</si>
  <si>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</si>
  <si>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</si>
  <si>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</si>
  <si>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</si>
  <si>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</si>
  <si>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</si>
  <si>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</si>
  <si>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</si>
  <si>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</si>
  <si>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</si>
  <si>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</si>
  <si>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</si>
  <si>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</si>
  <si>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</si>
  <si>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</si>
  <si>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</si>
  <si>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</si>
  <si>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</si>
  <si>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</si>
  <si>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</si>
  <si>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</si>
  <si>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</si>
  <si>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</si>
  <si>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</si>
  <si>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</si>
  <si>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</si>
  <si>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</si>
  <si>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</si>
  <si>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</si>
  <si>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</si>
  <si>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</si>
  <si>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</si>
  <si>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</si>
  <si>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</si>
  <si>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</si>
  <si>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</si>
  <si>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</si>
  <si>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</si>
  <si>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</si>
  <si>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</si>
  <si>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</si>
  <si>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</si>
  <si>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</si>
  <si>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</si>
  <si>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</si>
  <si>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</si>
  <si>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</si>
  <si>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</si>
  <si>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</si>
  <si>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</si>
  <si>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</si>
  <si>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</si>
  <si>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</si>
  <si>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</si>
  <si>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</si>
  <si>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</si>
  <si>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</si>
  <si>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</si>
  <si>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</si>
  <si>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</si>
  <si>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</si>
  <si>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</si>
  <si>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</si>
  <si>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</si>
  <si>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</si>
  <si>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</si>
  <si>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</si>
  <si>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</si>
  <si>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</si>
  <si>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</si>
  <si>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</si>
  <si>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</si>
  <si>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</si>
  <si>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</si>
  <si>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</si>
  <si>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</si>
  <si>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</si>
  <si>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</si>
  <si>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</si>
  <si>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</si>
  <si>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</si>
  <si>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</si>
  <si>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</si>
  <si>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</si>
  <si>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</si>
  <si>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</si>
  <si>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</si>
  <si>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</si>
  <si>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</si>
  <si>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</si>
  <si>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</si>
  <si>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</si>
  <si>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</si>
  <si>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</si>
  <si>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</si>
  <si>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</si>
  <si>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</si>
  <si>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</si>
  <si>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</si>
  <si>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</si>
  <si>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</si>
  <si>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</si>
  <si>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</si>
  <si>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</si>
  <si>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</si>
  <si>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</si>
  <si>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</si>
  <si>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</si>
  <si>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</si>
  <si>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</si>
  <si>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</si>
  <si>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</si>
  <si>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</si>
  <si>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</si>
  <si>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</si>
  <si>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</si>
  <si>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</si>
  <si>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</si>
  <si>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</si>
  <si>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</si>
  <si>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</si>
  <si>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</si>
  <si>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</si>
  <si>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</si>
  <si>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</si>
  <si>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</si>
  <si>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</si>
  <si>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</si>
  <si>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</si>
  <si>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</si>
  <si>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</si>
  <si>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</si>
  <si>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</si>
  <si>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</si>
  <si>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</si>
  <si>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</si>
  <si>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</si>
  <si>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</si>
  <si>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</si>
  <si>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</si>
  <si>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</si>
  <si>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</si>
  <si>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</si>
  <si>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</si>
  <si>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</si>
  <si>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</si>
  <si>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</si>
  <si>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</si>
  <si>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</si>
  <si>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</si>
  <si>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</si>
  <si>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</si>
  <si>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</si>
  <si>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</si>
  <si>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</si>
  <si>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</si>
  <si>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</si>
  <si>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</si>
  <si>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</si>
  <si>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</si>
  <si>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</si>
  <si>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</si>
  <si>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</si>
  <si>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</si>
  <si>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</si>
  <si>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</si>
  <si>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</si>
  <si>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</si>
  <si>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</si>
  <si>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</si>
  <si>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</si>
  <si>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</si>
  <si>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</si>
  <si>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</si>
  <si>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</si>
  <si>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</si>
  <si>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</si>
  <si>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</si>
  <si>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</si>
  <si>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</si>
  <si>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</si>
  <si>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</si>
  <si>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</si>
  <si>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</si>
  <si>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</si>
  <si>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</si>
  <si>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</si>
  <si>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</si>
  <si>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</si>
  <si>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</si>
  <si>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</si>
  <si>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</si>
  <si>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</si>
  <si>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</si>
  <si>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</si>
  <si>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</si>
  <si>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</si>
  <si>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</si>
  <si>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</si>
  <si>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</si>
  <si>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</si>
  <si>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</si>
  <si>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</si>
  <si>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</si>
  <si>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</si>
  <si>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</si>
  <si>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</si>
  <si>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</si>
  <si>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</si>
  <si>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</si>
  <si>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</si>
  <si>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</si>
  <si>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</si>
  <si>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</si>
  <si>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</si>
  <si>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</si>
  <si>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</si>
  <si>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</si>
  <si>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</si>
  <si>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</si>
  <si>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</si>
  <si>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</si>
  <si>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</si>
  <si>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</si>
  <si>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</si>
  <si>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</si>
  <si>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</si>
  <si>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</si>
  <si>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</si>
  <si>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</si>
  <si>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</si>
  <si>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</si>
  <si>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</si>
  <si>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</si>
  <si>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</si>
  <si>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</si>
  <si>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</si>
  <si>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</si>
  <si>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</si>
  <si>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</si>
  <si>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</si>
  <si>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</si>
  <si>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</si>
  <si>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</si>
  <si>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</si>
  <si>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</si>
  <si>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</si>
  <si>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</si>
  <si>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</si>
  <si>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</si>
  <si>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</si>
  <si>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</si>
  <si>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</si>
  <si>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</si>
  <si>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</si>
  <si>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</si>
  <si>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</si>
  <si>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</si>
  <si>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</si>
  <si>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</si>
  <si>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</si>
  <si>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</si>
  <si>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</si>
  <si>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</si>
  <si>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</si>
  <si>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</si>
  <si>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</si>
  <si>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</si>
  <si>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</si>
  <si>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</si>
  <si>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</si>
  <si>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</si>
  <si>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</si>
  <si>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</si>
  <si>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</si>
  <si>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</si>
  <si>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</si>
  <si>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</si>
  <si>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</si>
  <si>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</si>
  <si>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</si>
  <si>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</si>
  <si>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</si>
  <si>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</si>
  <si>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</si>
  <si>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</si>
  <si>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</si>
  <si>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</si>
  <si>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</si>
  <si>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</si>
  <si>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</si>
  <si>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</si>
  <si>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</si>
  <si>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</si>
  <si>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</si>
  <si>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</si>
  <si>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</si>
  <si>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</si>
  <si>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</si>
  <si>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</si>
  <si>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</si>
  <si>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</si>
  <si>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</si>
  <si>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</si>
  <si>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</si>
  <si>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</si>
  <si>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</si>
  <si>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</si>
  <si>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</si>
  <si>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</si>
  <si>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</si>
  <si>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</si>
  <si>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</si>
  <si>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</si>
  <si>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</si>
  <si>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</si>
  <si>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</si>
  <si>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</si>
  <si>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</si>
  <si>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</si>
  <si>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</si>
  <si>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</si>
  <si>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</si>
  <si>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</si>
  <si>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</si>
  <si>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</si>
  <si>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</si>
  <si>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</si>
  <si>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</si>
  <si>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</si>
  <si>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</si>
  <si>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</si>
  <si>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</si>
  <si>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</si>
  <si>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</si>
  <si>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</si>
  <si>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</si>
  <si>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</si>
  <si>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</si>
  <si>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</si>
  <si>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</si>
  <si>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</si>
  <si>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</si>
  <si>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</si>
  <si>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</si>
  <si>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</si>
  <si>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</si>
  <si>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</si>
  <si>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</si>
  <si>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</si>
  <si>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</si>
  <si>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</si>
  <si>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</si>
  <si>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</si>
  <si>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</si>
  <si>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</si>
  <si>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</si>
  <si>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</si>
  <si>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</si>
  <si>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</si>
  <si>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</si>
  <si>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</si>
  <si>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</si>
  <si>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</si>
  <si>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</si>
  <si>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</si>
  <si>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</si>
  <si>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</si>
  <si>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</si>
  <si>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</si>
  <si>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</si>
  <si>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</si>
  <si>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</si>
  <si>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</si>
  <si>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</si>
  <si>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</si>
  <si>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</si>
  <si>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</si>
  <si>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</si>
  <si>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</si>
  <si>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</si>
  <si>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</si>
  <si>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</si>
  <si>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</si>
  <si>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</si>
  <si>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</si>
  <si>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</si>
  <si>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</si>
  <si>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</si>
  <si>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</si>
  <si>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</si>
  <si>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</si>
  <si>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</si>
  <si>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</si>
  <si>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</si>
  <si>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</si>
  <si>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</si>
  <si>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</si>
  <si>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</si>
  <si>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</si>
  <si>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</si>
  <si>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</si>
  <si>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</si>
  <si>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</si>
  <si>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</si>
  <si>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</si>
  <si>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</si>
  <si>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</si>
  <si>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</si>
  <si>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</si>
  <si>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</si>
  <si>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</si>
  <si>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</si>
  <si>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</si>
  <si>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</si>
  <si>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</si>
  <si>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</si>
  <si>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</si>
  <si>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</si>
  <si>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</si>
  <si>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</si>
  <si>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</si>
  <si>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</si>
  <si>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</si>
  <si>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</si>
  <si>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</si>
  <si>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</si>
  <si>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</si>
  <si>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</si>
  <si>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</si>
  <si>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</si>
  <si>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</si>
  <si>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</si>
  <si>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</si>
  <si>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</si>
  <si>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</si>
  <si>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</si>
  <si>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</si>
  <si>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</si>
  <si>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</si>
  <si>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</si>
  <si>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</si>
  <si>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</si>
  <si>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</si>
  <si>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</si>
  <si>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</si>
  <si>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</si>
  <si>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</si>
  <si>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</si>
  <si>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</si>
  <si>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</si>
  <si>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</si>
  <si>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</si>
  <si>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</si>
  <si>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</si>
  <si>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</si>
  <si>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</si>
  <si>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</si>
  <si>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</si>
  <si>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</si>
  <si>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</si>
  <si>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</si>
  <si>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</si>
  <si>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</si>
  <si>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</si>
  <si>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</si>
  <si>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</si>
  <si>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</si>
  <si>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</si>
  <si>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</si>
  <si>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</si>
  <si>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</si>
  <si>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</si>
  <si>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</si>
  <si>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</si>
  <si>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</si>
  <si>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</si>
  <si>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</si>
  <si>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</si>
  <si>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</si>
  <si>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</si>
  <si>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</si>
  <si>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</si>
  <si>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</si>
  <si>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</si>
  <si>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</si>
  <si>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</si>
  <si>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</si>
  <si>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</si>
  <si>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</si>
  <si>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</si>
  <si>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</si>
  <si>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</si>
  <si>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</si>
  <si>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</si>
  <si>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</si>
  <si>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</si>
  <si>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</si>
  <si>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</si>
  <si>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</si>
  <si>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</si>
  <si>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</si>
  <si>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</si>
  <si>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</si>
  <si>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</si>
  <si>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</t>
  </si>
  <si>
    <t>Ethanol</t>
  </si>
  <si>
    <t>Hyd vs Gas</t>
  </si>
  <si>
    <t>nominal diference</t>
  </si>
  <si>
    <t>19 - 23/02/2024</t>
  </si>
  <si>
    <t>0,4327</t>
  </si>
  <si>
    <t>0,66%</t>
  </si>
  <si>
    <t>ARB (usd/gal) - 18% import duty</t>
  </si>
  <si>
    <t>26 - 01/03/2024</t>
  </si>
  <si>
    <t>-1,01%</t>
  </si>
  <si>
    <t>da cfr value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</si>
  <si>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</si>
  <si>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</si>
  <si>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</si>
  <si>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</si>
  <si>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</si>
  <si>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</si>
  <si>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</si>
  <si>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</si>
  <si>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</si>
  <si>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</si>
  <si>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</si>
  <si>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</si>
  <si>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</si>
  <si>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</si>
  <si>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</si>
  <si>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</si>
  <si>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</si>
  <si>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</si>
  <si>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</si>
  <si>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</si>
  <si>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</si>
  <si>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</si>
  <si>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</si>
  <si>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</si>
  <si>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</si>
  <si>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</si>
  <si>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</si>
  <si>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</si>
  <si>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</si>
  <si>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</si>
  <si>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</si>
  <si>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Q1 25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</si>
  <si>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</si>
  <si>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</si>
  <si>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</si>
  <si>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</si>
  <si>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</si>
  <si>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</si>
  <si>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</si>
  <si>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</si>
  <si>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</si>
  <si>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K25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</si>
  <si>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</si>
  <si>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</si>
  <si>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</si>
  <si>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</si>
  <si>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</si>
  <si>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</si>
  <si>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</si>
  <si>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</si>
  <si>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</si>
  <si>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</si>
  <si>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</si>
  <si>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</si>
  <si>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</si>
  <si>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</si>
  <si>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</si>
  <si>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</si>
  <si>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</si>
  <si>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</si>
  <si>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</si>
  <si>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</si>
  <si>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</si>
  <si>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</si>
  <si>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</si>
  <si>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</si>
  <si>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Q2 25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</si>
  <si>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</si>
  <si>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</si>
  <si>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</si>
  <si>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</si>
  <si>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</si>
  <si>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</si>
  <si>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</si>
  <si>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</si>
  <si>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M25</t>
  </si>
  <si>
    <t>N25</t>
  </si>
  <si>
    <t>Q25</t>
  </si>
  <si>
    <t>U25</t>
  </si>
  <si>
    <t>V25</t>
  </si>
  <si>
    <t>29 - 02/08/2024</t>
  </si>
  <si>
    <t>0,4587</t>
  </si>
  <si>
    <t>1,39%</t>
  </si>
  <si>
    <t>05 - 09/08/2024</t>
  </si>
  <si>
    <t>0,4686</t>
  </si>
  <si>
    <t>1,19%</t>
  </si>
  <si>
    <t>Q3 25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</si>
  <si>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</si>
  <si>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</si>
  <si>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</si>
  <si>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</si>
  <si>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</si>
  <si>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</si>
  <si>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</si>
  <si>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</si>
  <si>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</t>
  </si>
  <si>
    <t>kg de cana perdida</t>
  </si>
  <si>
    <t>---</t>
  </si>
  <si>
    <t>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</si>
  <si>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</si>
  <si>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</si>
  <si>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</si>
  <si>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</si>
  <si>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</si>
  <si>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</si>
  <si>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</si>
  <si>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</si>
  <si>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</si>
  <si>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</si>
  <si>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</si>
  <si>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</si>
  <si>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</si>
  <si>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</si>
  <si>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</si>
  <si>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</si>
  <si>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</si>
  <si>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</si>
  <si>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</si>
  <si>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</si>
  <si>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</si>
  <si>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</si>
  <si>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</si>
  <si>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</si>
  <si>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</si>
  <si>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</si>
  <si>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</si>
  <si>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</si>
  <si>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</si>
  <si>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</si>
  <si>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</si>
  <si>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</si>
  <si>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</si>
  <si>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</si>
  <si>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</si>
  <si>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</si>
  <si>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</si>
  <si>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</si>
  <si>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</si>
  <si>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</si>
  <si>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</si>
  <si>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</si>
  <si>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</si>
  <si>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</si>
  <si>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</si>
  <si>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</si>
  <si>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</si>
  <si>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</si>
  <si>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</si>
  <si>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</si>
  <si>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</si>
  <si>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</si>
  <si>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</si>
  <si>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</si>
  <si>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</si>
  <si>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</si>
  <si>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</si>
  <si>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</si>
  <si>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</si>
  <si>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Apr</t>
  </si>
  <si>
    <t>May</t>
  </si>
  <si>
    <t>Jun</t>
  </si>
  <si>
    <t>basis</t>
  </si>
  <si>
    <t>freight US-EU</t>
  </si>
  <si>
    <t>T1 basis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</si>
  <si>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</si>
  <si>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</si>
  <si>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</si>
  <si>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</si>
  <si>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</si>
  <si>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</si>
  <si>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</si>
  <si>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</si>
  <si>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</si>
  <si>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</si>
  <si>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</si>
  <si>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</si>
  <si>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</si>
  <si>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</si>
  <si>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</si>
  <si>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</si>
  <si>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</si>
  <si>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</si>
  <si>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</si>
  <si>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</si>
  <si>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</si>
  <si>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</t>
  </si>
  <si>
    <t>&gt;&gt;&gt; don't have access to the settlement in the new platform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</si>
  <si>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</si>
  <si>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</si>
  <si>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</si>
  <si>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</si>
  <si>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</si>
  <si>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</si>
  <si>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</si>
  <si>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</si>
  <si>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</si>
  <si>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</si>
  <si>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</si>
  <si>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</si>
  <si>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</si>
  <si>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</si>
  <si>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</si>
  <si>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</si>
  <si>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</si>
  <si>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</si>
  <si>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</si>
  <si>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</si>
  <si>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</si>
  <si>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</si>
  <si>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</si>
  <si>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</si>
  <si>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</si>
  <si>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</si>
  <si>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</si>
  <si>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</si>
  <si>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</si>
  <si>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</si>
  <si>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</si>
  <si>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</si>
  <si>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</si>
  <si>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</si>
  <si>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</si>
  <si>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</si>
  <si>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</si>
  <si>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</si>
  <si>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</si>
  <si>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2.720,00</t>
  </si>
  <si>
    <t>459'0</t>
  </si>
  <si>
    <t>12 - 16/05/2025</t>
  </si>
  <si>
    <t>0,4791</t>
  </si>
  <si>
    <t>Prior day open interest totals935</t>
  </si>
  <si>
    <t>0,00</t>
  </si>
  <si>
    <t>2.740,00</t>
  </si>
  <si>
    <t>2.775,00</t>
  </si>
  <si>
    <t>2.700,00</t>
  </si>
  <si>
    <t>2.820,00</t>
  </si>
  <si>
    <t>+4'0</t>
  </si>
  <si>
    <t>+6'6</t>
  </si>
  <si>
    <t>+6'2</t>
  </si>
  <si>
    <t>458'4</t>
  </si>
  <si>
    <t>455'2</t>
  </si>
  <si>
    <t>+6'0</t>
  </si>
  <si>
    <t>464'0</t>
  </si>
  <si>
    <t>465'0</t>
  </si>
  <si>
    <t>471'2</t>
  </si>
  <si>
    <t>468'2</t>
  </si>
  <si>
    <t>460'6</t>
  </si>
  <si>
    <t>Prior day open interest totals31,221</t>
  </si>
  <si>
    <t>1.75500B</t>
  </si>
  <si>
    <t>Prior day open interest totals7,227</t>
  </si>
  <si>
    <t>Prior day open interest totals1,631,625</t>
  </si>
  <si>
    <t>446'6</t>
  </si>
  <si>
    <t>455'4</t>
  </si>
  <si>
    <t>444'6</t>
  </si>
  <si>
    <t>454'4</t>
  </si>
  <si>
    <t>+7'0</t>
  </si>
  <si>
    <t>427'2</t>
  </si>
  <si>
    <t>435'6</t>
  </si>
  <si>
    <t>425'6</t>
  </si>
  <si>
    <t>435'4</t>
  </si>
  <si>
    <t>435'2</t>
  </si>
  <si>
    <t>440'4</t>
  </si>
  <si>
    <t>449'2</t>
  </si>
  <si>
    <t>439'4</t>
  </si>
  <si>
    <t>448'6</t>
  </si>
  <si>
    <t>448'4</t>
  </si>
  <si>
    <t>463'4</t>
  </si>
  <si>
    <t>454'2</t>
  </si>
  <si>
    <t>463'0</t>
  </si>
  <si>
    <t>+6'4</t>
  </si>
  <si>
    <t>464'2</t>
  </si>
  <si>
    <t>471'4</t>
  </si>
  <si>
    <t>476'0</t>
  </si>
  <si>
    <t>467'4A</t>
  </si>
  <si>
    <t>475'4A</t>
  </si>
  <si>
    <t>475'4</t>
  </si>
  <si>
    <t>461'4</t>
  </si>
  <si>
    <t>454'4A</t>
  </si>
  <si>
    <t>+4'4</t>
  </si>
  <si>
    <t>458'2A</t>
  </si>
  <si>
    <t>464'4A</t>
  </si>
  <si>
    <t>475'2</t>
  </si>
  <si>
    <t>476'4</t>
  </si>
  <si>
    <t>470'4A</t>
  </si>
  <si>
    <t>+4'2</t>
  </si>
  <si>
    <t>478'4B</t>
  </si>
  <si>
    <t>476'2A</t>
  </si>
  <si>
    <t>482'0</t>
  </si>
  <si>
    <t>482'2</t>
  </si>
  <si>
    <t>484'0B</t>
  </si>
  <si>
    <t>480'2A</t>
  </si>
  <si>
    <t>483'0B</t>
  </si>
  <si>
    <t>484'6</t>
  </si>
  <si>
    <t>+1'0</t>
  </si>
  <si>
    <t>460'0</t>
  </si>
  <si>
    <t>460'4A</t>
  </si>
  <si>
    <t>459'6A</t>
  </si>
  <si>
    <t>+'6</t>
  </si>
  <si>
    <t>480'4</t>
  </si>
  <si>
    <t>Prior day open interest totals399,613</t>
  </si>
  <si>
    <t>2.0750B</t>
  </si>
  <si>
    <t>2.0349B</t>
  </si>
  <si>
    <t>1.8792B</t>
  </si>
  <si>
    <t>1.8294B</t>
  </si>
  <si>
    <t>1.8282B</t>
  </si>
  <si>
    <t>1.7712A</t>
  </si>
  <si>
    <t>1.7952A</t>
  </si>
  <si>
    <t>1.7784B</t>
  </si>
  <si>
    <t>1.7837B</t>
  </si>
  <si>
    <t>1.7865A</t>
  </si>
  <si>
    <t>1.8037A</t>
  </si>
  <si>
    <t>1.9910B</t>
  </si>
  <si>
    <t>1.9817B</t>
  </si>
  <si>
    <t>1.9975B</t>
  </si>
  <si>
    <t>1.9898A</t>
  </si>
  <si>
    <t>1.9830A</t>
  </si>
  <si>
    <t>1.9995B</t>
  </si>
  <si>
    <t>1.9790A</t>
  </si>
  <si>
    <t>1.9802A</t>
  </si>
  <si>
    <t>1.7455B</t>
  </si>
  <si>
    <t>.174800B</t>
  </si>
  <si>
    <t>1.125850A</t>
  </si>
  <si>
    <t>1.133950B</t>
  </si>
  <si>
    <t>1.131700B</t>
  </si>
  <si>
    <t>1.131150A</t>
  </si>
  <si>
    <t>1.137400A</t>
  </si>
  <si>
    <t>1.139400B</t>
  </si>
  <si>
    <t>1.144050B</t>
  </si>
  <si>
    <t>1.137500A</t>
  </si>
  <si>
    <t>1.143800B</t>
  </si>
  <si>
    <t>1.150500B</t>
  </si>
  <si>
    <t>1.144000A</t>
  </si>
  <si>
    <t>1.146400B</t>
  </si>
  <si>
    <t>1.156250B</t>
  </si>
  <si>
    <t>1.149800A</t>
  </si>
  <si>
    <t>1.161450B</t>
  </si>
  <si>
    <t>1.155350A</t>
  </si>
  <si>
    <t>1.156000A</t>
  </si>
  <si>
    <t>1.974.000</t>
  </si>
  <si>
    <t>2.750,00</t>
  </si>
  <si>
    <t>2.741,66</t>
  </si>
  <si>
    <t>2.758,00</t>
  </si>
  <si>
    <t>0,50</t>
  </si>
  <si>
    <t>4.053.000</t>
  </si>
  <si>
    <t>2.705,00</t>
  </si>
  <si>
    <t>2.702,00</t>
  </si>
  <si>
    <t>2.707,50</t>
  </si>
  <si>
    <t>11,50</t>
  </si>
  <si>
    <t>2.715,00</t>
  </si>
  <si>
    <t>2.448.000</t>
  </si>
  <si>
    <t>2.710,00</t>
  </si>
  <si>
    <t>2.747,00</t>
  </si>
  <si>
    <t>2.796,00</t>
  </si>
  <si>
    <t>2.808,50</t>
  </si>
  <si>
    <t>2.795,00</t>
  </si>
  <si>
    <t>2.825,00</t>
  </si>
  <si>
    <t>2.780,00</t>
  </si>
  <si>
    <t>2.835,00</t>
  </si>
  <si>
    <t>2.845,00</t>
  </si>
  <si>
    <t>2.850,00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</si>
  <si>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</si>
  <si>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</si>
  <si>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</si>
  <si>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</si>
  <si>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</si>
  <si>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</si>
  <si>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</si>
  <si>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</si>
  <si>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</si>
  <si>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</si>
  <si>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</si>
  <si>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</si>
  <si>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</si>
  <si>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${table:NYH.date}</t>
  </si>
  <si>
    <t>${table:NYH.volume}</t>
  </si>
  <si>
    <t>${table:NYH.month1}</t>
  </si>
  <si>
    <t>${table:NYH.month2}</t>
  </si>
  <si>
    <t>${table:NYH.month3}</t>
  </si>
  <si>
    <t>${table:NYH.month4}</t>
  </si>
  <si>
    <t>${table:NYH.month5}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</si>
  <si>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</si>
  <si>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</si>
  <si>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</si>
  <si>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</si>
  <si>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</si>
  <si>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</si>
  <si>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</si>
  <si>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</si>
  <si>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</si>
  <si>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</si>
  <si>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</si>
  <si>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</si>
  <si>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</si>
  <si>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</si>
  <si>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</si>
  <si>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${table:T2.month14}</t>
  </si>
  <si>
    <t>${table:CU.month12}</t>
  </si>
  <si>
    <t>${table:CU.month13}</t>
  </si>
  <si>
    <t>${table:CU.month14}</t>
  </si>
  <si>
    <t>29/05/2025</t>
  </si>
  <si>
    <t>3,569</t>
  </si>
  <si>
    <t>1,73500</t>
  </si>
  <si>
    <t>1,76000</t>
  </si>
  <si>
    <t>1,77500</t>
  </si>
  <si>
    <t>1,76750</t>
  </si>
  <si>
    <t>1,75000</t>
  </si>
  <si>
    <t>1,71250</t>
  </si>
  <si>
    <t>1,67500</t>
  </si>
  <si>
    <t>1,65000</t>
  </si>
  <si>
    <t>1,63500</t>
  </si>
  <si>
    <t>1,64250</t>
  </si>
  <si>
    <t>1,65750</t>
  </si>
  <si>
    <t>1,68000</t>
  </si>
  <si>
    <t>1,69000</t>
  </si>
  <si>
    <t>1,69500</t>
  </si>
  <si>
    <t>0</t>
  </si>
  <si>
    <t>1,8500</t>
  </si>
  <si>
    <t>1,8675</t>
  </si>
  <si>
    <t>1,8800</t>
  </si>
  <si>
    <t>1,8725</t>
  </si>
  <si>
    <t>1,8550</t>
  </si>
  <si>
    <t>594,667</t>
  </si>
  <si>
    <t>599,333</t>
  </si>
  <si>
    <t>614,000</t>
  </si>
  <si>
    <t>624,333</t>
  </si>
  <si>
    <t>627,333</t>
  </si>
  <si>
    <t>622,667</t>
  </si>
  <si>
    <t>617,333</t>
  </si>
  <si>
    <t>611,333</t>
  </si>
  <si>
    <t>606,000</t>
  </si>
  <si>
    <t>604,000</t>
  </si>
  <si>
    <t>604,667</t>
  </si>
  <si>
    <t>609,333</t>
  </si>
  <si>
    <t>613,333</t>
  </si>
  <si>
    <t>615,667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</si>
  <si>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</si>
  <si>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</si>
  <si>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</si>
  <si>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</si>
  <si>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</si>
  <si>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</si>
  <si>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</si>
  <si>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</si>
  <si>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</si>
  <si>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</si>
  <si>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</si>
  <si>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</si>
  <si>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</si>
  <si>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</si>
  <si>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</si>
  <si>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${table:CORN.month14}</t>
  </si>
  <si>
    <t>383,610</t>
  </si>
  <si>
    <t>451'0</t>
  </si>
  <si>
    <t>429'6</t>
  </si>
  <si>
    <t>443'4</t>
  </si>
  <si>
    <t>458'2</t>
  </si>
  <si>
    <t>467'4</t>
  </si>
  <si>
    <t>472'6</t>
  </si>
  <si>
    <t>462'2</t>
  </si>
  <si>
    <t>473'6</t>
  </si>
  <si>
    <t>479'6</t>
  </si>
  <si>
    <t>482'6</t>
  </si>
  <si>
    <t>461'0</t>
  </si>
  <si>
    <t>462'4</t>
  </si>
  <si>
    <t>481'4</t>
  </si>
  <si>
    <t>${table:CORN.month15}</t>
  </si>
  <si>
    <t>464'4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</si>
  <si>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</si>
  <si>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</si>
  <si>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</si>
  <si>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</si>
  <si>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</si>
  <si>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</si>
  <si>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</si>
  <si>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</si>
  <si>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</si>
  <si>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</si>
  <si>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</si>
  <si>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</si>
  <si>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</si>
  <si>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</si>
  <si>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</si>
  <si>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</si>
  <si>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</si>
  <si>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</si>
  <si>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</si>
  <si>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</si>
  <si>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</si>
  <si>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</si>
  <si>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</si>
  <si>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</si>
  <si>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</si>
  <si>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</si>
  <si>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</si>
  <si>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</si>
  <si>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</si>
  <si>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</si>
  <si>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</si>
  <si>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</si>
  <si>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</si>
  <si>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</si>
  <si>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</si>
  <si>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</si>
  <si>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</si>
  <si>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</si>
  <si>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</si>
  <si>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</si>
  <si>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</si>
  <si>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${table:RBOB.month40}</t>
  </si>
  <si>
    <t>${table:RBOB.month41}</t>
  </si>
  <si>
    <t>${table:RBOB.month42}</t>
  </si>
  <si>
    <t>${table:RBOB.month43}</t>
  </si>
  <si>
    <t/>
  </si>
  <si>
    <t>198,204</t>
  </si>
  <si>
    <t>2,0892</t>
  </si>
  <si>
    <t>2,0632</t>
  </si>
  <si>
    <t>2,0360</t>
  </si>
  <si>
    <t>1,9993</t>
  </si>
  <si>
    <t>1,8486</t>
  </si>
  <si>
    <t>1,7996</t>
  </si>
  <si>
    <t>1,7678</t>
  </si>
  <si>
    <t>1,7572</t>
  </si>
  <si>
    <t>1,7644</t>
  </si>
  <si>
    <t>1,7839</t>
  </si>
  <si>
    <t>1,9784</t>
  </si>
  <si>
    <t>1,9849</t>
  </si>
  <si>
    <t>1,9803</t>
  </si>
  <si>
    <t>1,9664</t>
  </si>
  <si>
    <t>1,9457</t>
  </si>
  <si>
    <t>1,9178</t>
  </si>
  <si>
    <t>1,7849</t>
  </si>
  <si>
    <t>1,7524</t>
  </si>
  <si>
    <t>1,7335</t>
  </si>
  <si>
    <t>1,7312</t>
  </si>
  <si>
    <t>1,7447</t>
  </si>
  <si>
    <t>1,7624</t>
  </si>
  <si>
    <t>1,9561</t>
  </si>
  <si>
    <t>1,9630</t>
  </si>
  <si>
    <t>1,9660</t>
  </si>
  <si>
    <t>1,9563</t>
  </si>
  <si>
    <t>1,9425</t>
  </si>
  <si>
    <t>1,9148</t>
  </si>
  <si>
    <t>1,7878</t>
  </si>
  <si>
    <t>1,7618</t>
  </si>
  <si>
    <t>1,7471</t>
  </si>
  <si>
    <t>1,7457</t>
  </si>
  <si>
    <t>1,7589</t>
  </si>
  <si>
    <t>1,7785</t>
  </si>
  <si>
    <t>1,9676</t>
  </si>
  <si>
    <t>1,9843</t>
  </si>
  <si>
    <t>1,9801</t>
  </si>
  <si>
    <t>1,9700</t>
  </si>
  <si>
    <t>1,9542</t>
  </si>
  <si>
    <t>1,9231</t>
  </si>
  <si>
    <t>1,7959</t>
  </si>
  <si>
    <t>1,7664</t>
  </si>
  <si>
    <t>1,7506</t>
  </si>
  <si>
    <t>1,7470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</si>
  <si>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</si>
  <si>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</si>
  <si>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</si>
  <si>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</si>
  <si>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</si>
  <si>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</si>
  <si>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</si>
  <si>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</si>
  <si>
    <t>${table:Sugar 11.date}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</si>
</sst>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4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187E02"/>
      <name val="Roboto-Mono"/>
    </font>
    <font>
      <b/>
      <sz val="8"/>
      <color rgb="FF112B4A"/>
      <name val="Averta"/>
    </font>
    <font>
      <u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 style="medium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14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" fontId="2" fillId="0" borderId="0" xfId="0" applyNumberFormat="1" applyFont="1"/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2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75" fontId="2" fillId="8" borderId="0" xfId="1" applyNumberFormat="1" applyFont="1" applyFill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73" fontId="17" fillId="0" borderId="0" xfId="1" applyNumberFormat="1" applyFont="1"/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2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2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3" fillId="9" borderId="48" xfId="0" applyFont="1" applyFill="1" applyBorder="1" applyAlignment="1">
      <alignment horizontal="left" vertical="center" wrapText="1"/>
    </xf>
    <xf numFmtId="0" fontId="103" fillId="9" borderId="0" xfId="0" applyFont="1" applyFill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6" fillId="9" borderId="48" xfId="0" applyFont="1" applyFill="1" applyBorder="1" applyAlignment="1">
      <alignment horizontal="left" vertical="center" wrapText="1"/>
    </xf>
    <xf numFmtId="0" fontId="106" fillId="9" borderId="0" xfId="0" applyFont="1" applyFill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09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0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3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4" fillId="14" borderId="46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7" fontId="115" fillId="9" borderId="47" xfId="0" applyNumberFormat="1" applyFont="1" applyFill="1" applyBorder="1" applyAlignment="1">
      <alignment horizontal="left" vertical="center" wrapText="1"/>
    </xf>
    <xf numFmtId="0" fontId="115" fillId="9" borderId="47" xfId="0" applyFont="1" applyFill="1" applyBorder="1" applyAlignment="1">
      <alignment horizontal="left" vertical="center" wrapText="1"/>
    </xf>
    <xf numFmtId="3" fontId="115" fillId="9" borderId="47" xfId="0" applyNumberFormat="1" applyFont="1" applyFill="1" applyBorder="1" applyAlignment="1">
      <alignment horizontal="left" vertical="center" wrapText="1"/>
    </xf>
    <xf numFmtId="0" fontId="115" fillId="10" borderId="47" xfId="0" applyFont="1" applyFill="1" applyBorder="1" applyAlignment="1">
      <alignment horizontal="left" vertical="center" wrapText="1"/>
    </xf>
    <xf numFmtId="3" fontId="115" fillId="10" borderId="47" xfId="0" applyNumberFormat="1" applyFont="1" applyFill="1" applyBorder="1" applyAlignment="1">
      <alignment horizontal="left" vertical="center" wrapText="1"/>
    </xf>
    <xf numFmtId="17" fontId="115" fillId="10" borderId="47" xfId="0" applyNumberFormat="1" applyFont="1" applyFill="1" applyBorder="1" applyAlignment="1">
      <alignment horizontal="left" vertical="center" wrapText="1"/>
    </xf>
    <xf numFmtId="17" fontId="115" fillId="22" borderId="46" xfId="0" applyNumberFormat="1" applyFont="1" applyFill="1" applyBorder="1" applyAlignment="1">
      <alignment horizontal="left" vertical="center" wrapText="1"/>
    </xf>
    <xf numFmtId="0" fontId="115" fillId="22" borderId="46" xfId="0" applyFont="1" applyFill="1" applyBorder="1" applyAlignment="1">
      <alignment horizontal="left" vertical="center" wrapText="1"/>
    </xf>
    <xf numFmtId="0" fontId="112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2" fontId="0" fillId="2" borderId="7" xfId="1" applyNumberFormat="1" applyFont="1" applyFill="1" applyBorder="1" applyAlignment="1">
      <alignment horizontal="right" vertical="center"/>
    </xf>
    <xf numFmtId="173" fontId="0" fillId="8" borderId="3" xfId="1" applyNumberFormat="1" applyFont="1" applyFill="1" applyBorder="1" applyAlignment="1">
      <alignment horizontal="right"/>
    </xf>
    <xf numFmtId="3" fontId="115" fillId="9" borderId="51" xfId="0" applyNumberFormat="1" applyFont="1" applyFill="1" applyBorder="1" applyAlignment="1">
      <alignment horizontal="left" vertical="center" wrapText="1"/>
    </xf>
    <xf numFmtId="3" fontId="115" fillId="10" borderId="51" xfId="0" applyNumberFormat="1" applyFont="1" applyFill="1" applyBorder="1" applyAlignment="1">
      <alignment horizontal="left" vertical="center" wrapText="1"/>
    </xf>
    <xf numFmtId="0" fontId="115" fillId="9" borderId="51" xfId="0" applyFont="1" applyFill="1" applyBorder="1" applyAlignment="1">
      <alignment horizontal="left" vertical="center" wrapText="1"/>
    </xf>
    <xf numFmtId="0" fontId="115" fillId="10" borderId="51" xfId="0" applyFont="1" applyFill="1" applyBorder="1" applyAlignment="1">
      <alignment horizontal="left" vertical="center" wrapText="1"/>
    </xf>
    <xf numFmtId="0" fontId="115" fillId="22" borderId="0" xfId="0" applyFont="1" applyFill="1" applyAlignment="1">
      <alignment horizontal="left" vertical="center" wrapText="1"/>
    </xf>
    <xf numFmtId="17" fontId="116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7" fillId="0" borderId="0" xfId="0" applyFont="1" applyAlignment="1">
      <alignment horizontal="center" vertical="center" wrapText="1"/>
    </xf>
    <xf numFmtId="3" fontId="118" fillId="0" borderId="0" xfId="0" applyNumberFormat="1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19" fillId="0" borderId="0" xfId="0" applyNumberFormat="1" applyFont="1" applyAlignment="1">
      <alignment horizontal="left" vertical="center" wrapText="1" indent="1"/>
    </xf>
    <xf numFmtId="0" fontId="120" fillId="0" borderId="0" xfId="0" applyFont="1" applyAlignment="1">
      <alignment horizontal="left" vertical="center" wrapText="1"/>
    </xf>
    <xf numFmtId="0" fontId="121" fillId="0" borderId="36" xfId="0" applyFont="1" applyBorder="1" applyAlignment="1">
      <alignment horizontal="center" vertical="center" wrapText="1"/>
    </xf>
    <xf numFmtId="3" fontId="121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2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2" fillId="2" borderId="53" xfId="0" applyNumberFormat="1" applyFont="1" applyFill="1" applyBorder="1" applyAlignment="1">
      <alignment horizontal="center"/>
    </xf>
    <xf numFmtId="4" fontId="122" fillId="2" borderId="54" xfId="0" applyNumberFormat="1" applyFont="1" applyFill="1" applyBorder="1" applyAlignment="1">
      <alignment horizontal="center"/>
    </xf>
    <xf numFmtId="4" fontId="122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3" fillId="0" borderId="0" xfId="0" applyNumberFormat="1" applyFont="1" applyAlignment="1">
      <alignment horizontal="left" vertical="center" wrapText="1" indent="1"/>
    </xf>
    <xf numFmtId="17" fontId="124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2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2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5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6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7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8" fillId="0" borderId="0" xfId="0" applyNumberFormat="1" applyFont="1" applyAlignment="1">
      <alignment horizontal="left" vertical="center" wrapText="1" indent="1"/>
    </xf>
    <xf numFmtId="17" fontId="129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0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1" xfId="0" applyNumberFormat="1" applyFont="1" applyFill="1" applyBorder="1" applyAlignment="1">
      <alignment horizontal="center" vertical="center"/>
    </xf>
    <xf numFmtId="49" fontId="41" fillId="15" borderId="2" xfId="0" applyNumberFormat="1" applyFont="1" applyFill="1" applyBorder="1" applyAlignment="1">
      <alignment horizontal="center" vertical="center"/>
    </xf>
    <xf numFmtId="49" fontId="41" fillId="15" borderId="3" xfId="0" applyNumberFormat="1" applyFont="1" applyFill="1" applyBorder="1" applyAlignment="1">
      <alignment horizontal="center" vertic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1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7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77" fontId="44" fillId="2" borderId="64" xfId="0" applyNumberFormat="1" applyFont="1" applyFill="1" applyBorder="1" applyAlignment="1">
      <alignment horizontal="center" vertical="center"/>
    </xf>
    <xf numFmtId="167" fontId="52" fillId="5" borderId="1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7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67" fontId="44" fillId="2" borderId="64" xfId="0" applyNumberFormat="1" applyFont="1" applyFill="1" applyBorder="1" applyAlignment="1">
      <alignment horizontal="center" vertical="center"/>
    </xf>
    <xf numFmtId="179" fontId="43" fillId="3" borderId="7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3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7" xfId="1" applyNumberFormat="1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3" xfId="0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3" xfId="1" applyNumberFormat="1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3" xfId="0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73" fontId="45" fillId="5" borderId="65" xfId="1" applyNumberFormat="1" applyFont="1" applyFill="1" applyBorder="1" applyAlignment="1">
      <alignment horizontal="center"/>
    </xf>
    <xf numFmtId="0" fontId="38" fillId="5" borderId="66" xfId="0" applyFont="1" applyFill="1" applyBorder="1" applyAlignment="1">
      <alignment horizontal="center"/>
    </xf>
    <xf numFmtId="0" fontId="99" fillId="5" borderId="66" xfId="0" applyFont="1" applyFill="1" applyBorder="1" applyAlignment="1">
      <alignment horizontal="center"/>
    </xf>
    <xf numFmtId="194" fontId="45" fillId="5" borderId="66" xfId="1" applyNumberFormat="1" applyFont="1" applyFill="1" applyBorder="1" applyAlignment="1">
      <alignment horizontal="center" vertical="center"/>
    </xf>
    <xf numFmtId="194" fontId="45" fillId="5" borderId="67" xfId="1" applyNumberFormat="1" applyFont="1" applyFill="1" applyBorder="1" applyAlignment="1">
      <alignment horizontal="center" vertical="center"/>
    </xf>
    <xf numFmtId="194" fontId="46" fillId="5" borderId="67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0" fillId="2" borderId="0" xfId="0" applyNumberFormat="1" applyFont="1" applyFill="1" applyAlignment="1">
      <alignment horizontal="center"/>
    </xf>
    <xf numFmtId="17" fontId="131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2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7" fontId="134" fillId="0" borderId="0" xfId="0" applyNumberFormat="1" applyFont="1" applyAlignment="1">
      <alignment horizontal="left" vertical="center" wrapText="1" indent="1"/>
    </xf>
    <xf numFmtId="167" fontId="112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194" fontId="46" fillId="6" borderId="67" xfId="1" applyNumberFormat="1" applyFont="1" applyFill="1" applyBorder="1" applyAlignment="1">
      <alignment horizontal="center" vertical="center"/>
    </xf>
    <xf numFmtId="194" fontId="45" fillId="6" borderId="4" xfId="1" applyNumberFormat="1" applyFont="1" applyFill="1" applyBorder="1" applyAlignment="1">
      <alignment horizontal="center" vertical="center"/>
    </xf>
    <xf numFmtId="194" fontId="2" fillId="6" borderId="4" xfId="0" applyNumberFormat="1" applyFont="1" applyFill="1" applyBorder="1" applyAlignment="1">
      <alignment horizontal="center"/>
    </xf>
    <xf numFmtId="2" fontId="2" fillId="0" borderId="0" xfId="0" applyNumberFormat="1" applyFont="1"/>
    <xf numFmtId="17" fontId="135" fillId="0" borderId="0" xfId="0" applyNumberFormat="1" applyFont="1" applyAlignment="1">
      <alignment horizontal="left" vertical="center" wrapText="1" indent="1"/>
    </xf>
    <xf numFmtId="17" fontId="136" fillId="0" borderId="0" xfId="0" applyNumberFormat="1" applyFont="1" applyAlignment="1">
      <alignment horizontal="left" vertical="center" wrapText="1" indent="1"/>
    </xf>
    <xf numFmtId="167" fontId="112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6" fillId="2" borderId="0" xfId="1" applyNumberFormat="1" applyFont="1" applyFill="1" applyBorder="1" applyAlignment="1">
      <alignment horizontal="center"/>
    </xf>
    <xf numFmtId="0" fontId="137" fillId="2" borderId="0" xfId="0" applyFont="1" applyFill="1" applyAlignment="1">
      <alignment horizontal="center"/>
    </xf>
    <xf numFmtId="194" fontId="126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" fontId="14" fillId="5" borderId="8" xfId="0" applyNumberFormat="1" applyFont="1" applyFill="1" applyBorder="1" applyAlignment="1">
      <alignment horizontal="center"/>
    </xf>
    <xf numFmtId="17" fontId="138" fillId="0" borderId="0" xfId="0" applyNumberFormat="1" applyFont="1" applyAlignment="1">
      <alignment horizontal="left" vertical="center" wrapText="1" indent="1"/>
    </xf>
    <xf numFmtId="17" fontId="139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14" fillId="5" borderId="7" xfId="0" applyNumberFormat="1" applyFont="1" applyFill="1" applyBorder="1" applyAlignment="1">
      <alignment horizontal="center" vertical="center"/>
    </xf>
    <xf numFmtId="3" fontId="140" fillId="0" borderId="0" xfId="0" applyNumberFormat="1" applyFont="1" applyAlignment="1">
      <alignment horizontal="left" vertical="center" wrapText="1"/>
    </xf>
    <xf numFmtId="0" fontId="141" fillId="0" borderId="0" xfId="0" applyFont="1" applyAlignment="1">
      <alignment horizontal="left" vertical="center" wrapText="1"/>
    </xf>
    <xf numFmtId="0" fontId="140" fillId="0" borderId="0" xfId="0" applyFont="1" applyAlignment="1">
      <alignment horizontal="left" vertical="center" wrapText="1"/>
    </xf>
    <xf numFmtId="0" fontId="117" fillId="14" borderId="46" xfId="0" applyFont="1" applyFill="1" applyBorder="1" applyAlignment="1">
      <alignment horizontal="center" vertical="center" wrapText="1"/>
    </xf>
    <xf numFmtId="0" fontId="117" fillId="14" borderId="0" xfId="0" applyFont="1" applyFill="1" applyAlignment="1">
      <alignment horizontal="center" vertical="center" wrapText="1"/>
    </xf>
    <xf numFmtId="0" fontId="118" fillId="9" borderId="47" xfId="0" applyFont="1" applyFill="1" applyBorder="1" applyAlignment="1">
      <alignment horizontal="left" vertical="center" wrapText="1"/>
    </xf>
    <xf numFmtId="0" fontId="118" fillId="9" borderId="51" xfId="0" applyFont="1" applyFill="1" applyBorder="1" applyAlignment="1">
      <alignment horizontal="left" vertical="center" wrapText="1"/>
    </xf>
    <xf numFmtId="17" fontId="118" fillId="10" borderId="47" xfId="0" applyNumberFormat="1" applyFont="1" applyFill="1" applyBorder="1" applyAlignment="1">
      <alignment horizontal="left" vertical="center" wrapText="1"/>
    </xf>
    <xf numFmtId="0" fontId="118" fillId="10" borderId="47" xfId="0" applyFont="1" applyFill="1" applyBorder="1" applyAlignment="1">
      <alignment horizontal="left" vertical="center" wrapText="1"/>
    </xf>
    <xf numFmtId="0" fontId="118" fillId="10" borderId="51" xfId="0" applyFont="1" applyFill="1" applyBorder="1" applyAlignment="1">
      <alignment horizontal="left" vertical="center" wrapText="1"/>
    </xf>
    <xf numFmtId="17" fontId="118" fillId="9" borderId="47" xfId="0" applyNumberFormat="1" applyFont="1" applyFill="1" applyBorder="1" applyAlignment="1">
      <alignment horizontal="left" vertical="center" wrapText="1"/>
    </xf>
    <xf numFmtId="17" fontId="118" fillId="22" borderId="46" xfId="0" applyNumberFormat="1" applyFont="1" applyFill="1" applyBorder="1" applyAlignment="1">
      <alignment horizontal="left" vertical="center" wrapText="1"/>
    </xf>
    <xf numFmtId="0" fontId="118" fillId="22" borderId="46" xfId="0" applyFont="1" applyFill="1" applyBorder="1" applyAlignment="1">
      <alignment horizontal="left" vertical="center" wrapText="1"/>
    </xf>
    <xf numFmtId="0" fontId="118" fillId="22" borderId="0" xfId="0" applyFont="1" applyFill="1" applyAlignment="1">
      <alignment horizontal="left" vertical="center" wrapText="1"/>
    </xf>
    <xf numFmtId="3" fontId="118" fillId="9" borderId="47" xfId="0" applyNumberFormat="1" applyFont="1" applyFill="1" applyBorder="1" applyAlignment="1">
      <alignment horizontal="left" vertical="center" wrapText="1"/>
    </xf>
    <xf numFmtId="3" fontId="118" fillId="9" borderId="51" xfId="0" applyNumberFormat="1" applyFont="1" applyFill="1" applyBorder="1" applyAlignment="1">
      <alignment horizontal="left" vertical="center" wrapText="1"/>
    </xf>
    <xf numFmtId="17" fontId="118" fillId="22" borderId="47" xfId="0" applyNumberFormat="1" applyFont="1" applyFill="1" applyBorder="1" applyAlignment="1">
      <alignment horizontal="left" vertical="center" wrapText="1"/>
    </xf>
    <xf numFmtId="0" fontId="118" fillId="22" borderId="47" xfId="0" applyFont="1" applyFill="1" applyBorder="1" applyAlignment="1">
      <alignment horizontal="left" vertical="center" wrapText="1"/>
    </xf>
    <xf numFmtId="0" fontId="118" fillId="22" borderId="51" xfId="0" applyFont="1" applyFill="1" applyBorder="1" applyAlignment="1">
      <alignment horizontal="left" vertical="center" wrapText="1"/>
    </xf>
    <xf numFmtId="3" fontId="118" fillId="10" borderId="47" xfId="0" applyNumberFormat="1" applyFont="1" applyFill="1" applyBorder="1" applyAlignment="1">
      <alignment horizontal="left" vertical="center" wrapText="1"/>
    </xf>
    <xf numFmtId="3" fontId="118" fillId="10" borderId="51" xfId="0" applyNumberFormat="1" applyFont="1" applyFill="1" applyBorder="1" applyAlignment="1">
      <alignment horizontal="left" vertical="center" wrapText="1"/>
    </xf>
    <xf numFmtId="0" fontId="0" fillId="0" borderId="0" xfId="0"/>
    <xf numFmtId="14" fontId="0" fillId="0" borderId="0" xfId="0" applyNumberFormat="1" applyFont="1"/>
    <xf numFmtId="0" fontId="0" fillId="0" borderId="0" xfId="0" applyFont="1"/>
    <xf numFmtId="0" fontId="0" fillId="0" borderId="0" xfId="0"/>
    <xf numFmtId="0" fontId="142" fillId="0" borderId="0" xfId="0" applyFont="1"/>
    <xf numFmtId="0" fontId="0" fillId="0" borderId="0" xfId="0"/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28" fillId="0" borderId="0" xfId="158" applyAlignment="1"/>
    <xf numFmtId="0" fontId="0" fillId="0" borderId="0" xfId="0"/>
    <xf numFmtId="0" fontId="108" fillId="0" borderId="49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7" fillId="0" borderId="49" xfId="0" applyFont="1" applyBorder="1" applyAlignment="1">
      <alignment horizontal="left" vertical="center" wrapText="1"/>
    </xf>
    <xf numFmtId="0" fontId="107" fillId="0" borderId="50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4" fillId="0" borderId="49" xfId="0" applyFont="1" applyBorder="1" applyAlignment="1">
      <alignment horizontal="left" vertical="center" wrapText="1"/>
    </xf>
    <xf numFmtId="0" fontId="104" fillId="0" borderId="50" xfId="0" applyFont="1" applyBorder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20" fillId="0" borderId="49" xfId="0" applyFont="1" applyBorder="1" applyAlignment="1">
      <alignment horizontal="left" vertical="center" wrapText="1"/>
    </xf>
    <xf numFmtId="0" fontId="120" fillId="0" borderId="50" xfId="0" applyFont="1" applyBorder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28" fillId="0" borderId="0" xfId="158" applyFill="1" applyAlignment="1" applyProtection="1"/>
    <xf numFmtId="0" fontId="24" fillId="0" borderId="0" xfId="160" applyFill="1" applyProtection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0"/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492297</xdr:colOff>
      <xdr:row>31</xdr:row>
      <xdr:rowOff>137737</xdr:rowOff>
    </xdr:from>
    <xdr:to>
      <xdr:col>74</xdr:col>
      <xdr:colOff>493692</xdr:colOff>
      <xdr:row>43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7388" y="5894301"/>
          <a:ext cx="2439795" cy="2267759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96001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X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AX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AX5" dT="2022-10-17T09:53:31.12" personId="{C025E45C-7CBF-4641-8321-A2C76AC5F7B8}" id="{5DD48F2C-C8D2-4153-9583-46381389863C}">
    <text>Oct10 22, 10kcbm done at 111pmt</text>
  </threadedComment>
  <threadedComment ref="AX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O44" dT="2022-02-24T10:46:53.74" personId="{C025E45C-7CBF-4641-8321-A2C76AC5F7B8}" id="{F3E96F7D-4EC7-4410-BC51-482DCABEC87E}">
    <text>880 liters of hydrous generates 1 Cbio === avg all cert plants JUN22</text>
  </threadedComment>
  <threadedComment ref="BP44" dT="2022-02-24T10:46:53.74" personId="{C025E45C-7CBF-4641-8321-A2C76AC5F7B8}" id="{5278C914-7E0A-4348-BBC9-BBCB2E2DB44D}">
    <text>852 liters of anhydrous generates 1 Cbio === avg all cert plants JUN22</text>
  </threadedComment>
  <threadedComment ref="BQ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'1.0' encoding='utf-8'?>
<Relationships xmlns="http://schemas.openxmlformats.org/package/2006/relationships"><Relationship Id="rId3" Target="../drawings/vmlDrawing9.vml" Type="http://schemas.openxmlformats.org/officeDocument/2006/relationships/vmlDrawing" /><Relationship Id="rId2" Target="../printerSettings/printerSettings7.bin" Type="http://schemas.openxmlformats.org/officeDocument/2006/relationships/printerSettings" /><Relationship Id="rId1" Target="https://www.cmegroup.com/trading/energy/ethanol/chicago-ethanol-platts-swap_quotes_settlements_futures.html" TargetMode="External" Type="http://schemas.openxmlformats.org/officeDocument/2006/relationships/hyperlink" /><Relationship Id="rId5" Target="../threadedComments/threadedComment9.xml" Type="http://schemas.microsoft.com/office/2017/10/relationships/threadedComment" /><Relationship Id="rId4" Target="../comments9.xml" Type="http://schemas.openxmlformats.org/officeDocument/2006/relationships/comments" /></Relationships>
</file>

<file path=xl/worksheets/_rels/sheet15.xml.rels><?xml version='1.0' encoding='utf-8'?>
<Relationships xmlns="http://schemas.openxmlformats.org/package/2006/relationships"><Relationship Id="rId2" Target="../printerSettings/printerSettings8.bin" Type="http://schemas.openxmlformats.org/officeDocument/2006/relationships/printerSettings" /><Relationship Id="rId1" Target="https://www.cmegroup.com/trading/energy/ethanol/new-york-ethanol-platts-swap_quotes_settlements_futures.html" TargetMode="External" Type="http://schemas.openxmlformats.org/officeDocument/2006/relationships/hyperlink" /></Relationships>
</file>

<file path=xl/worksheets/_rels/sheet16.xml.rels><?xml version='1.0' encoding='utf-8'?>
<Relationships xmlns="http://schemas.openxmlformats.org/package/2006/relationships"><Relationship Id="rId3" Target="../drawings/vmlDrawing10.vml" Type="http://schemas.openxmlformats.org/officeDocument/2006/relationships/vmlDrawing" /><Relationship Id="rId2" Target="../printerSettings/printerSettings9.bin" Type="http://schemas.openxmlformats.org/officeDocument/2006/relationships/printerSettings" /><Relationship Id="rId1" Target="https://www.cmegroup.com/trading/energy/ethanol/ethanol-platts-t2-fob-rotterdam-including-duty-swap-futures_quotes_settlements_futures.html" TargetMode="External" Type="http://schemas.openxmlformats.org/officeDocument/2006/relationships/hyperlink" /><Relationship Id="rId5" Target="../threadedComments/threadedComment10.xml" Type="http://schemas.microsoft.com/office/2017/10/relationships/threadedComment" /><Relationship Id="rId4" Target="../comments10.xml" Type="http://schemas.openxmlformats.org/officeDocument/2006/relationships/comments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'1.0' encoding='utf-8'?>
<Relationships xmlns="http://schemas.openxmlformats.org/package/2006/relationships"><Relationship Id="rId2" Target="../printerSettings/printerSettings11.bin" Type="http://schemas.openxmlformats.org/officeDocument/2006/relationships/printerSettings" /><Relationship Id="rId1" Target="https://www.cmegroup.com/trading/agricultural/grain-and-oilseed/corn_quotes_settlements_futures.html" TargetMode="External" Type="http://schemas.openxmlformats.org/officeDocument/2006/relationships/hyperlink" /></Relationships>
</file>

<file path=xl/worksheets/_rels/sheet20.xml.rels><?xml version='1.0' encoding='utf-8'?>
<Relationships xmlns="http://schemas.openxmlformats.org/package/2006/relationships"><Relationship Id="rId2" Target="../printerSettings/printerSettings12.bin" Type="http://schemas.openxmlformats.org/officeDocument/2006/relationships/printerSettings" /><Relationship Id="rId1" Target="https://www.cmegroup.com/trading/energy/refined-products/rbob-gasoline_quotes_settlements_futures.html?optionProductId=195&amp;optionExpiration=195-J1" TargetMode="External" Type="http://schemas.openxmlformats.org/officeDocument/2006/relationships/hyperlink" /></Relationships>
</file>

<file path=xl/worksheets/_rels/sheet21.xml.rels><?xml version='1.0' encoding='utf-8'?>
<Relationships xmlns="http://schemas.openxmlformats.org/package/2006/relationships"><Relationship Id="rId2" Target="../printerSettings/printerSettings13.bin" Type="http://schemas.openxmlformats.org/officeDocument/2006/relationships/printerSettings" /><Relationship Id="rId1" Target="https://www.cmegroup.com/trading/agricultural/softs/sugar-no11_quotes_settlements_futures.html" TargetMode="External" Type="http://schemas.openxmlformats.org/officeDocument/2006/relationships/hyperlink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N50"/>
  <sheetViews>
    <sheetView workbookViewId="0">
      <selection activeCell="G49" sqref="G49"/>
    </sheetView>
  </sheetViews>
  <sheetFormatPr baseColWidth="10" defaultColWidth="8.7109375" defaultRowHeight="15"/>
  <cols>
    <col min="2" max="2" width="19.85546875" customWidth="1"/>
    <col min="3" max="4" width="11.5703125" bestFit="1" customWidth="1"/>
    <col min="5" max="15" width="9.5703125" bestFit="1" customWidth="1"/>
  </cols>
  <sheetData>
    <row r="1" spans="1:14" ht="18.75">
      <c r="A1" s="57">
        <v>44284</v>
      </c>
      <c r="B1" s="81" t="s">
        <v>182</v>
      </c>
    </row>
    <row r="2" spans="1:14">
      <c r="B2" s="64" t="s">
        <v>73</v>
      </c>
      <c r="C2" t="s">
        <v>74</v>
      </c>
      <c r="D2" s="70">
        <f>(+'Freight matrix'!G12)*A4</f>
        <v>51.285000000000004</v>
      </c>
      <c r="E2" t="s">
        <v>75</v>
      </c>
    </row>
    <row r="3" spans="1:14">
      <c r="A3">
        <v>264.17200000000003</v>
      </c>
      <c r="B3" s="64" t="s">
        <v>183</v>
      </c>
      <c r="C3" t="s">
        <v>74</v>
      </c>
      <c r="D3" s="70">
        <f>(+'Freight matrix'!G23)*A4</f>
        <v>41.817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20000</v>
      </c>
      <c r="E4" t="s">
        <v>79</v>
      </c>
    </row>
    <row r="6" spans="1:14">
      <c r="C6" t="s">
        <v>80</v>
      </c>
      <c r="D6" s="188">
        <v>0.105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67">
        <f>+'settlement day'!F9</f>
        <v>0</v>
      </c>
      <c r="D8" s="67">
        <f>+'settlement day'!G9</f>
        <v>0</v>
      </c>
      <c r="E8" s="67">
        <f>+'settlement day'!H9</f>
        <v>0</v>
      </c>
      <c r="F8" s="67">
        <f>+'settlement day'!I9</f>
        <v>0</v>
      </c>
      <c r="G8" s="67">
        <f>+'settlement day'!J9</f>
        <v>0</v>
      </c>
      <c r="H8" s="67">
        <f>+'settlement day'!K9</f>
        <v>0</v>
      </c>
      <c r="I8" s="67">
        <f>+'settlement day'!L9</f>
        <v>0</v>
      </c>
      <c r="J8" s="67">
        <f>+'settlement day'!M9</f>
        <v>0</v>
      </c>
      <c r="K8" s="67">
        <f>+'settlement day'!N9</f>
        <v>0</v>
      </c>
      <c r="L8" s="67"/>
      <c r="M8" s="67"/>
      <c r="N8" s="67"/>
    </row>
    <row r="9" spans="1:14">
      <c r="B9" s="64"/>
    </row>
    <row r="10" spans="1:14">
      <c r="B10" s="71" t="s">
        <v>95</v>
      </c>
      <c r="C10" s="78">
        <f t="shared" ref="C10:K10" si="0">+(C8+$D$6)*$A$3</f>
        <v>27.738060000000001</v>
      </c>
      <c r="D10" s="78">
        <f t="shared" si="0"/>
        <v>27.738060000000001</v>
      </c>
      <c r="E10" s="78">
        <f t="shared" si="0"/>
        <v>27.738060000000001</v>
      </c>
      <c r="F10" s="78">
        <f t="shared" si="0"/>
        <v>27.738060000000001</v>
      </c>
      <c r="G10" s="78">
        <f t="shared" si="0"/>
        <v>27.738060000000001</v>
      </c>
      <c r="H10" s="78">
        <f t="shared" si="0"/>
        <v>27.738060000000001</v>
      </c>
      <c r="I10" s="78">
        <f t="shared" si="0"/>
        <v>27.738060000000001</v>
      </c>
      <c r="J10" s="78">
        <f t="shared" si="0"/>
        <v>27.738060000000001</v>
      </c>
      <c r="K10" s="78">
        <f t="shared" si="0"/>
        <v>27.738060000000001</v>
      </c>
      <c r="L10" s="28"/>
      <c r="M10" s="28"/>
      <c r="N10" s="28"/>
    </row>
    <row r="11" spans="1:14">
      <c r="B11" s="64" t="s">
        <v>184</v>
      </c>
      <c r="C11" s="79">
        <f t="shared" ref="C11:K11" si="1">+C10+$D$2</f>
        <v>79.023060000000001</v>
      </c>
      <c r="D11" s="79">
        <f t="shared" si="1"/>
        <v>79.023060000000001</v>
      </c>
      <c r="E11" s="79">
        <f t="shared" si="1"/>
        <v>79.023060000000001</v>
      </c>
      <c r="F11" s="79">
        <f t="shared" si="1"/>
        <v>79.023060000000001</v>
      </c>
      <c r="G11" s="79">
        <f t="shared" si="1"/>
        <v>79.023060000000001</v>
      </c>
      <c r="H11" s="79">
        <f t="shared" si="1"/>
        <v>79.023060000000001</v>
      </c>
      <c r="I11" s="79">
        <f t="shared" si="1"/>
        <v>79.023060000000001</v>
      </c>
      <c r="J11" s="79">
        <f t="shared" si="1"/>
        <v>79.023060000000001</v>
      </c>
      <c r="K11" s="79">
        <f t="shared" si="1"/>
        <v>79.023060000000001</v>
      </c>
    </row>
    <row r="12" spans="1:14">
      <c r="C12" s="79"/>
      <c r="D12" s="79"/>
      <c r="E12" s="79"/>
      <c r="F12" s="79"/>
      <c r="G12" s="79"/>
      <c r="H12" s="79"/>
      <c r="I12" s="79"/>
      <c r="J12" s="79"/>
      <c r="K12" s="79"/>
    </row>
    <row r="13" spans="1:14">
      <c r="B13" s="71" t="s">
        <v>185</v>
      </c>
      <c r="C13" s="80">
        <f>+C11/$A$4</f>
        <v>100.15596958174905</v>
      </c>
      <c r="D13" s="80">
        <f t="shared" ref="D13:K13" si="2">+D11/$A$4</f>
        <v>100.15596958174905</v>
      </c>
      <c r="E13" s="80">
        <f t="shared" si="2"/>
        <v>100.15596958174905</v>
      </c>
      <c r="F13" s="80">
        <f t="shared" si="2"/>
        <v>100.15596958174905</v>
      </c>
      <c r="G13" s="80">
        <f t="shared" si="2"/>
        <v>100.15596958174905</v>
      </c>
      <c r="H13" s="80">
        <f t="shared" si="2"/>
        <v>100.15596958174905</v>
      </c>
      <c r="I13" s="80">
        <f t="shared" si="2"/>
        <v>100.15596958174905</v>
      </c>
      <c r="J13" s="80">
        <f t="shared" si="2"/>
        <v>100.15596958174905</v>
      </c>
      <c r="K13" s="80">
        <f t="shared" si="2"/>
        <v>100.15596958174905</v>
      </c>
    </row>
    <row r="15" spans="1:14">
      <c r="A15" s="75" t="s">
        <v>38</v>
      </c>
    </row>
    <row r="16" spans="1:14">
      <c r="A16" s="60">
        <f>+'mkt data'!G6+'mkt data'!G8</f>
        <v>90</v>
      </c>
      <c r="B16" s="28" t="s">
        <v>99</v>
      </c>
      <c r="C16" s="55" t="s">
        <v>83</v>
      </c>
      <c r="D16" s="55" t="s">
        <v>84</v>
      </c>
      <c r="E16" s="55" t="s">
        <v>85</v>
      </c>
      <c r="F16" s="55" t="s">
        <v>86</v>
      </c>
      <c r="G16" s="55" t="s">
        <v>87</v>
      </c>
      <c r="H16" s="55" t="s">
        <v>88</v>
      </c>
      <c r="I16" s="55" t="s">
        <v>89</v>
      </c>
      <c r="J16" s="55" t="s">
        <v>90</v>
      </c>
      <c r="K16" s="55" t="s">
        <v>91</v>
      </c>
      <c r="L16" s="55" t="s">
        <v>92</v>
      </c>
      <c r="M16" s="55" t="s">
        <v>93</v>
      </c>
      <c r="N16" s="55" t="s">
        <v>94</v>
      </c>
    </row>
    <row r="17" spans="1:14">
      <c r="A17" t="s">
        <v>40</v>
      </c>
      <c r="B17" s="64" t="s">
        <v>52</v>
      </c>
      <c r="C17" s="67">
        <f>+'settlement day'!F13</f>
        <v>0</v>
      </c>
      <c r="D17" s="67">
        <f>+'settlement day'!G13</f>
        <v>0</v>
      </c>
      <c r="E17" s="67">
        <f>+'settlement day'!H13</f>
        <v>0</v>
      </c>
      <c r="F17" s="67">
        <f>+'settlement day'!I13</f>
        <v>0</v>
      </c>
      <c r="G17" s="67">
        <f>+'settlement day'!J13</f>
        <v>0</v>
      </c>
      <c r="H17" s="67">
        <f>+'settlement day'!K13</f>
        <v>0</v>
      </c>
      <c r="I17" s="67">
        <f>+'settlement day'!L13</f>
        <v>0</v>
      </c>
      <c r="J17" s="67">
        <f>+'settlement day'!M13</f>
        <v>0</v>
      </c>
      <c r="K17" s="67">
        <f>+'settlement day'!N13</f>
        <v>0</v>
      </c>
      <c r="L17" s="67"/>
      <c r="M17" s="67"/>
      <c r="N17" s="67"/>
    </row>
    <row r="18" spans="1:14">
      <c r="B18" s="64" t="s">
        <v>41</v>
      </c>
      <c r="C18" s="121">
        <f>+D18</f>
        <v>0</v>
      </c>
      <c r="D18" s="121">
        <f>+'settlement day'!G30</f>
        <v>0</v>
      </c>
      <c r="E18" s="121">
        <f>+'settlement day'!H30</f>
        <v>0</v>
      </c>
      <c r="F18" s="121">
        <f>+'settlement day'!I30</f>
        <v>0</v>
      </c>
      <c r="G18" s="121">
        <f>+'settlement day'!J30</f>
        <v>0</v>
      </c>
      <c r="H18" s="121">
        <f>+'settlement day'!K30</f>
        <v>0</v>
      </c>
      <c r="I18" s="121">
        <f>+'settlement day'!L30</f>
        <v>0</v>
      </c>
      <c r="J18" s="121">
        <f>+'settlement day'!M30</f>
        <v>0</v>
      </c>
      <c r="K18" s="121">
        <f>+'settlement day'!N30</f>
        <v>0</v>
      </c>
      <c r="L18" s="121"/>
      <c r="M18" s="121"/>
      <c r="N18" s="121"/>
    </row>
    <row r="19" spans="1:14">
      <c r="B19" s="64" t="s">
        <v>100</v>
      </c>
      <c r="C19" s="74" t="e">
        <f t="shared" ref="C19:K19" si="3">+(C17+$A$16)/C18</f>
        <v>#DIV/0!</v>
      </c>
      <c r="D19" s="74" t="e">
        <f t="shared" si="3"/>
        <v>#DIV/0!</v>
      </c>
      <c r="E19" s="74" t="e">
        <f t="shared" si="3"/>
        <v>#DIV/0!</v>
      </c>
      <c r="F19" s="74" t="e">
        <f t="shared" si="3"/>
        <v>#DIV/0!</v>
      </c>
      <c r="G19" s="74" t="e">
        <f t="shared" si="3"/>
        <v>#DIV/0!</v>
      </c>
      <c r="H19" s="74" t="e">
        <f t="shared" si="3"/>
        <v>#DIV/0!</v>
      </c>
      <c r="I19" s="74" t="e">
        <f t="shared" si="3"/>
        <v>#DIV/0!</v>
      </c>
      <c r="J19" s="74" t="e">
        <f t="shared" si="3"/>
        <v>#DIV/0!</v>
      </c>
      <c r="K19" s="74" t="e">
        <f t="shared" si="3"/>
        <v>#DIV/0!</v>
      </c>
      <c r="L19" s="74"/>
      <c r="M19" s="74"/>
      <c r="N19" s="74"/>
    </row>
    <row r="20" spans="1:14">
      <c r="A20">
        <v>100</v>
      </c>
      <c r="B20" s="64" t="s">
        <v>101</v>
      </c>
      <c r="C20" s="74" t="e">
        <f t="shared" ref="C20:K20" si="4">+C19+($A$20/C18)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>
      <c r="A21" s="29">
        <v>1.1200000000000001</v>
      </c>
      <c r="B21" s="71" t="s">
        <v>102</v>
      </c>
      <c r="C21" s="82" t="e">
        <f t="shared" ref="C21:K21" si="5">+C19*$A$21</f>
        <v>#DIV/0!</v>
      </c>
      <c r="D21" s="82" t="e">
        <f t="shared" si="5"/>
        <v>#DIV/0!</v>
      </c>
      <c r="E21" s="82" t="e">
        <f t="shared" si="5"/>
        <v>#DIV/0!</v>
      </c>
      <c r="F21" s="82" t="e">
        <f t="shared" si="5"/>
        <v>#DIV/0!</v>
      </c>
      <c r="G21" s="82" t="e">
        <f t="shared" si="5"/>
        <v>#DIV/0!</v>
      </c>
      <c r="H21" s="82" t="e">
        <f t="shared" si="5"/>
        <v>#DIV/0!</v>
      </c>
      <c r="I21" s="82" t="e">
        <f t="shared" si="5"/>
        <v>#DIV/0!</v>
      </c>
      <c r="J21" s="82" t="e">
        <f t="shared" si="5"/>
        <v>#DIV/0!</v>
      </c>
      <c r="K21" s="82" t="e">
        <f t="shared" si="5"/>
        <v>#DIV/0!</v>
      </c>
      <c r="L21" s="82"/>
      <c r="M21" s="82"/>
      <c r="N21" s="82"/>
    </row>
    <row r="22" spans="1:14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</row>
    <row r="23" spans="1:14">
      <c r="B23" s="64" t="s">
        <v>184</v>
      </c>
      <c r="C23" s="79" t="e">
        <f t="shared" ref="C23:K23" si="6">+C21+$D$3</f>
        <v>#DIV/0!</v>
      </c>
      <c r="D23" s="79" t="e">
        <f t="shared" si="6"/>
        <v>#DIV/0!</v>
      </c>
      <c r="E23" s="79" t="e">
        <f t="shared" si="6"/>
        <v>#DIV/0!</v>
      </c>
      <c r="F23" s="79" t="e">
        <f t="shared" si="6"/>
        <v>#DIV/0!</v>
      </c>
      <c r="G23" s="79" t="e">
        <f t="shared" si="6"/>
        <v>#DIV/0!</v>
      </c>
      <c r="H23" s="79" t="e">
        <f t="shared" si="6"/>
        <v>#DIV/0!</v>
      </c>
      <c r="I23" s="79" t="e">
        <f t="shared" si="6"/>
        <v>#DIV/0!</v>
      </c>
      <c r="J23" s="79" t="e">
        <f t="shared" si="6"/>
        <v>#DIV/0!</v>
      </c>
      <c r="K23" s="79" t="e">
        <f t="shared" si="6"/>
        <v>#DIV/0!</v>
      </c>
      <c r="L23" s="79"/>
      <c r="M23" s="79"/>
      <c r="N23" s="79"/>
    </row>
    <row r="25" spans="1:14">
      <c r="B25" s="71" t="s">
        <v>185</v>
      </c>
      <c r="C25" s="80" t="e">
        <f t="shared" ref="C25:K25" si="7">+C23/$A$4</f>
        <v>#DIV/0!</v>
      </c>
      <c r="D25" s="80" t="e">
        <f t="shared" si="7"/>
        <v>#DIV/0!</v>
      </c>
      <c r="E25" s="80" t="e">
        <f t="shared" si="7"/>
        <v>#DIV/0!</v>
      </c>
      <c r="F25" s="80" t="e">
        <f t="shared" si="7"/>
        <v>#DIV/0!</v>
      </c>
      <c r="G25" s="80" t="e">
        <f t="shared" si="7"/>
        <v>#DIV/0!</v>
      </c>
      <c r="H25" s="80" t="e">
        <f t="shared" si="7"/>
        <v>#DIV/0!</v>
      </c>
      <c r="I25" s="80" t="e">
        <f t="shared" si="7"/>
        <v>#DIV/0!</v>
      </c>
      <c r="J25" s="80" t="e">
        <f t="shared" si="7"/>
        <v>#DIV/0!</v>
      </c>
      <c r="K25" s="80" t="e">
        <f t="shared" si="7"/>
        <v>#DIV/0!</v>
      </c>
      <c r="L25" s="80"/>
      <c r="M25" s="80"/>
      <c r="N25" s="80"/>
    </row>
    <row r="28" spans="1:14">
      <c r="A28" s="192"/>
      <c r="B28" s="295" t="s">
        <v>186</v>
      </c>
      <c r="C28" s="192">
        <v>100</v>
      </c>
      <c r="D28" s="192"/>
      <c r="E28" s="192"/>
      <c r="F28" s="192"/>
      <c r="G28" s="192"/>
      <c r="H28" s="192"/>
      <c r="I28" s="192"/>
      <c r="J28" s="192"/>
      <c r="K28" s="192"/>
    </row>
    <row r="29" spans="1:14">
      <c r="A29" s="192"/>
      <c r="B29" s="295" t="s">
        <v>187</v>
      </c>
      <c r="C29" s="296">
        <f>(((C8*$A$3)+$D$2)/$A$4)+$C$28</f>
        <v>165</v>
      </c>
      <c r="D29" s="296">
        <f t="shared" ref="D29:K29" si="8">(((D8*$A$3)+$D$2)/$A$4)+$C$28</f>
        <v>165</v>
      </c>
      <c r="E29" s="296">
        <f t="shared" si="8"/>
        <v>165</v>
      </c>
      <c r="F29" s="296">
        <f t="shared" si="8"/>
        <v>165</v>
      </c>
      <c r="G29" s="296">
        <f t="shared" si="8"/>
        <v>165</v>
      </c>
      <c r="H29" s="296">
        <f t="shared" si="8"/>
        <v>165</v>
      </c>
      <c r="I29" s="296">
        <f t="shared" si="8"/>
        <v>165</v>
      </c>
      <c r="J29" s="296">
        <f t="shared" si="8"/>
        <v>165</v>
      </c>
      <c r="K29" s="296">
        <f t="shared" si="8"/>
        <v>165</v>
      </c>
    </row>
    <row r="30" spans="1:14">
      <c r="A30" s="192"/>
      <c r="B30" s="295" t="s">
        <v>188</v>
      </c>
      <c r="C30" s="192"/>
      <c r="D30" s="192"/>
      <c r="E30" s="192"/>
      <c r="F30" s="192"/>
      <c r="G30" s="192"/>
      <c r="H30" s="192"/>
      <c r="I30" s="192"/>
      <c r="J30" s="192"/>
      <c r="K30" s="192"/>
    </row>
    <row r="36" spans="3:10">
      <c r="C36" s="63">
        <v>0.78900000000000003</v>
      </c>
      <c r="F36" s="118"/>
    </row>
    <row r="37" spans="3:10">
      <c r="C37" s="63">
        <v>264.17200000000003</v>
      </c>
      <c r="E37" t="s">
        <v>189</v>
      </c>
      <c r="F37" s="118"/>
      <c r="I37" t="s">
        <v>190</v>
      </c>
    </row>
    <row r="38" spans="3:10">
      <c r="C38" s="64" t="s">
        <v>191</v>
      </c>
      <c r="D38" s="60">
        <f>+E38*C37</f>
        <v>0</v>
      </c>
      <c r="E38" s="62">
        <f>+E8</f>
        <v>0</v>
      </c>
      <c r="F38" s="118"/>
      <c r="I38">
        <v>629</v>
      </c>
      <c r="J38" t="s">
        <v>192</v>
      </c>
    </row>
    <row r="39" spans="3:10">
      <c r="C39" s="64" t="s">
        <v>193</v>
      </c>
      <c r="D39" s="60">
        <f>+D38/C36</f>
        <v>0</v>
      </c>
      <c r="F39" s="118"/>
      <c r="I39" s="74">
        <f>+I38/A4</f>
        <v>797.21166032953101</v>
      </c>
      <c r="J39" t="s">
        <v>194</v>
      </c>
    </row>
    <row r="40" spans="3:10">
      <c r="C40" s="64" t="s">
        <v>195</v>
      </c>
      <c r="D40" s="119">
        <v>100</v>
      </c>
      <c r="I40" s="74">
        <f>+I39+45</f>
        <v>842.21166032953101</v>
      </c>
      <c r="J40" t="s">
        <v>196</v>
      </c>
    </row>
    <row r="41" spans="3:10">
      <c r="C41" t="s">
        <v>197</v>
      </c>
      <c r="D41" s="60">
        <f>+D39+D40</f>
        <v>100</v>
      </c>
      <c r="E41" t="s">
        <v>63</v>
      </c>
    </row>
    <row r="42" spans="3:10">
      <c r="D42" s="60">
        <f>+'Freight matrix'!G12</f>
        <v>65</v>
      </c>
      <c r="E42" t="s">
        <v>63</v>
      </c>
    </row>
    <row r="43" spans="3:10">
      <c r="D43" s="61">
        <v>9</v>
      </c>
      <c r="E43" t="s">
        <v>63</v>
      </c>
    </row>
    <row r="44" spans="3:10">
      <c r="D44" s="60">
        <f>+D41-D42-D43</f>
        <v>26</v>
      </c>
      <c r="E44" t="s">
        <v>198</v>
      </c>
    </row>
    <row r="46" spans="3:10">
      <c r="C46" t="s">
        <v>199</v>
      </c>
      <c r="D46" s="60">
        <f>+D44*0.789</f>
        <v>20.513999999999999</v>
      </c>
      <c r="E46" t="s">
        <v>200</v>
      </c>
      <c r="F46" s="59">
        <f>+D46/C37</f>
        <v>7.7653952727768261E-2</v>
      </c>
    </row>
    <row r="47" spans="3:10">
      <c r="D47" s="60"/>
      <c r="F47" s="59">
        <f>+F46-E38</f>
        <v>7.7653952727768261E-2</v>
      </c>
    </row>
    <row r="48" spans="3:10">
      <c r="C48" t="s">
        <v>201</v>
      </c>
      <c r="D48" s="60">
        <f>+D46/1.07</f>
        <v>19.171962616822427</v>
      </c>
      <c r="E48" t="s">
        <v>200</v>
      </c>
    </row>
    <row r="50" spans="4:4">
      <c r="D50">
        <f>130/5.65</f>
        <v>23.008849557522122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8.7109375" defaultRowHeight="15"/>
  <cols>
    <col min="2" max="2" width="19.85546875" customWidth="1"/>
    <col min="3" max="4" width="11.5703125" bestFit="1" customWidth="1"/>
    <col min="15" max="15" width="9.5703125" bestFit="1" customWidth="1"/>
  </cols>
  <sheetData>
    <row r="1" spans="1:14" ht="18.75">
      <c r="A1" s="57">
        <v>44284</v>
      </c>
      <c r="B1" s="81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20">
        <f>+'settlement day'!F9</f>
        <v>0</v>
      </c>
      <c r="D8" s="120">
        <f>+'settlement day'!G9</f>
        <v>0</v>
      </c>
      <c r="E8" s="120">
        <f>+'settlement day'!H9</f>
        <v>0</v>
      </c>
      <c r="F8" s="120">
        <f>+'settlement day'!I9</f>
        <v>0</v>
      </c>
      <c r="G8" s="120">
        <f>+'settlement day'!J9</f>
        <v>0</v>
      </c>
      <c r="H8" s="120">
        <f>+'settlement day'!K9</f>
        <v>0</v>
      </c>
      <c r="I8" s="120">
        <f>+'settlement day'!L9</f>
        <v>0</v>
      </c>
      <c r="J8" s="120">
        <f>+'settlement day'!M9</f>
        <v>0</v>
      </c>
      <c r="K8" s="120">
        <f>+'settlement day'!N9</f>
        <v>0</v>
      </c>
      <c r="L8" s="67"/>
      <c r="M8" s="67"/>
      <c r="N8" s="67"/>
    </row>
    <row r="9" spans="1:14" ht="15.75" thickBot="1">
      <c r="B9" s="64"/>
    </row>
    <row r="10" spans="1:14" ht="15.75" thickBot="1">
      <c r="B10" s="183" t="s">
        <v>95</v>
      </c>
      <c r="C10" s="184">
        <f t="shared" ref="C10:K10" si="0">+(C8+$D$6)*$A$3</f>
        <v>26.417200000000005</v>
      </c>
      <c r="D10" s="184">
        <f t="shared" si="0"/>
        <v>26.417200000000005</v>
      </c>
      <c r="E10" s="184">
        <f t="shared" si="0"/>
        <v>26.417200000000005</v>
      </c>
      <c r="F10" s="184">
        <f t="shared" si="0"/>
        <v>26.417200000000005</v>
      </c>
      <c r="G10" s="184">
        <f t="shared" si="0"/>
        <v>26.417200000000005</v>
      </c>
      <c r="H10" s="184">
        <f t="shared" si="0"/>
        <v>26.417200000000005</v>
      </c>
      <c r="I10" s="184">
        <f t="shared" si="0"/>
        <v>26.417200000000005</v>
      </c>
      <c r="J10" s="184">
        <f t="shared" si="0"/>
        <v>26.417200000000005</v>
      </c>
      <c r="K10" s="185">
        <f t="shared" si="0"/>
        <v>26.417200000000005</v>
      </c>
      <c r="L10" s="28"/>
      <c r="M10" s="28"/>
      <c r="N10" s="28"/>
    </row>
    <row r="11" spans="1:14">
      <c r="B11" s="64" t="s">
        <v>96</v>
      </c>
      <c r="C11" s="79">
        <f t="shared" ref="C11:K11" si="1">+C10+$D$2</f>
        <v>76.417200000000008</v>
      </c>
      <c r="D11" s="79">
        <f t="shared" si="1"/>
        <v>76.417200000000008</v>
      </c>
      <c r="E11" s="79">
        <f t="shared" si="1"/>
        <v>76.417200000000008</v>
      </c>
      <c r="F11" s="79">
        <f t="shared" si="1"/>
        <v>76.417200000000008</v>
      </c>
      <c r="G11" s="79">
        <f t="shared" si="1"/>
        <v>76.417200000000008</v>
      </c>
      <c r="H11" s="79">
        <f t="shared" si="1"/>
        <v>76.417200000000008</v>
      </c>
      <c r="I11" s="79">
        <f t="shared" si="1"/>
        <v>76.417200000000008</v>
      </c>
      <c r="J11" s="79">
        <f t="shared" si="1"/>
        <v>76.417200000000008</v>
      </c>
      <c r="K11" s="79">
        <f t="shared" si="1"/>
        <v>76.417200000000008</v>
      </c>
    </row>
    <row r="12" spans="1:14">
      <c r="A12" s="29">
        <v>1.45</v>
      </c>
      <c r="B12" s="64" t="s">
        <v>97</v>
      </c>
      <c r="C12" s="79">
        <f t="shared" ref="C12:K12" si="2">+C11*$A$12</f>
        <v>110.80494</v>
      </c>
      <c r="D12" s="79">
        <f t="shared" si="2"/>
        <v>110.80494</v>
      </c>
      <c r="E12" s="79">
        <f t="shared" si="2"/>
        <v>110.80494</v>
      </c>
      <c r="F12" s="79">
        <f t="shared" si="2"/>
        <v>110.80494</v>
      </c>
      <c r="G12" s="79">
        <f t="shared" si="2"/>
        <v>110.80494</v>
      </c>
      <c r="H12" s="79">
        <f t="shared" si="2"/>
        <v>110.80494</v>
      </c>
      <c r="I12" s="79">
        <f t="shared" si="2"/>
        <v>110.80494</v>
      </c>
      <c r="J12" s="79">
        <f t="shared" si="2"/>
        <v>110.80494</v>
      </c>
      <c r="K12" s="79">
        <f t="shared" si="2"/>
        <v>110.80494</v>
      </c>
    </row>
    <row r="13" spans="1:14">
      <c r="C13" s="79"/>
      <c r="D13" s="79"/>
      <c r="E13" s="79"/>
      <c r="F13" s="79"/>
      <c r="G13" s="79"/>
      <c r="H13" s="79"/>
      <c r="I13" s="79"/>
      <c r="J13" s="79"/>
      <c r="K13" s="79"/>
    </row>
    <row r="14" spans="1:14">
      <c r="B14" s="71" t="s">
        <v>98</v>
      </c>
      <c r="C14" s="80">
        <f t="shared" ref="C14:K14" si="3">+C12/$A$4</f>
        <v>140.43718631178706</v>
      </c>
      <c r="D14" s="80">
        <f t="shared" si="3"/>
        <v>140.43718631178706</v>
      </c>
      <c r="E14" s="80">
        <f t="shared" si="3"/>
        <v>140.43718631178706</v>
      </c>
      <c r="F14" s="80">
        <f t="shared" si="3"/>
        <v>140.43718631178706</v>
      </c>
      <c r="G14" s="80">
        <f t="shared" si="3"/>
        <v>140.43718631178706</v>
      </c>
      <c r="H14" s="80">
        <f t="shared" si="3"/>
        <v>140.43718631178706</v>
      </c>
      <c r="I14" s="80">
        <f t="shared" si="3"/>
        <v>140.43718631178706</v>
      </c>
      <c r="J14" s="80">
        <f t="shared" si="3"/>
        <v>140.43718631178706</v>
      </c>
      <c r="K14" s="80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5.7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5.75" thickBot="1">
      <c r="A22" s="29">
        <v>1.1200000000000001</v>
      </c>
      <c r="B22" s="183" t="s">
        <v>102</v>
      </c>
      <c r="C22" s="186" t="e">
        <f t="shared" ref="C22:K22" si="6">+C20*$A$22</f>
        <v>#DIV/0!</v>
      </c>
      <c r="D22" s="186" t="e">
        <f t="shared" si="6"/>
        <v>#DIV/0!</v>
      </c>
      <c r="E22" s="186" t="e">
        <f t="shared" si="6"/>
        <v>#DIV/0!</v>
      </c>
      <c r="F22" s="186" t="e">
        <f t="shared" si="6"/>
        <v>#DIV/0!</v>
      </c>
      <c r="G22" s="186" t="e">
        <f t="shared" si="6"/>
        <v>#DIV/0!</v>
      </c>
      <c r="H22" s="186" t="e">
        <f t="shared" si="6"/>
        <v>#DIV/0!</v>
      </c>
      <c r="I22" s="186" t="e">
        <f t="shared" si="6"/>
        <v>#DIV/0!</v>
      </c>
      <c r="J22" s="186" t="e">
        <f t="shared" si="6"/>
        <v>#DIV/0!</v>
      </c>
      <c r="K22" s="187" t="e">
        <f t="shared" si="6"/>
        <v>#DIV/0!</v>
      </c>
      <c r="L22" s="82"/>
      <c r="M22" s="82"/>
      <c r="N22" s="82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9" t="e">
        <f t="shared" ref="C24:K24" si="7">+C22+$D$3</f>
        <v>#DIV/0!</v>
      </c>
      <c r="D24" s="79" t="e">
        <f t="shared" si="7"/>
        <v>#DIV/0!</v>
      </c>
      <c r="E24" s="79" t="e">
        <f t="shared" si="7"/>
        <v>#DIV/0!</v>
      </c>
      <c r="F24" s="79" t="e">
        <f t="shared" si="7"/>
        <v>#DIV/0!</v>
      </c>
      <c r="G24" s="79" t="e">
        <f t="shared" si="7"/>
        <v>#DIV/0!</v>
      </c>
      <c r="H24" s="79" t="e">
        <f t="shared" si="7"/>
        <v>#DIV/0!</v>
      </c>
      <c r="I24" s="79" t="e">
        <f t="shared" si="7"/>
        <v>#DIV/0!</v>
      </c>
      <c r="J24" s="79" t="e">
        <f t="shared" si="7"/>
        <v>#DIV/0!</v>
      </c>
      <c r="K24" s="79" t="e">
        <f t="shared" si="7"/>
        <v>#DIV/0!</v>
      </c>
      <c r="L24" s="79"/>
      <c r="M24" s="79"/>
      <c r="N24" s="79"/>
    </row>
    <row r="25" spans="1:14">
      <c r="A25" s="29">
        <v>1.3</v>
      </c>
      <c r="B25" s="64" t="s">
        <v>97</v>
      </c>
      <c r="C25" s="676" t="e">
        <f>+C24*$A$25</f>
        <v>#DIV/0!</v>
      </c>
      <c r="D25" s="79" t="e">
        <f t="shared" ref="D25:K25" si="8">+D24*$A$25</f>
        <v>#DIV/0!</v>
      </c>
      <c r="E25" s="79" t="e">
        <f t="shared" si="8"/>
        <v>#DIV/0!</v>
      </c>
      <c r="F25" s="79" t="e">
        <f t="shared" si="8"/>
        <v>#DIV/0!</v>
      </c>
      <c r="G25" s="79" t="e">
        <f t="shared" si="8"/>
        <v>#DIV/0!</v>
      </c>
      <c r="H25" s="79" t="e">
        <f t="shared" si="8"/>
        <v>#DIV/0!</v>
      </c>
      <c r="I25" s="79" t="e">
        <f t="shared" si="8"/>
        <v>#DIV/0!</v>
      </c>
      <c r="J25" s="79" t="e">
        <f t="shared" si="8"/>
        <v>#DIV/0!</v>
      </c>
      <c r="K25" s="79" t="e">
        <f t="shared" si="8"/>
        <v>#DIV/0!</v>
      </c>
      <c r="L25" s="79"/>
      <c r="M25" s="79"/>
      <c r="N25" s="79"/>
    </row>
    <row r="27" spans="1:14">
      <c r="B27" s="71" t="s">
        <v>98</v>
      </c>
      <c r="C27" s="80" t="e">
        <f t="shared" ref="C27:K27" si="9">+C25/$A$4</f>
        <v>#DIV/0!</v>
      </c>
      <c r="D27" s="80" t="e">
        <f t="shared" si="9"/>
        <v>#DIV/0!</v>
      </c>
      <c r="E27" s="80" t="e">
        <f t="shared" si="9"/>
        <v>#DIV/0!</v>
      </c>
      <c r="F27" s="80" t="e">
        <f t="shared" si="9"/>
        <v>#DIV/0!</v>
      </c>
      <c r="G27" s="80" t="e">
        <f t="shared" si="9"/>
        <v>#DIV/0!</v>
      </c>
      <c r="H27" s="80" t="e">
        <f t="shared" si="9"/>
        <v>#DIV/0!</v>
      </c>
      <c r="I27" s="80" t="e">
        <f t="shared" si="9"/>
        <v>#DIV/0!</v>
      </c>
      <c r="J27" s="80" t="e">
        <f t="shared" si="9"/>
        <v>#DIV/0!</v>
      </c>
      <c r="K27" s="80" t="e">
        <f t="shared" si="9"/>
        <v>#DIV/0!</v>
      </c>
      <c r="L27" s="80"/>
      <c r="M27" s="80"/>
      <c r="N27" s="80"/>
    </row>
    <row r="31" spans="1:14">
      <c r="B31" s="295" t="s">
        <v>104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8.7109375" defaultRowHeight="15"/>
  <cols>
    <col min="2" max="2" width="33.5703125" customWidth="1"/>
    <col min="3" max="3" width="10.42578125" bestFit="1" customWidth="1"/>
    <col min="4" max="4" width="11" customWidth="1"/>
    <col min="6" max="6" width="9.5703125" bestFit="1" customWidth="1"/>
    <col min="9" max="9" width="10.140625" customWidth="1"/>
    <col min="11" max="11" width="10.42578125" customWidth="1"/>
  </cols>
  <sheetData>
    <row r="1" spans="2:18">
      <c r="C1" s="195"/>
    </row>
    <row r="3" spans="2:18">
      <c r="C3" s="193">
        <v>264.17200000000003</v>
      </c>
      <c r="E3" s="29"/>
      <c r="F3" s="29"/>
    </row>
    <row r="4" spans="2:18" ht="23.25">
      <c r="B4" s="194" t="s">
        <v>202</v>
      </c>
      <c r="C4" s="193"/>
      <c r="E4" s="29"/>
      <c r="F4" s="29"/>
      <c r="H4">
        <v>3000</v>
      </c>
    </row>
    <row r="5" spans="2:18">
      <c r="B5" t="s">
        <v>203</v>
      </c>
      <c r="C5" s="195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3"/>
      <c r="E6" s="29"/>
      <c r="F6" s="29"/>
    </row>
    <row r="7" spans="2:18">
      <c r="B7" t="s">
        <v>204</v>
      </c>
      <c r="C7" s="236">
        <v>40000</v>
      </c>
      <c r="D7" t="s">
        <v>205</v>
      </c>
      <c r="E7" s="196">
        <f>(+C7*C3)/1000</f>
        <v>10566.880000000001</v>
      </c>
      <c r="F7" s="29" t="s">
        <v>206</v>
      </c>
      <c r="Q7">
        <v>2.4824999999999999</v>
      </c>
    </row>
    <row r="8" spans="2:18">
      <c r="B8" t="s">
        <v>207</v>
      </c>
      <c r="C8" s="237">
        <v>545</v>
      </c>
      <c r="D8" t="s">
        <v>208</v>
      </c>
      <c r="E8" s="232" t="s">
        <v>209</v>
      </c>
      <c r="F8" s="72" t="s">
        <v>210</v>
      </c>
      <c r="I8" s="297" t="s">
        <v>105</v>
      </c>
      <c r="J8" s="192"/>
      <c r="K8" s="192"/>
      <c r="Q8">
        <v>0.36499999999999999</v>
      </c>
    </row>
    <row r="9" spans="2:18">
      <c r="B9" t="s">
        <v>207</v>
      </c>
      <c r="C9" s="221">
        <f>C8/264.172</f>
        <v>2.0630498311706007</v>
      </c>
      <c r="D9" t="s">
        <v>211</v>
      </c>
      <c r="E9" s="29"/>
      <c r="F9" s="29"/>
      <c r="I9" s="104" t="s">
        <v>212</v>
      </c>
      <c r="J9" s="192"/>
      <c r="K9" s="192"/>
      <c r="Q9" s="28">
        <f>+Q7+Q8</f>
        <v>2.8475000000000001</v>
      </c>
    </row>
    <row r="10" spans="2:18">
      <c r="B10" t="s">
        <v>213</v>
      </c>
      <c r="C10" s="221">
        <f>E10/334</f>
        <v>0.16601777433725706</v>
      </c>
      <c r="D10" t="s">
        <v>211</v>
      </c>
      <c r="E10" s="238">
        <f>+I12</f>
        <v>55.449936628643854</v>
      </c>
      <c r="F10" s="29" t="s">
        <v>214</v>
      </c>
      <c r="I10" s="298">
        <v>1750000</v>
      </c>
      <c r="J10" s="192" t="s">
        <v>215</v>
      </c>
      <c r="K10" s="192" t="s">
        <v>216</v>
      </c>
      <c r="Q10">
        <f>+Q9*264.172</f>
        <v>752.22977000000014</v>
      </c>
    </row>
    <row r="11" spans="2:18">
      <c r="B11" t="s">
        <v>217</v>
      </c>
      <c r="C11" s="222">
        <f>C9+C10</f>
        <v>2.2290676055078578</v>
      </c>
      <c r="D11" t="s">
        <v>211</v>
      </c>
      <c r="E11" s="29"/>
      <c r="F11" s="29"/>
      <c r="I11" s="298">
        <f>40000*0.789</f>
        <v>31560</v>
      </c>
      <c r="J11" s="192" t="s">
        <v>218</v>
      </c>
      <c r="K11" s="192"/>
      <c r="P11" t="s">
        <v>219</v>
      </c>
      <c r="Q11">
        <f>+Q10/1.1</f>
        <v>683.84524545454553</v>
      </c>
      <c r="R11" t="s">
        <v>175</v>
      </c>
    </row>
    <row r="12" spans="2:18">
      <c r="B12" s="28" t="s">
        <v>220</v>
      </c>
      <c r="C12" s="197">
        <f>C11*1.025</f>
        <v>2.284794295645554</v>
      </c>
      <c r="D12" t="s">
        <v>211</v>
      </c>
      <c r="E12" s="198">
        <f>+C12*C3</f>
        <v>603.57867866927734</v>
      </c>
      <c r="F12" s="29" t="s">
        <v>221</v>
      </c>
      <c r="I12" s="299">
        <f>+I10/I11</f>
        <v>55.449936628643854</v>
      </c>
      <c r="J12" s="192" t="s">
        <v>214</v>
      </c>
      <c r="K12" s="192"/>
    </row>
    <row r="13" spans="2:18">
      <c r="C13" s="199"/>
      <c r="E13" s="29"/>
      <c r="F13" s="29"/>
      <c r="L13">
        <f>+I12*0.789</f>
        <v>43.75</v>
      </c>
    </row>
    <row r="14" spans="2:18">
      <c r="C14" s="83"/>
      <c r="E14" s="29"/>
      <c r="F14" s="200"/>
    </row>
    <row r="15" spans="2:18">
      <c r="B15" t="s">
        <v>222</v>
      </c>
      <c r="C15" s="83">
        <v>79.900000000000006</v>
      </c>
      <c r="D15" t="s">
        <v>223</v>
      </c>
      <c r="E15" s="29"/>
      <c r="F15" s="200"/>
    </row>
    <row r="16" spans="2:18">
      <c r="B16" t="s">
        <v>224</v>
      </c>
      <c r="C16" s="239">
        <v>58</v>
      </c>
      <c r="D16" t="s">
        <v>223</v>
      </c>
      <c r="E16" s="201"/>
      <c r="F16" s="202"/>
      <c r="I16" s="28" t="s">
        <v>225</v>
      </c>
    </row>
    <row r="17" spans="2:11">
      <c r="B17" t="s">
        <v>226</v>
      </c>
      <c r="C17" s="227">
        <f>+'settlement day'!BJ34</f>
        <v>0</v>
      </c>
      <c r="D17" t="s">
        <v>211</v>
      </c>
      <c r="E17" s="201"/>
      <c r="F17" s="202"/>
      <c r="I17" s="220">
        <f>+C9</f>
        <v>2.0630498311706007</v>
      </c>
      <c r="J17" t="s">
        <v>227</v>
      </c>
    </row>
    <row r="18" spans="2:11">
      <c r="B18" t="s">
        <v>228</v>
      </c>
      <c r="C18" s="228">
        <f>(C15-C16)*C17</f>
        <v>0</v>
      </c>
      <c r="D18" t="s">
        <v>211</v>
      </c>
      <c r="E18" s="201"/>
      <c r="F18" s="202"/>
      <c r="I18" s="220">
        <v>5.0000000000000001E-3</v>
      </c>
      <c r="J18" t="s">
        <v>229</v>
      </c>
    </row>
    <row r="19" spans="2:11">
      <c r="B19" t="s">
        <v>230</v>
      </c>
      <c r="C19" s="229">
        <f>+'settlement day'!BG34</f>
        <v>0</v>
      </c>
      <c r="D19" t="s">
        <v>211</v>
      </c>
      <c r="E19" s="201"/>
      <c r="F19" s="202"/>
      <c r="I19" s="220">
        <f>+C10</f>
        <v>0.16601777433725706</v>
      </c>
      <c r="J19" t="s">
        <v>74</v>
      </c>
    </row>
    <row r="20" spans="2:11">
      <c r="B20" t="s">
        <v>231</v>
      </c>
      <c r="C20" s="229">
        <f>+'settlement day'!BI34</f>
        <v>0</v>
      </c>
      <c r="D20" t="s">
        <v>211</v>
      </c>
      <c r="E20" s="201"/>
      <c r="F20" s="202"/>
      <c r="I20" s="220">
        <v>0.01</v>
      </c>
      <c r="J20" t="s">
        <v>232</v>
      </c>
    </row>
    <row r="21" spans="2:11" ht="15.75" thickBot="1">
      <c r="B21" t="s">
        <v>233</v>
      </c>
      <c r="C21" s="203">
        <f>C20-C19</f>
        <v>0</v>
      </c>
      <c r="D21" t="s">
        <v>211</v>
      </c>
      <c r="E21" s="201"/>
      <c r="F21" s="204"/>
      <c r="I21" s="224">
        <v>0.01</v>
      </c>
      <c r="J21" t="s">
        <v>234</v>
      </c>
    </row>
    <row r="22" spans="2:11">
      <c r="B22" t="s">
        <v>235</v>
      </c>
      <c r="C22" s="223">
        <f>(C21+C18)*E22</f>
        <v>0</v>
      </c>
      <c r="D22" t="s">
        <v>211</v>
      </c>
      <c r="E22" s="244">
        <v>1</v>
      </c>
      <c r="F22" s="29"/>
      <c r="I22" s="225">
        <f>SUM(I17:I21)</f>
        <v>2.2540676055078572</v>
      </c>
      <c r="J22" s="198">
        <f>+I22*C3</f>
        <v>595.4615474822217</v>
      </c>
      <c r="K22" s="29" t="s">
        <v>221</v>
      </c>
    </row>
    <row r="23" spans="2:11">
      <c r="B23" t="s">
        <v>235</v>
      </c>
      <c r="C23" s="205">
        <f>C22*$C$3</f>
        <v>0</v>
      </c>
      <c r="D23" t="s">
        <v>208</v>
      </c>
      <c r="E23" s="201"/>
      <c r="F23" s="29"/>
    </row>
    <row r="24" spans="2:11">
      <c r="C24" s="83"/>
      <c r="E24" s="71" t="s">
        <v>236</v>
      </c>
      <c r="F24" s="29"/>
      <c r="G24" s="63" t="s">
        <v>237</v>
      </c>
    </row>
    <row r="25" spans="2:11">
      <c r="B25" t="s">
        <v>238</v>
      </c>
      <c r="C25" s="206">
        <f>C12-C22</f>
        <v>2.284794295645554</v>
      </c>
      <c r="E25" s="64" t="s">
        <v>239</v>
      </c>
      <c r="F25" s="230">
        <f>+'settlement day'!AY34</f>
        <v>0</v>
      </c>
      <c r="G25" s="226"/>
    </row>
    <row r="26" spans="2:11">
      <c r="B26" t="s">
        <v>240</v>
      </c>
      <c r="C26" s="240">
        <f>+F28+G27</f>
        <v>0.18</v>
      </c>
      <c r="E26" s="64" t="s">
        <v>241</v>
      </c>
      <c r="F26" s="231">
        <f>+'settlement day'!AY38</f>
        <v>0</v>
      </c>
      <c r="H26" s="207">
        <f>+F25+G27</f>
        <v>0.18</v>
      </c>
    </row>
    <row r="27" spans="2:11">
      <c r="C27" s="208"/>
      <c r="D27" s="192"/>
      <c r="E27" s="64"/>
      <c r="F27" s="230">
        <f>+F26-F25</f>
        <v>0</v>
      </c>
      <c r="G27" s="106">
        <v>0.18</v>
      </c>
    </row>
    <row r="28" spans="2:11">
      <c r="C28" s="209"/>
      <c r="E28" s="210" t="s">
        <v>34</v>
      </c>
      <c r="F28" s="241">
        <f>+'settlement day'!I9</f>
        <v>0</v>
      </c>
      <c r="G28" s="28" t="s">
        <v>242</v>
      </c>
      <c r="H28" t="s">
        <v>243</v>
      </c>
    </row>
    <row r="29" spans="2:11">
      <c r="B29" t="s">
        <v>244</v>
      </c>
      <c r="C29" s="211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5.75" thickBot="1">
      <c r="C30" s="212"/>
      <c r="E30" s="213"/>
      <c r="F30" s="84"/>
    </row>
    <row r="31" spans="2:11">
      <c r="B31" s="214" t="s">
        <v>245</v>
      </c>
      <c r="C31" s="215">
        <f>C11*0.025</f>
        <v>5.5726690137696447E-2</v>
      </c>
      <c r="D31" s="216" t="s">
        <v>211</v>
      </c>
      <c r="E31" s="29"/>
      <c r="F31" s="201"/>
    </row>
    <row r="32" spans="2:11" ht="15.75" thickBot="1">
      <c r="B32" s="39" t="s">
        <v>245</v>
      </c>
      <c r="C32" s="217">
        <f>C31*264.172</f>
        <v>14.721431187055547</v>
      </c>
      <c r="D32" s="218" t="s">
        <v>208</v>
      </c>
      <c r="E32" s="219"/>
      <c r="F32" s="201"/>
    </row>
    <row r="39" spans="2:6" ht="18.75">
      <c r="B39" s="235" t="s">
        <v>246</v>
      </c>
    </row>
    <row r="40" spans="2:6">
      <c r="B40" s="71">
        <v>0.12</v>
      </c>
      <c r="D40" s="97" t="s">
        <v>75</v>
      </c>
    </row>
    <row r="41" spans="2:6">
      <c r="B41" s="64" t="s">
        <v>247</v>
      </c>
      <c r="D41" s="233">
        <f>(+'settlement day'!I9+B40)*C3</f>
        <v>31.700640000000003</v>
      </c>
      <c r="F41" t="s">
        <v>248</v>
      </c>
    </row>
    <row r="42" spans="2:6">
      <c r="B42" s="64" t="s">
        <v>249</v>
      </c>
      <c r="C42" s="234" t="e">
        <f>+D41-D42</f>
        <v>#REF!</v>
      </c>
      <c r="D42" s="233" t="e">
        <f>+('FOB origin'!#REF!)+('Freight matrix'!H16*0.789)</f>
        <v>#REF!</v>
      </c>
      <c r="E42" t="s">
        <v>250</v>
      </c>
    </row>
    <row r="43" spans="2:6">
      <c r="C43" s="246" t="e">
        <f>+D41-D43</f>
        <v>#REF!</v>
      </c>
      <c r="D43" s="233" t="e">
        <f>+'FOB origin'!#REF!+('Freight matrix'!$H$16*0.789)</f>
        <v>#REF!</v>
      </c>
      <c r="E43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/>
  </sheetViews>
  <sheetFormatPr baseColWidth="10" defaultColWidth="8.7109375" defaultRowHeight="15"/>
  <cols>
    <col min="1" max="1" width="4.140625" customWidth="1"/>
    <col min="2" max="2" width="18.5703125" customWidth="1"/>
    <col min="3" max="3" width="9.140625" style="31" bestFit="1" customWidth="1"/>
    <col min="4" max="4" width="5.5703125" style="31" bestFit="1" customWidth="1"/>
    <col min="5" max="5" width="7.42578125" style="31" bestFit="1" customWidth="1"/>
    <col min="6" max="12" width="5.5703125" style="31" bestFit="1" customWidth="1"/>
    <col min="17" max="17" width="9.85546875" customWidth="1"/>
    <col min="18" max="25" width="12.85546875" customWidth="1"/>
  </cols>
  <sheetData>
    <row r="1" spans="2:22">
      <c r="B1" t="s">
        <v>0</v>
      </c>
      <c r="C1" s="158" t="s">
        <v>1</v>
      </c>
    </row>
    <row r="2" spans="2:22" ht="15.75" thickBot="1"/>
    <row r="3" spans="2:22" ht="19.5" thickBot="1">
      <c r="B3" s="1117" t="s">
        <v>2</v>
      </c>
      <c r="C3" s="1118"/>
      <c r="D3" s="1118"/>
      <c r="E3" s="1118"/>
      <c r="F3" s="1118"/>
      <c r="G3" s="1118"/>
      <c r="H3" s="1118"/>
      <c r="I3" s="1118"/>
      <c r="J3" s="1118"/>
      <c r="K3" s="1118"/>
      <c r="L3" s="1119"/>
    </row>
    <row r="4" spans="2:22">
      <c r="B4" s="54" t="s">
        <v>3</v>
      </c>
      <c r="C4" s="1120" t="s">
        <v>4</v>
      </c>
      <c r="D4" s="1121"/>
      <c r="E4" s="1122" t="s">
        <v>5</v>
      </c>
      <c r="F4" s="1122"/>
      <c r="G4" s="1120" t="s">
        <v>6</v>
      </c>
      <c r="H4" s="1121"/>
      <c r="I4" s="1122" t="s">
        <v>7</v>
      </c>
      <c r="J4" s="1122"/>
      <c r="K4" s="1120" t="s">
        <v>8</v>
      </c>
      <c r="L4" s="1121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8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5.7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5.7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6"/>
      <c r="R14" s="117"/>
      <c r="S14" s="117"/>
      <c r="T14" s="117"/>
      <c r="U14" s="117"/>
      <c r="V14" s="117"/>
    </row>
    <row r="15" spans="2:22">
      <c r="B15" s="54" t="s">
        <v>19</v>
      </c>
      <c r="C15" s="1120" t="s">
        <v>4</v>
      </c>
      <c r="D15" s="1121"/>
      <c r="E15" s="1122" t="s">
        <v>5</v>
      </c>
      <c r="F15" s="1122"/>
      <c r="G15" s="1120" t="s">
        <v>6</v>
      </c>
      <c r="H15" s="1121"/>
      <c r="I15" s="1122" t="s">
        <v>7</v>
      </c>
      <c r="J15" s="1122"/>
      <c r="K15" s="1120" t="s">
        <v>8</v>
      </c>
      <c r="L15" s="1121"/>
      <c r="Q15" s="116"/>
      <c r="R15" s="116"/>
      <c r="S15" s="116"/>
      <c r="T15" s="116"/>
      <c r="U15" s="116"/>
      <c r="V15" s="116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6"/>
      <c r="R16" s="116"/>
      <c r="S16" s="116"/>
      <c r="T16" s="116"/>
      <c r="U16" s="116"/>
      <c r="V16" s="116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6"/>
      <c r="R17" s="116"/>
      <c r="S17" s="116"/>
      <c r="T17" s="116"/>
      <c r="U17" s="116"/>
      <c r="V17" s="116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8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6"/>
      <c r="R18" s="116"/>
      <c r="S18" s="116"/>
      <c r="T18" s="116"/>
      <c r="U18" s="116"/>
      <c r="V18" s="116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7"/>
      <c r="R19" s="117"/>
      <c r="S19" s="117"/>
      <c r="T19" s="117"/>
      <c r="U19" s="117"/>
      <c r="V19" s="117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6"/>
      <c r="R20" s="117"/>
      <c r="S20" s="117"/>
      <c r="T20" s="117"/>
      <c r="U20" s="117"/>
      <c r="V20" s="117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6"/>
      <c r="R21" s="116"/>
      <c r="S21" s="116"/>
      <c r="T21" s="116"/>
      <c r="U21" s="116"/>
      <c r="V21" s="116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6"/>
      <c r="R22" s="116"/>
      <c r="S22" s="116"/>
      <c r="T22" s="116"/>
      <c r="U22" s="116"/>
      <c r="V22" s="116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6"/>
      <c r="R23" s="116"/>
      <c r="S23" s="116"/>
      <c r="T23" s="116"/>
      <c r="U23" s="116"/>
      <c r="V23" s="116"/>
    </row>
    <row r="24" spans="2:22" ht="15.7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6"/>
      <c r="R24" s="116"/>
      <c r="S24" s="116"/>
      <c r="T24" s="116"/>
      <c r="U24" s="116"/>
      <c r="V24" s="116"/>
    </row>
    <row r="25" spans="2:22" ht="15.7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7"/>
      <c r="R25" s="117"/>
      <c r="S25" s="117"/>
      <c r="T25" s="117"/>
      <c r="U25" s="117"/>
      <c r="V25" s="117"/>
    </row>
    <row r="26" spans="2:22">
      <c r="B26" s="54" t="s">
        <v>22</v>
      </c>
      <c r="C26" s="1120" t="s">
        <v>4</v>
      </c>
      <c r="D26" s="1121"/>
      <c r="E26" s="1122" t="s">
        <v>5</v>
      </c>
      <c r="F26" s="1122"/>
      <c r="G26" s="1120" t="s">
        <v>6</v>
      </c>
      <c r="H26" s="1121"/>
      <c r="I26" s="1122" t="s">
        <v>7</v>
      </c>
      <c r="J26" s="1122"/>
      <c r="K26" s="1120" t="s">
        <v>8</v>
      </c>
      <c r="L26" s="1121"/>
      <c r="Q26" s="116"/>
      <c r="R26" s="117"/>
      <c r="S26" s="117"/>
      <c r="T26" s="117"/>
      <c r="U26" s="117"/>
      <c r="V26" s="117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5.7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120" t="s">
        <v>4</v>
      </c>
      <c r="D30" s="1121"/>
      <c r="E30" s="1122" t="s">
        <v>5</v>
      </c>
      <c r="F30" s="1122"/>
      <c r="G30" s="1120" t="s">
        <v>6</v>
      </c>
      <c r="H30" s="1121"/>
      <c r="I30" s="1122" t="s">
        <v>7</v>
      </c>
      <c r="J30" s="1122"/>
      <c r="K30" s="1120" t="s">
        <v>8</v>
      </c>
      <c r="L30" s="1121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3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5.7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5.7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C30:D30"/>
    <mergeCell ref="E30:F30"/>
    <mergeCell ref="G30:H30"/>
    <mergeCell ref="I30:J30"/>
    <mergeCell ref="K30:L30"/>
    <mergeCell ref="C15:D15"/>
    <mergeCell ref="E15:F15"/>
    <mergeCell ref="G15:H15"/>
    <mergeCell ref="I15:J15"/>
    <mergeCell ref="K15:L15"/>
    <mergeCell ref="C26:D26"/>
    <mergeCell ref="E26:F26"/>
    <mergeCell ref="G26:H26"/>
    <mergeCell ref="I26:J26"/>
    <mergeCell ref="K26:L26"/>
    <mergeCell ref="B3:L3"/>
    <mergeCell ref="C4:D4"/>
    <mergeCell ref="E4:F4"/>
    <mergeCell ref="G4:H4"/>
    <mergeCell ref="I4:J4"/>
    <mergeCell ref="K4:L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K50"/>
  <sheetViews>
    <sheetView topLeftCell="A2" zoomScaleNormal="100" workbookViewId="0">
      <selection activeCell="BN25" sqref="BN25"/>
    </sheetView>
  </sheetViews>
  <sheetFormatPr baseColWidth="10" defaultColWidth="8.7109375" defaultRowHeight="15"/>
  <cols>
    <col min="1" max="1" width="6.140625" customWidth="1"/>
    <col min="2" max="2" width="8" bestFit="1" customWidth="1"/>
    <col min="3" max="3" width="18" customWidth="1"/>
    <col min="4" max="6" width="9" hidden="1" customWidth="1"/>
    <col min="7" max="7" width="9.5703125" hidden="1" customWidth="1"/>
    <col min="8" max="16" width="9" hidden="1" customWidth="1"/>
    <col min="17" max="39" width="0" hidden="1" customWidth="1"/>
    <col min="40" max="50" width="8.42578125" hidden="1" customWidth="1"/>
    <col min="51" max="58" width="8.42578125" customWidth="1"/>
    <col min="59" max="59" width="7" bestFit="1" customWidth="1"/>
  </cols>
  <sheetData>
    <row r="1" spans="2:63" ht="18.75">
      <c r="B1" s="57"/>
      <c r="C1" s="81" t="s">
        <v>25</v>
      </c>
    </row>
    <row r="2" spans="2:63">
      <c r="B2">
        <v>264.17200000000003</v>
      </c>
      <c r="C2" s="64"/>
      <c r="D2" s="84"/>
    </row>
    <row r="3" spans="2:63">
      <c r="B3">
        <v>0.78900000000000003</v>
      </c>
      <c r="C3" s="64"/>
      <c r="D3" s="84"/>
    </row>
    <row r="4" spans="2:63">
      <c r="B4" s="69">
        <v>0.1</v>
      </c>
      <c r="C4" s="64"/>
      <c r="D4" s="84"/>
      <c r="AH4" s="189">
        <f>+(AH9+$B$4)*$B$2</f>
        <v>26.417200000000005</v>
      </c>
      <c r="AI4" s="189">
        <f t="shared" ref="AI4:AT4" si="0">+(AI9+$B$4)*$B$2</f>
        <v>26.417200000000005</v>
      </c>
      <c r="AJ4" s="189">
        <f>+(AJ9+$B$4)*$B$2</f>
        <v>26.417200000000005</v>
      </c>
      <c r="AK4" s="189">
        <f t="shared" si="0"/>
        <v>26.417200000000005</v>
      </c>
      <c r="AL4" s="189">
        <f>+(AL9+$B$4)*$B$2</f>
        <v>26.417200000000005</v>
      </c>
      <c r="AM4" s="189">
        <f t="shared" si="0"/>
        <v>26.417200000000005</v>
      </c>
      <c r="AN4" s="189">
        <f t="shared" si="0"/>
        <v>26.417200000000005</v>
      </c>
      <c r="AO4" s="189">
        <f t="shared" si="0"/>
        <v>26.417200000000005</v>
      </c>
      <c r="AP4" s="189">
        <f t="shared" si="0"/>
        <v>26.417200000000005</v>
      </c>
      <c r="AQ4" s="189">
        <f t="shared" si="0"/>
        <v>26.417200000000005</v>
      </c>
      <c r="AR4" s="189">
        <f t="shared" si="0"/>
        <v>26.417200000000005</v>
      </c>
      <c r="AS4" s="189">
        <f t="shared" si="0"/>
        <v>26.417200000000005</v>
      </c>
      <c r="AT4" s="189">
        <f t="shared" si="0"/>
        <v>26.417200000000005</v>
      </c>
      <c r="AU4" s="189">
        <f t="shared" ref="AU4:AV4" si="1">+(AU9+$B$4)*$B$2</f>
        <v>26.417200000000005</v>
      </c>
      <c r="AV4" s="189">
        <f t="shared" si="1"/>
        <v>26.417200000000005</v>
      </c>
      <c r="AW4" s="189">
        <f>+(AW9+$B$4)*$B$2</f>
        <v>26.417200000000005</v>
      </c>
      <c r="AX4" s="189">
        <f t="shared" ref="AX4:BC4" si="2">+(AX9+$B$4)*$B$2</f>
        <v>26.417200000000005</v>
      </c>
      <c r="AY4" s="189">
        <f t="shared" si="2"/>
        <v>483.43476000000004</v>
      </c>
      <c r="AZ4" s="189">
        <f t="shared" si="2"/>
        <v>493.3412100000001</v>
      </c>
      <c r="BA4" s="189">
        <f t="shared" si="2"/>
        <v>497.30379000000005</v>
      </c>
      <c r="BB4" s="189">
        <f t="shared" si="2"/>
        <v>496.64336000000009</v>
      </c>
      <c r="BC4" s="189">
        <f t="shared" si="2"/>
        <v>492.68078000000003</v>
      </c>
      <c r="BD4" s="189">
        <f t="shared" ref="BD4:BF4" si="3">+(BD9+$B$4)*$B$2</f>
        <v>482.77433000000008</v>
      </c>
      <c r="BE4" s="189">
        <f t="shared" si="3"/>
        <v>473.52831000000003</v>
      </c>
      <c r="BF4" s="189">
        <f t="shared" si="3"/>
        <v>466.92401000000007</v>
      </c>
    </row>
    <row r="5" spans="2:63" ht="15.75" thickBot="1">
      <c r="B5" s="1"/>
      <c r="C5" s="2"/>
      <c r="D5" s="9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</row>
    <row r="6" spans="2:63" ht="18.600000000000001" customHeight="1" thickBot="1">
      <c r="C6" s="498" t="s">
        <v>25</v>
      </c>
      <c r="D6" s="91">
        <v>44317</v>
      </c>
      <c r="E6" s="91">
        <v>44378</v>
      </c>
      <c r="F6" s="91">
        <v>44409</v>
      </c>
      <c r="G6" s="91">
        <v>44440</v>
      </c>
      <c r="H6" s="91">
        <v>44470</v>
      </c>
      <c r="I6" s="91">
        <v>44501</v>
      </c>
      <c r="J6" s="91">
        <v>44531</v>
      </c>
      <c r="K6" s="430">
        <v>44562</v>
      </c>
      <c r="L6" s="91">
        <v>44593</v>
      </c>
      <c r="M6" s="91">
        <v>44621</v>
      </c>
      <c r="N6" s="91">
        <v>44652</v>
      </c>
      <c r="O6" s="91">
        <v>44682</v>
      </c>
      <c r="P6" s="91">
        <v>44713</v>
      </c>
      <c r="Q6" s="91">
        <v>44743</v>
      </c>
      <c r="R6" s="91">
        <v>44774</v>
      </c>
      <c r="S6" s="91">
        <v>44805</v>
      </c>
      <c r="T6" s="91">
        <v>44835</v>
      </c>
      <c r="U6" s="91">
        <v>44866</v>
      </c>
      <c r="V6" s="92">
        <v>44896</v>
      </c>
      <c r="W6" s="430">
        <v>44927</v>
      </c>
      <c r="X6" s="91">
        <v>44958</v>
      </c>
      <c r="Y6" s="92">
        <v>44986</v>
      </c>
      <c r="Z6" s="430">
        <v>45017</v>
      </c>
      <c r="AA6" s="91">
        <v>45047</v>
      </c>
      <c r="AB6" s="92">
        <v>45078</v>
      </c>
      <c r="AC6" s="430">
        <v>45108</v>
      </c>
      <c r="AD6" s="91">
        <v>45139</v>
      </c>
      <c r="AE6" s="92">
        <v>45170</v>
      </c>
      <c r="AF6" s="430">
        <v>45200</v>
      </c>
      <c r="AG6" s="91">
        <v>45231</v>
      </c>
      <c r="AH6" s="92">
        <v>45261</v>
      </c>
      <c r="AI6" s="430">
        <v>45292</v>
      </c>
      <c r="AJ6" s="91">
        <v>45323</v>
      </c>
      <c r="AK6" s="92">
        <v>45352</v>
      </c>
      <c r="AL6" s="430">
        <v>45383</v>
      </c>
      <c r="AM6" s="91">
        <v>45413</v>
      </c>
      <c r="AN6" s="92">
        <v>45444</v>
      </c>
      <c r="AO6" s="430">
        <v>45474</v>
      </c>
      <c r="AP6" s="1030">
        <v>45505</v>
      </c>
      <c r="AQ6" s="1031">
        <v>45536</v>
      </c>
      <c r="AR6" s="1032">
        <v>45566</v>
      </c>
      <c r="AS6" s="1030">
        <v>45597</v>
      </c>
      <c r="AT6" s="1031">
        <v>45627</v>
      </c>
      <c r="AU6" s="1032">
        <v>45658</v>
      </c>
      <c r="AV6" s="1030">
        <v>45689</v>
      </c>
      <c r="AW6" s="1031">
        <v>45717</v>
      </c>
      <c r="AX6" s="1032">
        <v>45748</v>
      </c>
      <c r="AY6" s="1030">
        <v>45778</v>
      </c>
      <c r="AZ6" s="1031">
        <v>45809</v>
      </c>
      <c r="BA6" s="1032">
        <v>45839</v>
      </c>
      <c r="BB6" s="1030">
        <v>45870</v>
      </c>
      <c r="BC6" s="1031">
        <v>45901</v>
      </c>
      <c r="BD6" s="1032">
        <v>45931</v>
      </c>
      <c r="BE6" s="1030">
        <v>45962</v>
      </c>
      <c r="BF6" s="1031">
        <v>45992</v>
      </c>
      <c r="BH6" s="567" t="s">
        <v>26</v>
      </c>
      <c r="BI6" s="563" t="s">
        <v>27</v>
      </c>
      <c r="BJ6" s="563" t="s">
        <v>28</v>
      </c>
      <c r="BK6" s="563" t="s">
        <v>29</v>
      </c>
    </row>
    <row r="7" spans="2:63" ht="15.75" thickBot="1">
      <c r="C7" s="1033" t="s">
        <v>30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6"/>
      <c r="BD7" s="85"/>
      <c r="BE7" s="85"/>
      <c r="BF7" s="86"/>
      <c r="BH7" s="568" t="s">
        <v>31</v>
      </c>
      <c r="BI7" s="561">
        <f>+'settlement day'!BN42</f>
        <v>60.25</v>
      </c>
      <c r="BJ7" s="564">
        <f>+'settlement day'!BO42</f>
        <v>64.576634512325839</v>
      </c>
      <c r="BK7" s="564">
        <f>+'settlement day'!BP42</f>
        <v>73.207776427703536</v>
      </c>
    </row>
    <row r="8" spans="2:63" ht="15.75" thickBot="1">
      <c r="C8" s="889" t="s">
        <v>32</v>
      </c>
      <c r="D8" s="850">
        <f>+'settlement day'!G11</f>
        <v>0</v>
      </c>
      <c r="E8" s="851">
        <f>+'settlement day'!I11</f>
        <v>0</v>
      </c>
      <c r="F8" s="851">
        <f>+'settlement day'!J11</f>
        <v>0</v>
      </c>
      <c r="G8" s="851">
        <f>+'settlement day'!K11</f>
        <v>0</v>
      </c>
      <c r="H8" s="851">
        <f>+'settlement day'!L11</f>
        <v>0</v>
      </c>
      <c r="I8" s="851">
        <f>+'settlement day'!M11</f>
        <v>0</v>
      </c>
      <c r="J8" s="851">
        <f>+'settlement day'!N11</f>
        <v>0</v>
      </c>
      <c r="K8" s="367">
        <f>+'settlement day'!O11</f>
        <v>0</v>
      </c>
      <c r="L8" s="368">
        <f>+'settlement day'!P11</f>
        <v>0</v>
      </c>
      <c r="M8" s="368">
        <f>+'settlement day'!Q11</f>
        <v>0</v>
      </c>
      <c r="N8" s="368">
        <f>+'settlement day'!R11</f>
        <v>0</v>
      </c>
      <c r="O8" s="368">
        <f ca="1">+'settlement day'!S11</f>
        <v>0</v>
      </c>
      <c r="P8" s="368">
        <f ca="1">+'settlement day'!T11</f>
        <v>0</v>
      </c>
      <c r="Q8" s="368">
        <f ca="1">+'settlement day'!U11</f>
        <v>0</v>
      </c>
      <c r="R8" s="368">
        <f ca="1">+'settlement day'!V11</f>
        <v>0</v>
      </c>
      <c r="S8" s="368">
        <f ca="1">+'settlement day'!W11</f>
        <v>0</v>
      </c>
      <c r="T8" s="368">
        <f ca="1">+'settlement day'!X11</f>
        <v>0</v>
      </c>
      <c r="U8" s="368">
        <f ca="1">+'settlement day'!Y11</f>
        <v>0</v>
      </c>
      <c r="V8" s="369">
        <f ca="1">+'settlement day'!Z11</f>
        <v>0</v>
      </c>
      <c r="W8" s="367">
        <f ca="1">+'settlement day'!AA11</f>
        <v>0</v>
      </c>
      <c r="X8" s="368">
        <f ca="1">+'settlement day'!AB11</f>
        <v>0</v>
      </c>
      <c r="Y8" s="369">
        <f ca="1">+'settlement day'!AC11</f>
        <v>0</v>
      </c>
      <c r="Z8" s="367">
        <f ca="1">+'settlement day'!AD11</f>
        <v>0</v>
      </c>
      <c r="AA8" s="368">
        <f ca="1">+'settlement day'!AE11</f>
        <v>0</v>
      </c>
      <c r="AB8" s="369">
        <f ca="1">+'settlement day'!AF11</f>
        <v>0</v>
      </c>
      <c r="AC8" s="367">
        <f ca="1">+'settlement day'!AG11</f>
        <v>0</v>
      </c>
      <c r="AD8" s="368">
        <f ca="1">+'settlement day'!AH11</f>
        <v>0</v>
      </c>
      <c r="AE8" s="369">
        <f ca="1">+'settlement day'!AI11</f>
        <v>0</v>
      </c>
      <c r="AF8" s="367">
        <f ca="1">+'settlement day'!AJ11</f>
        <v>0</v>
      </c>
      <c r="AG8" s="368">
        <f ca="1">+'settlement day'!AK11</f>
        <v>0</v>
      </c>
      <c r="AH8" s="369">
        <f ca="1">+'settlement day'!AL11</f>
        <v>0</v>
      </c>
      <c r="AI8" s="367">
        <f ca="1">+'settlement day'!AM11</f>
        <v>0</v>
      </c>
      <c r="AJ8" s="368">
        <f ca="1">+'settlement day'!AN11</f>
        <v>0</v>
      </c>
      <c r="AK8" s="369">
        <f ca="1">+'settlement day'!AO11</f>
        <v>0</v>
      </c>
      <c r="AL8" s="367">
        <f ca="1">+'settlement day'!AP11</f>
        <v>0</v>
      </c>
      <c r="AM8" s="368">
        <f ca="1">+'settlement day'!AQ11</f>
        <v>0</v>
      </c>
      <c r="AN8" s="369">
        <f ca="1">+'settlement day'!AR11</f>
        <v>0</v>
      </c>
      <c r="AO8" s="367">
        <f ca="1">+'settlement day'!AS11</f>
        <v>0</v>
      </c>
      <c r="AP8" s="368">
        <f ca="1">+'settlement day'!AT11</f>
        <v>0</v>
      </c>
      <c r="AQ8" s="369">
        <f ca="1">+'settlement day'!AU11</f>
        <v>0</v>
      </c>
      <c r="AR8" s="367">
        <f ca="1">+'settlement day'!AV11</f>
        <v>0</v>
      </c>
      <c r="AS8" s="368">
        <f ca="1">+'settlement day'!AW11</f>
        <v>0</v>
      </c>
      <c r="AT8" s="369">
        <f ca="1">+'settlement day'!AX11</f>
        <v>0</v>
      </c>
      <c r="AU8" s="367">
        <f ca="1">+'settlement day'!AY11</f>
        <v>0</v>
      </c>
      <c r="AV8" s="368">
        <f ca="1">+'settlement day'!AZ11</f>
        <v>0</v>
      </c>
      <c r="AW8" s="369">
        <f ca="1">+'settlement day'!BA11</f>
        <v>0</v>
      </c>
      <c r="AX8" s="367">
        <f ca="1">+'settlement day'!BB11</f>
        <v>0</v>
      </c>
      <c r="AY8" s="368">
        <f ca="1">+'settlement day'!BC11</f>
        <v>2.4999999999999467E-3</v>
      </c>
      <c r="AZ8" s="369">
        <f ca="1">+'settlement day'!BD11</f>
        <v>2.5000000000000133E-2</v>
      </c>
      <c r="BA8" s="367">
        <f ca="1">+'settlement day'!BE11</f>
        <v>2.4999999999999911E-2</v>
      </c>
      <c r="BB8" s="368">
        <f ca="1">+'settlement day'!BF11</f>
        <v>2.2499999999999964E-2</v>
      </c>
      <c r="BC8" s="369">
        <f ca="1">+'settlement day'!BG11</f>
        <v>1.9999999999999796E-2</v>
      </c>
      <c r="BD8" s="367">
        <f ca="1">+'settlement day'!BH11</f>
        <v>1.5000000000000124E-2</v>
      </c>
      <c r="BE8" s="368">
        <f ca="1">+'settlement day'!BI11</f>
        <v>1.2499999999999956E-2</v>
      </c>
      <c r="BF8" s="369">
        <f ca="1">+'settlement day'!BJ11</f>
        <v>1.2499999999999956E-2</v>
      </c>
      <c r="BH8" s="569" t="s">
        <v>33</v>
      </c>
      <c r="BI8" s="560">
        <f>+'settlement day'!BN43</f>
        <v>12.09183775864491</v>
      </c>
      <c r="BJ8" s="565">
        <f>+'settlement day'!BO43</f>
        <v>12.960169087507944</v>
      </c>
      <c r="BK8" s="565">
        <f>+'settlement day'!BP43</f>
        <v>14.692390958256272</v>
      </c>
    </row>
    <row r="9" spans="2:63">
      <c r="C9" s="892" t="s">
        <v>34</v>
      </c>
      <c r="D9" s="852">
        <f>+'settlement day'!G9</f>
        <v>0</v>
      </c>
      <c r="E9" s="852">
        <f>+'settlement day'!I9</f>
        <v>0</v>
      </c>
      <c r="F9" s="852">
        <f>+'settlement day'!J9</f>
        <v>0</v>
      </c>
      <c r="G9" s="853">
        <f>+'settlement day'!K9</f>
        <v>0</v>
      </c>
      <c r="H9" s="853">
        <f>+'settlement day'!L9</f>
        <v>0</v>
      </c>
      <c r="I9" s="853">
        <f>+'settlement day'!M9</f>
        <v>0</v>
      </c>
      <c r="J9" s="853">
        <f>+'settlement day'!N9</f>
        <v>0</v>
      </c>
      <c r="K9" s="429">
        <f>+'settlement day'!O9</f>
        <v>0</v>
      </c>
      <c r="L9" s="853">
        <f>+'settlement day'!P9</f>
        <v>0</v>
      </c>
      <c r="M9" s="853">
        <f>+'settlement day'!Q9</f>
        <v>0</v>
      </c>
      <c r="N9" s="853">
        <f>+'settlement day'!R9</f>
        <v>0</v>
      </c>
      <c r="O9" s="853">
        <f>+'settlement day'!S9</f>
        <v>0</v>
      </c>
      <c r="P9" s="853">
        <f>+'settlement day'!T9</f>
        <v>0</v>
      </c>
      <c r="Q9" s="853">
        <f>+'settlement day'!U9</f>
        <v>0</v>
      </c>
      <c r="R9" s="853">
        <f>+'settlement day'!V9</f>
        <v>0</v>
      </c>
      <c r="S9" s="853">
        <f>+'settlement day'!W9</f>
        <v>0</v>
      </c>
      <c r="T9" s="853">
        <f>+'settlement day'!X9</f>
        <v>0</v>
      </c>
      <c r="U9" s="853">
        <f>+'settlement day'!Y9</f>
        <v>0</v>
      </c>
      <c r="V9" s="428">
        <f>+'settlement day'!Z9</f>
        <v>0</v>
      </c>
      <c r="W9" s="429">
        <f>+'settlement day'!AA9</f>
        <v>0</v>
      </c>
      <c r="X9" s="853">
        <f>+'settlement day'!AB9</f>
        <v>0</v>
      </c>
      <c r="Y9" s="428">
        <f>+'settlement day'!AC9</f>
        <v>0</v>
      </c>
      <c r="Z9" s="429">
        <f>+'settlement day'!AD9</f>
        <v>0</v>
      </c>
      <c r="AA9" s="853">
        <f>+'settlement day'!AE9</f>
        <v>0</v>
      </c>
      <c r="AB9" s="428">
        <f>+'settlement day'!AF9</f>
        <v>0</v>
      </c>
      <c r="AC9" s="429">
        <f>+'settlement day'!AG9</f>
        <v>0</v>
      </c>
      <c r="AD9" s="853">
        <f>+'settlement day'!AH9</f>
        <v>0</v>
      </c>
      <c r="AE9" s="428">
        <f>+'settlement day'!AI9</f>
        <v>0</v>
      </c>
      <c r="AF9" s="429">
        <f>+'settlement day'!AJ9</f>
        <v>0</v>
      </c>
      <c r="AG9" s="853">
        <f>+'settlement day'!AK9</f>
        <v>0</v>
      </c>
      <c r="AH9" s="428">
        <f>+'settlement day'!AL9</f>
        <v>0</v>
      </c>
      <c r="AI9" s="429">
        <f>+'settlement day'!AM9</f>
        <v>0</v>
      </c>
      <c r="AJ9" s="853">
        <f>+'settlement day'!AN9</f>
        <v>0</v>
      </c>
      <c r="AK9" s="428">
        <f>+'settlement day'!AO9</f>
        <v>0</v>
      </c>
      <c r="AL9" s="429">
        <f>+'settlement day'!AP9</f>
        <v>0</v>
      </c>
      <c r="AM9" s="853">
        <f>+'settlement day'!AQ9</f>
        <v>0</v>
      </c>
      <c r="AN9" s="428">
        <f>+'settlement day'!AR9</f>
        <v>0</v>
      </c>
      <c r="AO9" s="429">
        <f>+'settlement day'!AS9</f>
        <v>0</v>
      </c>
      <c r="AP9" s="853">
        <f>+'settlement day'!AT9</f>
        <v>0</v>
      </c>
      <c r="AQ9" s="428">
        <f>+'settlement day'!AU9</f>
        <v>0</v>
      </c>
      <c r="AR9" s="429">
        <f>+'settlement day'!AV9</f>
        <v>0</v>
      </c>
      <c r="AS9" s="853">
        <f>+'settlement day'!AW9</f>
        <v>0</v>
      </c>
      <c r="AT9" s="428">
        <f>+'settlement day'!AX9</f>
        <v>0</v>
      </c>
      <c r="AU9" s="429">
        <f>+'settlement day'!AY9</f>
        <v>0</v>
      </c>
      <c r="AV9" s="853">
        <f>+'settlement day'!AZ9</f>
        <v>0</v>
      </c>
      <c r="AW9" s="428">
        <f>+'settlement day'!BA9</f>
        <v>0</v>
      </c>
      <c r="AX9" s="429">
        <f>+'settlement day'!BB9</f>
        <v>0</v>
      </c>
      <c r="AY9" s="853">
        <f>+'settlement day'!BC9</f>
        <v>1.73</v>
      </c>
      <c r="AZ9" s="428">
        <f>+'settlement day'!BD9</f>
        <v>1.7675000000000001</v>
      </c>
      <c r="BA9" s="429">
        <f>+'settlement day'!BE9</f>
        <v>1.7825</v>
      </c>
      <c r="BB9" s="853">
        <f>+'settlement day'!BF9</f>
        <v>1.78</v>
      </c>
      <c r="BC9" s="428">
        <f>+'settlement day'!BG9</f>
        <v>1.7649999999999999</v>
      </c>
      <c r="BD9" s="429">
        <f>+'settlement day'!BH9</f>
        <v>1.7275</v>
      </c>
      <c r="BE9" s="853">
        <f>+'settlement day'!BI9</f>
        <v>1.6924999999999999</v>
      </c>
      <c r="BF9" s="428">
        <f>+'settlement day'!BJ9</f>
        <v>1.6675</v>
      </c>
      <c r="BJ9" s="60">
        <f>+BK8-BJ8</f>
        <v>1.7322218707483277</v>
      </c>
    </row>
    <row r="10" spans="2:63" ht="5.45" customHeight="1">
      <c r="C10" s="891"/>
      <c r="D10" s="1"/>
      <c r="E10" s="1"/>
      <c r="F10" s="1"/>
      <c r="G10" s="1"/>
      <c r="H10" s="1"/>
      <c r="I10" s="1"/>
      <c r="J10" s="1"/>
      <c r="K10" s="87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7"/>
      <c r="X10" s="1"/>
      <c r="Y10" s="5"/>
      <c r="Z10" s="87"/>
      <c r="AA10" s="1"/>
      <c r="AB10" s="5"/>
      <c r="AC10" s="87"/>
      <c r="AD10" s="1"/>
      <c r="AE10" s="5"/>
      <c r="AF10" s="87"/>
      <c r="AG10" s="1"/>
      <c r="AH10" s="5"/>
      <c r="AI10" s="87"/>
      <c r="AJ10" s="1"/>
      <c r="AK10" s="5"/>
      <c r="AL10" s="87"/>
      <c r="AM10" s="1"/>
      <c r="AN10" s="5"/>
      <c r="AO10" s="87"/>
      <c r="AP10" s="1"/>
      <c r="AQ10" s="5"/>
      <c r="AR10" s="87"/>
      <c r="AS10" s="1"/>
      <c r="AT10" s="5"/>
      <c r="AU10" s="87"/>
      <c r="AV10" s="1"/>
      <c r="AW10" s="5"/>
      <c r="AX10" s="87"/>
      <c r="AY10" s="1"/>
      <c r="AZ10" s="5"/>
      <c r="BA10" s="87"/>
      <c r="BB10" s="1"/>
      <c r="BC10" s="5"/>
      <c r="BD10" s="87"/>
      <c r="BE10" s="1"/>
      <c r="BF10" s="5"/>
    </row>
    <row r="11" spans="2:63">
      <c r="B11" s="69">
        <v>0.1</v>
      </c>
      <c r="C11" s="893" t="s">
        <v>35</v>
      </c>
      <c r="D11" s="854">
        <f t="shared" ref="D11:AB11" si="4">+(D9+$B$11)*$B$2</f>
        <v>26.417200000000005</v>
      </c>
      <c r="E11" s="855">
        <f t="shared" si="4"/>
        <v>26.417200000000005</v>
      </c>
      <c r="F11" s="855">
        <f t="shared" si="4"/>
        <v>26.417200000000005</v>
      </c>
      <c r="G11" s="854">
        <f t="shared" si="4"/>
        <v>26.417200000000005</v>
      </c>
      <c r="H11" s="854">
        <f t="shared" si="4"/>
        <v>26.417200000000005</v>
      </c>
      <c r="I11" s="854">
        <f t="shared" si="4"/>
        <v>26.417200000000005</v>
      </c>
      <c r="J11" s="854">
        <f t="shared" si="4"/>
        <v>26.417200000000005</v>
      </c>
      <c r="K11" s="355">
        <f t="shared" si="4"/>
        <v>26.417200000000005</v>
      </c>
      <c r="L11" s="854">
        <f t="shared" si="4"/>
        <v>26.417200000000005</v>
      </c>
      <c r="M11" s="854">
        <f t="shared" si="4"/>
        <v>26.417200000000005</v>
      </c>
      <c r="N11" s="854">
        <f t="shared" si="4"/>
        <v>26.417200000000005</v>
      </c>
      <c r="O11" s="854">
        <f t="shared" si="4"/>
        <v>26.417200000000005</v>
      </c>
      <c r="P11" s="854">
        <f t="shared" si="4"/>
        <v>26.417200000000005</v>
      </c>
      <c r="Q11" s="854">
        <f t="shared" si="4"/>
        <v>26.417200000000005</v>
      </c>
      <c r="R11" s="854">
        <f t="shared" si="4"/>
        <v>26.417200000000005</v>
      </c>
      <c r="S11" s="854">
        <f t="shared" si="4"/>
        <v>26.417200000000005</v>
      </c>
      <c r="T11" s="854">
        <f t="shared" si="4"/>
        <v>26.417200000000005</v>
      </c>
      <c r="U11" s="854">
        <f t="shared" si="4"/>
        <v>26.417200000000005</v>
      </c>
      <c r="V11" s="189">
        <f t="shared" si="4"/>
        <v>26.417200000000005</v>
      </c>
      <c r="W11" s="355">
        <f t="shared" si="4"/>
        <v>26.417200000000005</v>
      </c>
      <c r="X11" s="854">
        <f t="shared" si="4"/>
        <v>26.417200000000005</v>
      </c>
      <c r="Y11" s="189">
        <f t="shared" si="4"/>
        <v>26.417200000000005</v>
      </c>
      <c r="Z11" s="355">
        <f t="shared" si="4"/>
        <v>26.417200000000005</v>
      </c>
      <c r="AA11" s="854">
        <f t="shared" si="4"/>
        <v>26.417200000000005</v>
      </c>
      <c r="AB11" s="189">
        <f t="shared" si="4"/>
        <v>26.417200000000005</v>
      </c>
      <c r="AC11" s="355">
        <f t="shared" ref="AC11:AE11" si="5">+(AC9+$B$11)*$B$2</f>
        <v>26.417200000000005</v>
      </c>
      <c r="AD11" s="854">
        <f t="shared" si="5"/>
        <v>26.417200000000005</v>
      </c>
      <c r="AE11" s="189">
        <f t="shared" si="5"/>
        <v>26.417200000000005</v>
      </c>
      <c r="AF11" s="355">
        <f>+(AF9+$B$11)*$B$2</f>
        <v>26.417200000000005</v>
      </c>
      <c r="AG11" s="854">
        <f>+(AG9+$B$11)*$B$2</f>
        <v>26.417200000000005</v>
      </c>
      <c r="AH11" s="189">
        <f>+(AH9+$B$11)*$B$2</f>
        <v>26.417200000000005</v>
      </c>
      <c r="AI11" s="355">
        <f t="shared" ref="AI11:AN11" si="6">+(AI9+$B$11)*$B$2</f>
        <v>26.417200000000005</v>
      </c>
      <c r="AJ11" s="854">
        <f>+(AJ9+$B$11)*$B$2</f>
        <v>26.417200000000005</v>
      </c>
      <c r="AK11" s="189">
        <f t="shared" si="6"/>
        <v>26.417200000000005</v>
      </c>
      <c r="AL11" s="355">
        <f t="shared" si="6"/>
        <v>26.417200000000005</v>
      </c>
      <c r="AM11" s="854">
        <f t="shared" si="6"/>
        <v>26.417200000000005</v>
      </c>
      <c r="AN11" s="189">
        <f t="shared" si="6"/>
        <v>26.417200000000005</v>
      </c>
      <c r="AO11" s="355">
        <f t="shared" ref="AO11:AT11" si="7">+(AO9+$B$11)*$B$2</f>
        <v>26.417200000000005</v>
      </c>
      <c r="AP11" s="854">
        <f t="shared" si="7"/>
        <v>26.417200000000005</v>
      </c>
      <c r="AQ11" s="189">
        <f t="shared" si="7"/>
        <v>26.417200000000005</v>
      </c>
      <c r="AR11" s="355">
        <f t="shared" si="7"/>
        <v>26.417200000000005</v>
      </c>
      <c r="AS11" s="854">
        <f t="shared" si="7"/>
        <v>26.417200000000005</v>
      </c>
      <c r="AT11" s="189">
        <f t="shared" si="7"/>
        <v>26.417200000000005</v>
      </c>
      <c r="AU11" s="355">
        <f t="shared" ref="AU11:AW11" si="8">+(AU9+$B$11)*$B$2</f>
        <v>26.417200000000005</v>
      </c>
      <c r="AV11" s="854">
        <f t="shared" si="8"/>
        <v>26.417200000000005</v>
      </c>
      <c r="AW11" s="189">
        <f t="shared" si="8"/>
        <v>26.417200000000005</v>
      </c>
      <c r="AX11" s="355">
        <f t="shared" ref="AX11:BC11" si="9">+(AX9+$B$11)*$B$2</f>
        <v>26.417200000000005</v>
      </c>
      <c r="AY11" s="854">
        <f t="shared" si="9"/>
        <v>483.43476000000004</v>
      </c>
      <c r="AZ11" s="189">
        <f t="shared" si="9"/>
        <v>493.3412100000001</v>
      </c>
      <c r="BA11" s="355">
        <f t="shared" si="9"/>
        <v>497.30379000000005</v>
      </c>
      <c r="BB11" s="854">
        <f t="shared" si="9"/>
        <v>496.64336000000009</v>
      </c>
      <c r="BC11" s="189">
        <f t="shared" si="9"/>
        <v>492.68078000000003</v>
      </c>
      <c r="BD11" s="355">
        <f t="shared" ref="BD11:BF11" si="10">+(BD9+$B$11)*$B$2</f>
        <v>482.77433000000008</v>
      </c>
      <c r="BE11" s="854">
        <f t="shared" si="10"/>
        <v>473.52831000000003</v>
      </c>
      <c r="BF11" s="189">
        <f t="shared" si="10"/>
        <v>466.92401000000007</v>
      </c>
    </row>
    <row r="12" spans="2:63">
      <c r="B12" s="356">
        <f>+'mkt data'!G14</f>
        <v>0.22</v>
      </c>
      <c r="C12" s="893" t="s">
        <v>36</v>
      </c>
      <c r="D12" s="854">
        <f t="shared" ref="D12:AB12" si="11">+(D9+$B$12)*$B$2</f>
        <v>58.117840000000008</v>
      </c>
      <c r="E12" s="854">
        <f t="shared" si="11"/>
        <v>58.117840000000008</v>
      </c>
      <c r="F12" s="854">
        <f t="shared" si="11"/>
        <v>58.117840000000008</v>
      </c>
      <c r="G12" s="854">
        <f t="shared" si="11"/>
        <v>58.117840000000008</v>
      </c>
      <c r="H12" s="854">
        <f t="shared" si="11"/>
        <v>58.117840000000008</v>
      </c>
      <c r="I12" s="854">
        <f t="shared" si="11"/>
        <v>58.117840000000008</v>
      </c>
      <c r="J12" s="854">
        <f t="shared" si="11"/>
        <v>58.117840000000008</v>
      </c>
      <c r="K12" s="355">
        <f t="shared" si="11"/>
        <v>58.117840000000008</v>
      </c>
      <c r="L12" s="854">
        <f t="shared" si="11"/>
        <v>58.117840000000008</v>
      </c>
      <c r="M12" s="854">
        <f t="shared" si="11"/>
        <v>58.117840000000008</v>
      </c>
      <c r="N12" s="854">
        <f t="shared" si="11"/>
        <v>58.117840000000008</v>
      </c>
      <c r="O12" s="854">
        <f t="shared" si="11"/>
        <v>58.117840000000008</v>
      </c>
      <c r="P12" s="854">
        <f t="shared" si="11"/>
        <v>58.117840000000008</v>
      </c>
      <c r="Q12" s="854">
        <f t="shared" si="11"/>
        <v>58.117840000000008</v>
      </c>
      <c r="R12" s="854">
        <f t="shared" si="11"/>
        <v>58.117840000000008</v>
      </c>
      <c r="S12" s="854">
        <f t="shared" si="11"/>
        <v>58.117840000000008</v>
      </c>
      <c r="T12" s="854">
        <f t="shared" si="11"/>
        <v>58.117840000000008</v>
      </c>
      <c r="U12" s="854">
        <f t="shared" si="11"/>
        <v>58.117840000000008</v>
      </c>
      <c r="V12" s="189">
        <f t="shared" si="11"/>
        <v>58.117840000000008</v>
      </c>
      <c r="W12" s="355">
        <f t="shared" si="11"/>
        <v>58.117840000000008</v>
      </c>
      <c r="X12" s="854">
        <f t="shared" si="11"/>
        <v>58.117840000000008</v>
      </c>
      <c r="Y12" s="189">
        <f t="shared" si="11"/>
        <v>58.117840000000008</v>
      </c>
      <c r="Z12" s="355">
        <f t="shared" si="11"/>
        <v>58.117840000000008</v>
      </c>
      <c r="AA12" s="854">
        <f t="shared" si="11"/>
        <v>58.117840000000008</v>
      </c>
      <c r="AB12" s="189">
        <f t="shared" si="11"/>
        <v>58.117840000000008</v>
      </c>
      <c r="AC12" s="355">
        <f t="shared" ref="AC12:AE12" si="12">+(AC9+$B$12)*$B$2</f>
        <v>58.117840000000008</v>
      </c>
      <c r="AD12" s="854">
        <f t="shared" si="12"/>
        <v>58.117840000000008</v>
      </c>
      <c r="AE12" s="189">
        <f t="shared" si="12"/>
        <v>58.117840000000008</v>
      </c>
      <c r="AF12" s="355">
        <f t="shared" ref="AF12:AH12" si="13">+(AF9+$B$12)*$B$2</f>
        <v>58.117840000000008</v>
      </c>
      <c r="AG12" s="854">
        <f t="shared" si="13"/>
        <v>58.117840000000008</v>
      </c>
      <c r="AH12" s="189">
        <f t="shared" si="13"/>
        <v>58.117840000000008</v>
      </c>
      <c r="AI12" s="355">
        <f t="shared" ref="AI12:AN12" si="14">+(AI9+$B$12)*$B$2</f>
        <v>58.117840000000008</v>
      </c>
      <c r="AJ12" s="854">
        <f t="shared" si="14"/>
        <v>58.117840000000008</v>
      </c>
      <c r="AK12" s="189">
        <f t="shared" si="14"/>
        <v>58.117840000000008</v>
      </c>
      <c r="AL12" s="355">
        <f t="shared" si="14"/>
        <v>58.117840000000008</v>
      </c>
      <c r="AM12" s="854">
        <f t="shared" si="14"/>
        <v>58.117840000000008</v>
      </c>
      <c r="AN12" s="189">
        <f t="shared" si="14"/>
        <v>58.117840000000008</v>
      </c>
      <c r="AO12" s="355">
        <f t="shared" ref="AO12:AT12" si="15">+(AO9+$B$12)*$B$2</f>
        <v>58.117840000000008</v>
      </c>
      <c r="AP12" s="854">
        <f t="shared" si="15"/>
        <v>58.117840000000008</v>
      </c>
      <c r="AQ12" s="189">
        <f t="shared" si="15"/>
        <v>58.117840000000008</v>
      </c>
      <c r="AR12" s="355">
        <f t="shared" si="15"/>
        <v>58.117840000000008</v>
      </c>
      <c r="AS12" s="854">
        <f t="shared" si="15"/>
        <v>58.117840000000008</v>
      </c>
      <c r="AT12" s="189">
        <f t="shared" si="15"/>
        <v>58.117840000000008</v>
      </c>
      <c r="AU12" s="355">
        <f t="shared" ref="AU12:AW12" si="16">+(AU9+$B$12)*$B$2</f>
        <v>58.117840000000008</v>
      </c>
      <c r="AV12" s="854">
        <f t="shared" si="16"/>
        <v>58.117840000000008</v>
      </c>
      <c r="AW12" s="189">
        <f t="shared" si="16"/>
        <v>58.117840000000008</v>
      </c>
      <c r="AX12" s="355">
        <f t="shared" ref="AX12:BC12" si="17">+(AX9+$B$12)*$B$2</f>
        <v>58.117840000000008</v>
      </c>
      <c r="AY12" s="1087">
        <f t="shared" si="17"/>
        <v>515.1354</v>
      </c>
      <c r="AZ12" s="1084">
        <f t="shared" si="17"/>
        <v>525.04185000000007</v>
      </c>
      <c r="BA12" s="1088">
        <f t="shared" si="17"/>
        <v>529.00443000000007</v>
      </c>
      <c r="BB12" s="854">
        <f t="shared" si="17"/>
        <v>528.34400000000005</v>
      </c>
      <c r="BC12" s="189">
        <f t="shared" si="17"/>
        <v>524.38142000000005</v>
      </c>
      <c r="BD12" s="355">
        <f t="shared" ref="BD12:BF12" si="18">+(BD9+$B$12)*$B$2</f>
        <v>514.4749700000001</v>
      </c>
      <c r="BE12" s="854">
        <f t="shared" si="18"/>
        <v>505.22895</v>
      </c>
      <c r="BF12" s="189">
        <f t="shared" si="18"/>
        <v>498.62465000000003</v>
      </c>
    </row>
    <row r="13" spans="2:63" ht="7.35" customHeight="1" thickBot="1">
      <c r="C13" s="894"/>
      <c r="D13" s="3"/>
      <c r="E13" s="3"/>
      <c r="F13" s="3"/>
      <c r="G13" s="3"/>
      <c r="H13" s="3"/>
      <c r="I13" s="3"/>
      <c r="J13" s="3"/>
      <c r="K13" s="88"/>
      <c r="L13" s="3"/>
      <c r="M13" s="3"/>
      <c r="N13" s="3"/>
      <c r="O13" s="3"/>
      <c r="P13" s="3"/>
      <c r="Q13" s="3"/>
      <c r="R13" s="3"/>
      <c r="S13" s="3"/>
      <c r="T13" s="3"/>
      <c r="U13" s="3"/>
      <c r="V13" s="89"/>
      <c r="W13" s="88"/>
      <c r="X13" s="3"/>
      <c r="Y13" s="89"/>
      <c r="Z13" s="88"/>
      <c r="AA13" s="3"/>
      <c r="AB13" s="89"/>
      <c r="AC13" s="88"/>
      <c r="AD13" s="3"/>
      <c r="AE13" s="89"/>
      <c r="AF13" s="88"/>
      <c r="AG13" s="3"/>
      <c r="AH13" s="89"/>
      <c r="AI13" s="88"/>
      <c r="AJ13" s="3"/>
      <c r="AK13" s="89"/>
      <c r="AL13" s="88"/>
      <c r="AM13" s="3"/>
      <c r="AN13" s="89"/>
      <c r="AO13" s="88"/>
      <c r="AP13" s="3"/>
      <c r="AQ13" s="89"/>
      <c r="AR13" s="88"/>
      <c r="AS13" s="3"/>
      <c r="AT13" s="89"/>
      <c r="AU13" s="88"/>
      <c r="AV13" s="3"/>
      <c r="AW13" s="89"/>
      <c r="AX13" s="88"/>
      <c r="AY13" s="3"/>
      <c r="AZ13" s="89"/>
      <c r="BA13" s="88"/>
      <c r="BB13" s="3"/>
      <c r="BC13" s="89"/>
      <c r="BD13" s="88"/>
      <c r="BE13" s="3"/>
      <c r="BF13" s="89"/>
    </row>
    <row r="14" spans="2:63" ht="15.75" thickBot="1">
      <c r="C14" s="1033" t="s">
        <v>37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6"/>
      <c r="BD14" s="85"/>
      <c r="BE14" s="85"/>
      <c r="BF14" s="86"/>
    </row>
    <row r="15" spans="2:63">
      <c r="B15" s="75" t="s">
        <v>38</v>
      </c>
      <c r="C15" s="889" t="s">
        <v>32</v>
      </c>
      <c r="D15" s="177">
        <f>+'settlement day'!G15</f>
        <v>0</v>
      </c>
      <c r="E15" s="370">
        <f>+'settlement day'!I15</f>
        <v>0</v>
      </c>
      <c r="F15" s="370">
        <f>+'settlement day'!J15</f>
        <v>0</v>
      </c>
      <c r="G15" s="370">
        <f>+'settlement day'!K15</f>
        <v>0</v>
      </c>
      <c r="H15" s="370">
        <f>+'settlement day'!L15</f>
        <v>0</v>
      </c>
      <c r="I15" s="370">
        <f>+'settlement day'!M15</f>
        <v>0</v>
      </c>
      <c r="J15" s="370">
        <f>+'settlement day'!N15</f>
        <v>0</v>
      </c>
      <c r="K15" s="372">
        <f>+'settlement day'!O15</f>
        <v>0</v>
      </c>
      <c r="L15" s="370">
        <f>+'settlement day'!P15</f>
        <v>0</v>
      </c>
      <c r="M15" s="370">
        <f>+'settlement day'!Q15</f>
        <v>0</v>
      </c>
      <c r="N15" s="370">
        <f>+'settlement day'!R15</f>
        <v>0</v>
      </c>
      <c r="O15" s="370">
        <f ca="1">+'settlement day'!S15</f>
        <v>0</v>
      </c>
      <c r="P15" s="370">
        <f ca="1">+'settlement day'!T15</f>
        <v>0</v>
      </c>
      <c r="Q15" s="370">
        <f ca="1">+'settlement day'!U15</f>
        <v>0</v>
      </c>
      <c r="R15" s="370">
        <f ca="1">+'settlement day'!V15</f>
        <v>0</v>
      </c>
      <c r="S15" s="370">
        <f ca="1">+'settlement day'!W15</f>
        <v>0</v>
      </c>
      <c r="T15" s="370">
        <f ca="1">+'settlement day'!X15</f>
        <v>0</v>
      </c>
      <c r="U15" s="370">
        <f ca="1">+'settlement day'!Y15</f>
        <v>0</v>
      </c>
      <c r="V15" s="371">
        <f ca="1">+'settlement day'!Z15</f>
        <v>0</v>
      </c>
      <c r="W15" s="372">
        <f ca="1">+'settlement day'!AA15</f>
        <v>0</v>
      </c>
      <c r="X15" s="370">
        <f ca="1">+'settlement day'!AB15</f>
        <v>0</v>
      </c>
      <c r="Y15" s="371">
        <f ca="1">+'settlement day'!AC15</f>
        <v>0</v>
      </c>
      <c r="Z15" s="372">
        <f ca="1">+'settlement day'!AD15</f>
        <v>0</v>
      </c>
      <c r="AA15" s="370">
        <f ca="1">+'settlement day'!AE15</f>
        <v>0</v>
      </c>
      <c r="AB15" s="370">
        <f ca="1">+'settlement day'!AF15</f>
        <v>0</v>
      </c>
      <c r="AC15" s="372">
        <f ca="1">+'settlement day'!AG15</f>
        <v>0</v>
      </c>
      <c r="AD15" s="370">
        <f ca="1">+'settlement day'!AH15</f>
        <v>0</v>
      </c>
      <c r="AE15" s="371">
        <f ca="1">+'settlement day'!AI15</f>
        <v>0</v>
      </c>
      <c r="AF15" s="370">
        <f ca="1">+'settlement day'!AJ15</f>
        <v>0</v>
      </c>
      <c r="AG15" s="370">
        <f ca="1">+'settlement day'!AK15</f>
        <v>0</v>
      </c>
      <c r="AH15" s="371">
        <f ca="1">+'settlement day'!AL15</f>
        <v>0</v>
      </c>
      <c r="AI15" s="370">
        <f ca="1">+'settlement day'!AM15</f>
        <v>0</v>
      </c>
      <c r="AJ15" s="370">
        <f ca="1">+'settlement day'!AN15</f>
        <v>0</v>
      </c>
      <c r="AK15" s="371">
        <f ca="1">+'settlement day'!AO15</f>
        <v>0</v>
      </c>
      <c r="AL15" s="370">
        <f ca="1">+'settlement day'!AP15</f>
        <v>0</v>
      </c>
      <c r="AM15" s="370">
        <f ca="1">+'settlement day'!AQ15</f>
        <v>0</v>
      </c>
      <c r="AN15" s="371">
        <f ca="1">+'settlement day'!AR15</f>
        <v>0</v>
      </c>
      <c r="AO15" s="370">
        <f ca="1">+'settlement day'!AS15</f>
        <v>0</v>
      </c>
      <c r="AP15" s="370">
        <f ca="1">+'settlement day'!AT15</f>
        <v>0</v>
      </c>
      <c r="AQ15" s="371">
        <f ca="1">+'settlement day'!AU15</f>
        <v>0</v>
      </c>
      <c r="AR15" s="370">
        <f ca="1">+'settlement day'!AV15</f>
        <v>0</v>
      </c>
      <c r="AS15" s="370">
        <f ca="1">+'settlement day'!AW15</f>
        <v>0</v>
      </c>
      <c r="AT15" s="371">
        <f ca="1">+'settlement day'!AX15</f>
        <v>0</v>
      </c>
      <c r="AU15" s="372">
        <f ca="1">+'settlement day'!AY15</f>
        <v>0</v>
      </c>
      <c r="AV15" s="370">
        <f ca="1">+'settlement day'!AZ15</f>
        <v>0</v>
      </c>
      <c r="AW15" s="371">
        <f ca="1">+'settlement day'!BA15</f>
        <v>0</v>
      </c>
      <c r="AX15" s="372">
        <f ca="1">+'settlement day'!BB15</f>
        <v>0</v>
      </c>
      <c r="AY15" s="370">
        <f ca="1">+'settlement day'!BC15</f>
        <v>0.5</v>
      </c>
      <c r="AZ15" s="371">
        <f ca="1">+'settlement day'!BD15</f>
        <v>11.5</v>
      </c>
      <c r="BA15" s="372">
        <f ca="1">+'settlement day'!BE15</f>
        <v>11.5</v>
      </c>
      <c r="BB15" s="370">
        <f ca="1">+'settlement day'!BF15</f>
        <v>0</v>
      </c>
      <c r="BC15" s="371">
        <f ca="1">+'settlement day'!BG15</f>
        <v>0</v>
      </c>
      <c r="BD15" s="372">
        <f ca="1">+'settlement day'!BH15</f>
        <v>0</v>
      </c>
      <c r="BE15" s="370">
        <f ca="1">+'settlement day'!BI15</f>
        <v>0</v>
      </c>
      <c r="BF15" s="371">
        <f ca="1">+'settlement day'!BJ15</f>
        <v>0</v>
      </c>
    </row>
    <row r="16" spans="2:63">
      <c r="B16" s="245">
        <f>+'mkt data'!G23</f>
        <v>90</v>
      </c>
      <c r="C16" s="890" t="s">
        <v>39</v>
      </c>
      <c r="D16" s="309">
        <f>+'settlement day'!G13</f>
        <v>0</v>
      </c>
      <c r="E16" s="309">
        <f>+'settlement day'!I13</f>
        <v>0</v>
      </c>
      <c r="F16" s="309">
        <f>+'settlement day'!J13</f>
        <v>0</v>
      </c>
      <c r="G16" s="309">
        <f>+'settlement day'!K13</f>
        <v>0</v>
      </c>
      <c r="H16" s="309">
        <f>+'settlement day'!L13</f>
        <v>0</v>
      </c>
      <c r="I16" s="309">
        <f>+'settlement day'!M13</f>
        <v>0</v>
      </c>
      <c r="J16" s="309">
        <f>+'settlement day'!N13</f>
        <v>0</v>
      </c>
      <c r="K16" s="353">
        <f>+'settlement day'!O13</f>
        <v>0</v>
      </c>
      <c r="L16" s="548">
        <f>+'settlement day'!P13</f>
        <v>0</v>
      </c>
      <c r="M16" s="548">
        <f>+'settlement day'!Q13</f>
        <v>0</v>
      </c>
      <c r="N16" s="548">
        <f>+'settlement day'!R13</f>
        <v>0</v>
      </c>
      <c r="O16" s="548">
        <f>+'settlement day'!S13</f>
        <v>0</v>
      </c>
      <c r="P16" s="548">
        <f>+'settlement day'!T13</f>
        <v>0</v>
      </c>
      <c r="Q16" s="548">
        <f>+'settlement day'!U13</f>
        <v>0</v>
      </c>
      <c r="R16" s="548">
        <f>+'settlement day'!V13</f>
        <v>0</v>
      </c>
      <c r="S16" s="548">
        <f>+'settlement day'!W13</f>
        <v>0</v>
      </c>
      <c r="T16" s="548">
        <f>+'settlement day'!X13</f>
        <v>0</v>
      </c>
      <c r="U16" s="548">
        <f>+'settlement day'!Y13</f>
        <v>0</v>
      </c>
      <c r="V16" s="549">
        <f>+'settlement day'!Z13</f>
        <v>0</v>
      </c>
      <c r="W16" s="689">
        <f>+'settlement day'!AA13</f>
        <v>0</v>
      </c>
      <c r="X16" s="548">
        <f>+'settlement day'!AB13</f>
        <v>0</v>
      </c>
      <c r="Y16" s="549">
        <f>+'settlement day'!AC13</f>
        <v>0</v>
      </c>
      <c r="Z16" s="689">
        <f>+'settlement day'!AD13</f>
        <v>0</v>
      </c>
      <c r="AA16" s="548">
        <f>+'settlement day'!AE13</f>
        <v>0</v>
      </c>
      <c r="AB16" s="548">
        <f>+'settlement day'!AF13</f>
        <v>0</v>
      </c>
      <c r="AC16" s="689">
        <f>+'settlement day'!AG13</f>
        <v>0</v>
      </c>
      <c r="AD16" s="548">
        <f>+'settlement day'!AH13</f>
        <v>0</v>
      </c>
      <c r="AE16" s="549">
        <f>+'settlement day'!AI13</f>
        <v>0</v>
      </c>
      <c r="AF16" s="548">
        <f>+'settlement day'!AJ13</f>
        <v>0</v>
      </c>
      <c r="AG16" s="548">
        <f>+'settlement day'!AK13</f>
        <v>0</v>
      </c>
      <c r="AH16" s="908">
        <f>+'settlement day'!AL13</f>
        <v>0</v>
      </c>
      <c r="AI16" s="909">
        <f>+'settlement day'!AM13</f>
        <v>0</v>
      </c>
      <c r="AJ16" s="909">
        <f>+'settlement day'!AN13</f>
        <v>0</v>
      </c>
      <c r="AK16" s="908">
        <f>+'settlement day'!AO13</f>
        <v>0</v>
      </c>
      <c r="AL16" s="909">
        <f>+'settlement day'!AP13</f>
        <v>0</v>
      </c>
      <c r="AM16" s="909">
        <f>+'settlement day'!AQ13</f>
        <v>0</v>
      </c>
      <c r="AN16" s="908">
        <f>+'settlement day'!AR13</f>
        <v>0</v>
      </c>
      <c r="AO16" s="909">
        <f>+'settlement day'!AS13</f>
        <v>0</v>
      </c>
      <c r="AP16" s="909">
        <f>+'settlement day'!AT13</f>
        <v>0</v>
      </c>
      <c r="AQ16" s="908">
        <f>+'settlement day'!AU13</f>
        <v>0</v>
      </c>
      <c r="AR16" s="909">
        <f>+'settlement day'!AV13</f>
        <v>0</v>
      </c>
      <c r="AS16" s="909">
        <f>+'settlement day'!AW13</f>
        <v>0</v>
      </c>
      <c r="AT16" s="908">
        <f>+'settlement day'!AX13</f>
        <v>0</v>
      </c>
      <c r="AU16" s="968">
        <f>+'settlement day'!AY13</f>
        <v>0</v>
      </c>
      <c r="AV16" s="909">
        <f>+'settlement day'!AZ13</f>
        <v>0</v>
      </c>
      <c r="AW16" s="908">
        <f>+'settlement day'!BA13</f>
        <v>0</v>
      </c>
      <c r="AX16" s="968">
        <f>+'settlement day'!BB13</f>
        <v>0</v>
      </c>
      <c r="AY16" s="909">
        <f>+'settlement day'!BC13</f>
        <v>2758</v>
      </c>
      <c r="AZ16" s="908">
        <f>+'settlement day'!BD13</f>
        <v>2707.5</v>
      </c>
      <c r="BA16" s="968">
        <f>+'settlement day'!BE13</f>
        <v>2707.5</v>
      </c>
      <c r="BB16" s="909">
        <f>+'settlement day'!BF13</f>
        <v>2720</v>
      </c>
      <c r="BC16" s="908">
        <f>+'settlement day'!BG13</f>
        <v>2747</v>
      </c>
      <c r="BD16" s="968">
        <f>+'settlement day'!BH13</f>
        <v>2796</v>
      </c>
      <c r="BE16" s="909">
        <f>+'settlement day'!BI13</f>
        <v>2808.5</v>
      </c>
      <c r="BF16" s="908">
        <f>+'settlement day'!BJ13</f>
        <v>2825</v>
      </c>
    </row>
    <row r="17" spans="2:63">
      <c r="B17" t="s">
        <v>40</v>
      </c>
      <c r="C17" s="890" t="s">
        <v>41</v>
      </c>
      <c r="D17" s="95">
        <f>+'settlement day'!G30</f>
        <v>0</v>
      </c>
      <c r="E17" s="95">
        <f>+'settlement day'!I30</f>
        <v>0</v>
      </c>
      <c r="F17" s="95">
        <f>+'settlement day'!J30</f>
        <v>0</v>
      </c>
      <c r="G17" s="95">
        <f>+'settlement day'!K30</f>
        <v>0</v>
      </c>
      <c r="H17" s="309">
        <f>+'settlement day'!L30</f>
        <v>0</v>
      </c>
      <c r="I17" s="309">
        <f>+'settlement day'!M30</f>
        <v>0</v>
      </c>
      <c r="J17" s="309">
        <f>+'settlement day'!N30</f>
        <v>0</v>
      </c>
      <c r="K17" s="353">
        <f>+'settlement day'!O30</f>
        <v>0</v>
      </c>
      <c r="L17" s="548">
        <f>+'settlement day'!P30</f>
        <v>0</v>
      </c>
      <c r="M17" s="548">
        <f>+'settlement day'!Q30</f>
        <v>0</v>
      </c>
      <c r="N17" s="548">
        <f>+'settlement day'!R30</f>
        <v>0</v>
      </c>
      <c r="O17" s="548">
        <f>+'settlement day'!S30</f>
        <v>0</v>
      </c>
      <c r="P17" s="548">
        <f>+'settlement day'!T30</f>
        <v>0</v>
      </c>
      <c r="Q17" s="548">
        <f>+'settlement day'!U30</f>
        <v>0</v>
      </c>
      <c r="R17" s="548">
        <f>+'settlement day'!V30</f>
        <v>0</v>
      </c>
      <c r="S17" s="548">
        <f>+'settlement day'!W30</f>
        <v>0</v>
      </c>
      <c r="T17" s="548">
        <f>+'settlement day'!X30</f>
        <v>0</v>
      </c>
      <c r="U17" s="548">
        <f>+'settlement day'!Y30</f>
        <v>0</v>
      </c>
      <c r="V17" s="549">
        <f>+'settlement day'!Z30</f>
        <v>0</v>
      </c>
      <c r="W17" s="689">
        <f>+'settlement day'!AA30</f>
        <v>0</v>
      </c>
      <c r="X17" s="548">
        <f>+'settlement day'!AB30</f>
        <v>0</v>
      </c>
      <c r="Y17" s="549">
        <f>+'settlement day'!AC30</f>
        <v>0</v>
      </c>
      <c r="Z17" s="689">
        <f>+'settlement day'!AD30</f>
        <v>0</v>
      </c>
      <c r="AA17" s="548">
        <f>+'settlement day'!AE30</f>
        <v>0</v>
      </c>
      <c r="AB17" s="548">
        <f>+'settlement day'!AF30</f>
        <v>0</v>
      </c>
      <c r="AC17" s="689">
        <f>+'settlement day'!AG30</f>
        <v>0</v>
      </c>
      <c r="AD17" s="548">
        <f>+'settlement day'!AH30</f>
        <v>0</v>
      </c>
      <c r="AE17" s="549">
        <f>+'settlement day'!AI30</f>
        <v>0</v>
      </c>
      <c r="AF17" s="548">
        <f>+'settlement day'!AJ30</f>
        <v>0</v>
      </c>
      <c r="AG17" s="548">
        <f>+'settlement day'!AK30</f>
        <v>0</v>
      </c>
      <c r="AH17" s="549">
        <f>+'settlement day'!AL30</f>
        <v>4.8412997999999998</v>
      </c>
      <c r="AI17" s="548">
        <f>+'settlement day'!AM30</f>
        <v>4.9528999999999996</v>
      </c>
      <c r="AJ17" s="548">
        <f>+'settlement day'!AN30</f>
        <v>4.9827000000000004</v>
      </c>
      <c r="AK17" s="549">
        <f>+'settlement day'!AO30</f>
        <v>4.9955999999999996</v>
      </c>
      <c r="AL17" s="548">
        <f>+'settlement day'!AP30</f>
        <v>5.1711999999999998</v>
      </c>
      <c r="AM17" s="548">
        <f>+'settlement day'!AQ30</f>
        <v>5.2409999999999997</v>
      </c>
      <c r="AN17" s="549">
        <f>+'settlement day'!AR30</f>
        <v>5.5583</v>
      </c>
      <c r="AO17" s="548">
        <f>+'settlement day'!AS30</f>
        <v>5.6615000000000002</v>
      </c>
      <c r="AP17" s="548">
        <f>+'settlement day'!AT30</f>
        <v>5.6555999999999997</v>
      </c>
      <c r="AQ17" s="549">
        <f>+'settlement day'!AU30</f>
        <v>5.4474999999999998</v>
      </c>
      <c r="AR17" s="548">
        <f>+'settlement day'!AV30</f>
        <v>5.8067000000000002</v>
      </c>
      <c r="AS17" s="548">
        <f>+'settlement day'!AW30</f>
        <v>6.0529000000000002</v>
      </c>
      <c r="AT17" s="549">
        <f>+'settlement day'!AX30</f>
        <v>6.1917</v>
      </c>
      <c r="AU17" s="689">
        <f>+'settlement day'!AY30</f>
        <v>5.8295000000000003</v>
      </c>
      <c r="AV17" s="548">
        <f>+'settlement day'!AZ30</f>
        <v>5.8482000000000003</v>
      </c>
      <c r="AW17" s="549">
        <f>+'settlement day'!BA30</f>
        <v>5.7416</v>
      </c>
      <c r="AX17" s="689">
        <f>+'settlement day'!BB30</f>
        <v>5.6601999999999997</v>
      </c>
      <c r="AY17" s="548">
        <f>+'settlement day'!BC30</f>
        <v>5.6614000000000004</v>
      </c>
      <c r="AZ17" s="549">
        <f>+'settlement day'!BD30</f>
        <v>5.6963827969239533</v>
      </c>
      <c r="BA17" s="689">
        <f>+'settlement day'!BE30</f>
        <v>5.7323015190599031</v>
      </c>
      <c r="BB17" s="548">
        <f>+'settlement day'!BF30</f>
        <v>5.7736720554272516</v>
      </c>
      <c r="BC17" s="549">
        <f>+'settlement day'!BG30</f>
        <v>5.8156440825821463</v>
      </c>
      <c r="BD17" s="689">
        <f>+'settlement day'!BH30</f>
        <v>5.8599472604746561</v>
      </c>
      <c r="BE17" s="548">
        <f>+'settlement day'!BI30</f>
        <v>5.9031877213695401</v>
      </c>
      <c r="BF17" s="549">
        <f>+'settlement day'!BJ30</f>
        <v>5.9417706476530006</v>
      </c>
      <c r="BH17" s="297" t="s">
        <v>42</v>
      </c>
    </row>
    <row r="18" spans="2:63" ht="12.6" customHeight="1">
      <c r="C18" s="891"/>
      <c r="D18" s="93"/>
      <c r="E18" s="93"/>
      <c r="F18" s="93"/>
      <c r="G18" s="93"/>
      <c r="H18" s="93"/>
      <c r="I18" s="93"/>
      <c r="J18" s="93"/>
      <c r="K18" s="43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2"/>
      <c r="W18" s="431"/>
      <c r="X18" s="181"/>
      <c r="Y18" s="182"/>
      <c r="Z18" s="431"/>
      <c r="AA18" s="181"/>
      <c r="AB18" s="181"/>
      <c r="AC18" s="431"/>
      <c r="AD18" s="181"/>
      <c r="AE18" s="182"/>
      <c r="AF18" s="181"/>
      <c r="AG18" s="181"/>
      <c r="AH18" s="182"/>
      <c r="AI18" s="181"/>
      <c r="AJ18" s="181"/>
      <c r="AK18" s="182"/>
      <c r="AL18" s="181"/>
      <c r="AM18" s="181"/>
      <c r="AN18" s="182"/>
      <c r="AO18" s="181"/>
      <c r="AP18" s="181"/>
      <c r="AQ18" s="182"/>
      <c r="AR18" s="181"/>
      <c r="AS18" s="181"/>
      <c r="AT18" s="182"/>
      <c r="AU18" s="431"/>
      <c r="AV18" s="181"/>
      <c r="AW18" s="182"/>
      <c r="AX18" s="431"/>
      <c r="AY18" s="181"/>
      <c r="AZ18" s="182"/>
      <c r="BA18" s="431"/>
      <c r="BB18" s="181"/>
      <c r="BC18" s="182"/>
      <c r="BD18" s="431"/>
      <c r="BE18" s="181"/>
      <c r="BF18" s="182"/>
      <c r="BJ18" t="s">
        <v>43</v>
      </c>
      <c r="BK18" t="s">
        <v>44</v>
      </c>
    </row>
    <row r="19" spans="2:63" ht="6" customHeight="1">
      <c r="C19" s="891"/>
      <c r="D19" s="93"/>
      <c r="E19" s="93"/>
      <c r="F19" s="93"/>
      <c r="G19" s="93"/>
      <c r="H19" s="93"/>
      <c r="I19" s="93"/>
      <c r="J19" s="93"/>
      <c r="K19" s="43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2"/>
      <c r="W19" s="431"/>
      <c r="X19" s="181"/>
      <c r="Y19" s="182"/>
      <c r="Z19" s="431"/>
      <c r="AA19" s="181"/>
      <c r="AB19" s="181"/>
      <c r="AC19" s="431"/>
      <c r="AD19" s="181"/>
      <c r="AE19" s="182"/>
      <c r="AF19" s="181"/>
      <c r="AG19" s="181"/>
      <c r="AH19" s="182"/>
      <c r="AI19" s="181"/>
      <c r="AJ19" s="181"/>
      <c r="AK19" s="182"/>
      <c r="AL19" s="181"/>
      <c r="AM19" s="181"/>
      <c r="AN19" s="182"/>
      <c r="AO19" s="181"/>
      <c r="AP19" s="181"/>
      <c r="AQ19" s="182"/>
      <c r="AR19" s="181"/>
      <c r="AS19" s="181"/>
      <c r="AT19" s="182"/>
      <c r="AU19" s="431"/>
      <c r="AV19" s="181"/>
      <c r="AW19" s="182"/>
      <c r="AX19" s="431"/>
      <c r="AY19" s="181"/>
      <c r="AZ19" s="182"/>
      <c r="BA19" s="431"/>
      <c r="BB19" s="181"/>
      <c r="BC19" s="182"/>
      <c r="BD19" s="431"/>
      <c r="BE19" s="181"/>
      <c r="BF19" s="182"/>
    </row>
    <row r="20" spans="2:63" ht="15" customHeight="1">
      <c r="B20" s="248">
        <f>+(B31+B32)-B16</f>
        <v>460</v>
      </c>
      <c r="C20" s="890" t="s">
        <v>45</v>
      </c>
      <c r="D20" s="94" t="e">
        <f>+(D16+$B$16)/D17</f>
        <v>#DIV/0!</v>
      </c>
      <c r="E20" s="94" t="e">
        <f>+(E16+$B$16)/E17</f>
        <v>#DIV/0!</v>
      </c>
      <c r="F20" s="94" t="e">
        <f t="shared" ref="F20:H20" si="19">+(F16+$B$16)/F17</f>
        <v>#DIV/0!</v>
      </c>
      <c r="G20" s="94" t="e">
        <f>+(G16+$B$16)/G17</f>
        <v>#DIV/0!</v>
      </c>
      <c r="H20" s="94" t="e">
        <f t="shared" si="19"/>
        <v>#DIV/0!</v>
      </c>
      <c r="I20" s="94" t="e">
        <f>+(I16+$B$16)/I17</f>
        <v>#DIV/0!</v>
      </c>
      <c r="J20" s="94" t="e">
        <f>+(J16+$B$16)/J17</f>
        <v>#DIV/0!</v>
      </c>
      <c r="K20" s="354" t="e">
        <f>+(K16+$B$16)/K17</f>
        <v>#DIV/0!</v>
      </c>
      <c r="L20" s="94" t="e">
        <f>+((L16+$B$16)/L17)+BJ8</f>
        <v>#DIV/0!</v>
      </c>
      <c r="M20" s="94" t="e">
        <f t="shared" ref="M20:BC20" si="20">+((M16+$B$16)/M17)+$BJ$8</f>
        <v>#DIV/0!</v>
      </c>
      <c r="N20" s="94" t="e">
        <f t="shared" si="20"/>
        <v>#DIV/0!</v>
      </c>
      <c r="O20" s="94" t="e">
        <f t="shared" si="20"/>
        <v>#DIV/0!</v>
      </c>
      <c r="P20" s="94" t="e">
        <f t="shared" si="20"/>
        <v>#DIV/0!</v>
      </c>
      <c r="Q20" s="94" t="e">
        <f t="shared" si="20"/>
        <v>#DIV/0!</v>
      </c>
      <c r="R20" s="94" t="e">
        <f t="shared" si="20"/>
        <v>#DIV/0!</v>
      </c>
      <c r="S20" s="94" t="e">
        <f t="shared" si="20"/>
        <v>#DIV/0!</v>
      </c>
      <c r="T20" s="94" t="e">
        <f t="shared" si="20"/>
        <v>#DIV/0!</v>
      </c>
      <c r="U20" s="94" t="e">
        <f t="shared" si="20"/>
        <v>#DIV/0!</v>
      </c>
      <c r="V20" s="190" t="e">
        <f t="shared" si="20"/>
        <v>#DIV/0!</v>
      </c>
      <c r="W20" s="354" t="e">
        <f t="shared" si="20"/>
        <v>#DIV/0!</v>
      </c>
      <c r="X20" s="94" t="e">
        <f t="shared" si="20"/>
        <v>#DIV/0!</v>
      </c>
      <c r="Y20" s="190" t="e">
        <f t="shared" si="20"/>
        <v>#DIV/0!</v>
      </c>
      <c r="Z20" s="354" t="e">
        <f t="shared" si="20"/>
        <v>#DIV/0!</v>
      </c>
      <c r="AA20" s="94" t="e">
        <f t="shared" si="20"/>
        <v>#DIV/0!</v>
      </c>
      <c r="AB20" s="94" t="e">
        <f t="shared" si="20"/>
        <v>#DIV/0!</v>
      </c>
      <c r="AC20" s="354" t="e">
        <f t="shared" si="20"/>
        <v>#DIV/0!</v>
      </c>
      <c r="AD20" s="94" t="e">
        <f t="shared" si="20"/>
        <v>#DIV/0!</v>
      </c>
      <c r="AE20" s="190" t="e">
        <f t="shared" si="20"/>
        <v>#DIV/0!</v>
      </c>
      <c r="AF20" s="94" t="e">
        <f t="shared" si="20"/>
        <v>#DIV/0!</v>
      </c>
      <c r="AG20" s="94" t="e">
        <f t="shared" si="20"/>
        <v>#DIV/0!</v>
      </c>
      <c r="AH20" s="190">
        <f t="shared" si="20"/>
        <v>31.550217983054551</v>
      </c>
      <c r="AI20" s="94">
        <f t="shared" si="20"/>
        <v>31.131341531934446</v>
      </c>
      <c r="AJ20" s="94">
        <f t="shared" si="20"/>
        <v>31.022665324487896</v>
      </c>
      <c r="AK20" s="190">
        <f t="shared" si="20"/>
        <v>30.976023038985247</v>
      </c>
      <c r="AL20" s="94">
        <f t="shared" si="20"/>
        <v>30.364253245923784</v>
      </c>
      <c r="AM20" s="94">
        <f t="shared" si="20"/>
        <v>30.132464450988195</v>
      </c>
      <c r="AN20" s="190">
        <f t="shared" si="20"/>
        <v>29.152170238939135</v>
      </c>
      <c r="AO20" s="94">
        <f t="shared" si="20"/>
        <v>28.857016212828089</v>
      </c>
      <c r="AP20" s="94">
        <f t="shared" si="20"/>
        <v>28.873600023217683</v>
      </c>
      <c r="AQ20" s="190">
        <f t="shared" si="20"/>
        <v>29.481509151757599</v>
      </c>
      <c r="AR20" s="94">
        <f t="shared" si="20"/>
        <v>28.459506060315221</v>
      </c>
      <c r="AS20" s="94">
        <f t="shared" si="20"/>
        <v>27.829074901250117</v>
      </c>
      <c r="AT20" s="190">
        <f t="shared" si="20"/>
        <v>27.49575705204111</v>
      </c>
      <c r="AU20" s="354">
        <f t="shared" si="20"/>
        <v>28.398885958594658</v>
      </c>
      <c r="AV20" s="94">
        <f t="shared" si="20"/>
        <v>28.349519656913913</v>
      </c>
      <c r="AW20" s="190">
        <f t="shared" si="20"/>
        <v>28.635242237849312</v>
      </c>
      <c r="AX20" s="354">
        <f t="shared" si="20"/>
        <v>28.860667303118703</v>
      </c>
      <c r="AY20" s="94">
        <f t="shared" si="20"/>
        <v>516.01595034302773</v>
      </c>
      <c r="AZ20" s="190">
        <f t="shared" si="20"/>
        <v>504.06129408750797</v>
      </c>
      <c r="BA20" s="354">
        <f t="shared" si="20"/>
        <v>500.98404408750793</v>
      </c>
      <c r="BB20" s="94">
        <f t="shared" si="20"/>
        <v>499.65216908750796</v>
      </c>
      <c r="BC20" s="190">
        <f t="shared" si="20"/>
        <v>500.78231908750791</v>
      </c>
      <c r="BD20" s="354">
        <f t="shared" ref="BD20:BF20" si="21">+((BD16+$B$16)/BD17)+$BJ$8</f>
        <v>505.4560690875079</v>
      </c>
      <c r="BE20" s="94">
        <f t="shared" si="21"/>
        <v>503.96606908750789</v>
      </c>
      <c r="BF20" s="190">
        <f t="shared" si="21"/>
        <v>503.55466908750793</v>
      </c>
      <c r="BI20" t="s">
        <v>46</v>
      </c>
      <c r="BJ20" s="60">
        <v>23.533119309375</v>
      </c>
      <c r="BK20" s="60">
        <v>24.6097979705882</v>
      </c>
    </row>
    <row r="21" spans="2:63">
      <c r="B21" s="885">
        <f>+'mkt data'!H2</f>
        <v>1.1100000000000001</v>
      </c>
      <c r="C21" s="890" t="s">
        <v>47</v>
      </c>
      <c r="D21" s="94" t="e">
        <f>+D20+($B$20/D17)</f>
        <v>#DIV/0!</v>
      </c>
      <c r="E21" s="94" t="e">
        <f t="shared" ref="E21:I21" si="22">+E20+($B$20/E17)</f>
        <v>#DIV/0!</v>
      </c>
      <c r="F21" s="94" t="e">
        <f t="shared" si="22"/>
        <v>#DIV/0!</v>
      </c>
      <c r="G21" s="94" t="e">
        <f t="shared" si="22"/>
        <v>#DIV/0!</v>
      </c>
      <c r="H21" s="94" t="e">
        <f>+H20+($B$20/H17)</f>
        <v>#DIV/0!</v>
      </c>
      <c r="I21" s="94" t="e">
        <f t="shared" si="22"/>
        <v>#DIV/0!</v>
      </c>
      <c r="J21" s="94" t="e">
        <f>+J20+($B$20/J17)</f>
        <v>#DIV/0!</v>
      </c>
      <c r="K21" s="354" t="e">
        <f>+K20+($B$20/K17)</f>
        <v>#DIV/0!</v>
      </c>
      <c r="L21" s="94" t="e">
        <f>+L20+($B$20/L17)</f>
        <v>#DIV/0!</v>
      </c>
      <c r="M21" s="94" t="e">
        <f t="shared" ref="M21" si="23">+M20+($B$20/M17)</f>
        <v>#DIV/0!</v>
      </c>
      <c r="N21" s="94" t="e">
        <f t="shared" ref="N21:O21" si="24">+N20+($B$20/N17)</f>
        <v>#DIV/0!</v>
      </c>
      <c r="O21" s="94" t="e">
        <f t="shared" si="24"/>
        <v>#DIV/0!</v>
      </c>
      <c r="P21" s="94" t="e">
        <f>+P20+($B$20/P17)</f>
        <v>#DIV/0!</v>
      </c>
      <c r="Q21" s="94" t="e">
        <f t="shared" ref="Q21:S21" si="25">+Q20+($B$20/Q17)</f>
        <v>#DIV/0!</v>
      </c>
      <c r="R21" s="94" t="e">
        <f t="shared" si="25"/>
        <v>#DIV/0!</v>
      </c>
      <c r="S21" s="94" t="e">
        <f t="shared" si="25"/>
        <v>#DIV/0!</v>
      </c>
      <c r="T21" s="94" t="e">
        <f t="shared" ref="T21" si="26">+T20+($B$20/T17)</f>
        <v>#DIV/0!</v>
      </c>
      <c r="U21" s="94" t="e">
        <f t="shared" ref="U21" si="27">+U20+($B$20/U17)</f>
        <v>#DIV/0!</v>
      </c>
      <c r="V21" s="190" t="e">
        <f t="shared" ref="V21:Y21" si="28">+V20+($B$20/V17)</f>
        <v>#DIV/0!</v>
      </c>
      <c r="W21" s="354" t="e">
        <f t="shared" si="28"/>
        <v>#DIV/0!</v>
      </c>
      <c r="X21" s="94" t="e">
        <f t="shared" si="28"/>
        <v>#DIV/0!</v>
      </c>
      <c r="Y21" s="190" t="e">
        <f t="shared" si="28"/>
        <v>#DIV/0!</v>
      </c>
      <c r="Z21" s="354" t="e">
        <f t="shared" ref="Z21:AB21" si="29">+Z20+($B$20/Z17)</f>
        <v>#DIV/0!</v>
      </c>
      <c r="AA21" s="94" t="e">
        <f t="shared" si="29"/>
        <v>#DIV/0!</v>
      </c>
      <c r="AB21" s="94" t="e">
        <f t="shared" si="29"/>
        <v>#DIV/0!</v>
      </c>
      <c r="AC21" s="354" t="e">
        <f t="shared" ref="AC21:AE21" si="30">+AC20+($B$20/AC17)</f>
        <v>#DIV/0!</v>
      </c>
      <c r="AD21" s="94" t="e">
        <f t="shared" si="30"/>
        <v>#DIV/0!</v>
      </c>
      <c r="AE21" s="190" t="e">
        <f t="shared" si="30"/>
        <v>#DIV/0!</v>
      </c>
      <c r="AF21" s="94" t="e">
        <f t="shared" ref="AF21:AH21" si="31">+AF20+($B$20/AF17)</f>
        <v>#DIV/0!</v>
      </c>
      <c r="AG21" s="94" t="e">
        <f t="shared" si="31"/>
        <v>#DIV/0!</v>
      </c>
      <c r="AH21" s="190">
        <f t="shared" si="31"/>
        <v>126.56602344918164</v>
      </c>
      <c r="AI21" s="94">
        <f t="shared" ref="AI21:AN21" si="32">+AI20+($B$20/AI17)</f>
        <v>124.00622291455878</v>
      </c>
      <c r="AJ21" s="94">
        <f>+AJ20+($B$20/AJ17)</f>
        <v>123.34209053571874</v>
      </c>
      <c r="AK21" s="190">
        <f t="shared" si="32"/>
        <v>123.05705434653589</v>
      </c>
      <c r="AL21" s="94">
        <f>+AL20+($B$20/AL17)</f>
        <v>119.31846116671588</v>
      </c>
      <c r="AM21" s="94">
        <f t="shared" si="32"/>
        <v>117.90197408655393</v>
      </c>
      <c r="AN21" s="190">
        <f t="shared" si="32"/>
        <v>111.91128723514301</v>
      </c>
      <c r="AO21" s="94">
        <f t="shared" ref="AO21:AT21" si="33">+AO20+($B$20/AO17)</f>
        <v>110.10756818668661</v>
      </c>
      <c r="AP21" s="94">
        <f t="shared" si="33"/>
        <v>110.20891369462302</v>
      </c>
      <c r="AQ21" s="190">
        <f t="shared" si="33"/>
        <v>113.92391392458919</v>
      </c>
      <c r="AR21" s="94">
        <f t="shared" si="33"/>
        <v>107.67833947688572</v>
      </c>
      <c r="AS21" s="94">
        <f t="shared" si="33"/>
        <v>103.82570461593232</v>
      </c>
      <c r="AT21" s="190">
        <f t="shared" si="33"/>
        <v>101.78876220409951</v>
      </c>
      <c r="AU21" s="354">
        <f t="shared" ref="AU21:AW21" si="34">+AU20+($B$20/AU17)</f>
        <v>107.30788329970453</v>
      </c>
      <c r="AV21" s="94">
        <f t="shared" si="34"/>
        <v>107.00620034498887</v>
      </c>
      <c r="AW21" s="190">
        <f t="shared" si="34"/>
        <v>108.75228278403853</v>
      </c>
      <c r="AX21" s="354">
        <f t="shared" ref="AX21:BC21" si="35">+AX20+($B$20/AX17)</f>
        <v>110.12988040512924</v>
      </c>
      <c r="AY21" s="94">
        <f t="shared" si="35"/>
        <v>597.26793748401758</v>
      </c>
      <c r="AZ21" s="190">
        <f t="shared" si="35"/>
        <v>584.81429408750796</v>
      </c>
      <c r="BA21" s="354">
        <f t="shared" si="35"/>
        <v>581.23104408750794</v>
      </c>
      <c r="BB21" s="94">
        <f t="shared" si="35"/>
        <v>579.32416908750793</v>
      </c>
      <c r="BC21" s="190">
        <f t="shared" si="35"/>
        <v>579.87931908750795</v>
      </c>
      <c r="BD21" s="354">
        <f t="shared" ref="BD21:BF21" si="36">+BD20+($B$20/BD17)</f>
        <v>583.95506908750792</v>
      </c>
      <c r="BE21" s="94">
        <f t="shared" si="36"/>
        <v>581.89006908750787</v>
      </c>
      <c r="BF21" s="190">
        <f t="shared" si="36"/>
        <v>580.97266908750794</v>
      </c>
    </row>
    <row r="22" spans="2:63">
      <c r="B22" s="245">
        <f>+EU!BB3</f>
        <v>0</v>
      </c>
      <c r="C22" s="893" t="s">
        <v>48</v>
      </c>
      <c r="D22" s="916" t="e">
        <f t="shared" ref="D22:F24" si="37">+D20*$B$21</f>
        <v>#DIV/0!</v>
      </c>
      <c r="E22" s="916" t="e">
        <f>+E20*$B$21</f>
        <v>#DIV/0!</v>
      </c>
      <c r="F22" s="916" t="e">
        <f t="shared" si="37"/>
        <v>#DIV/0!</v>
      </c>
      <c r="G22" s="916" t="e">
        <f>+G20*$B$21</f>
        <v>#DIV/0!</v>
      </c>
      <c r="H22" s="916" t="e">
        <f>+H20*$B$21+$B$22</f>
        <v>#DIV/0!</v>
      </c>
      <c r="I22" s="916" t="e">
        <f>+I20*$B$21+$B$22</f>
        <v>#DIV/0!</v>
      </c>
      <c r="J22" s="916" t="e">
        <f>+J20*$B$21+$B$22</f>
        <v>#DIV/0!</v>
      </c>
      <c r="K22" s="917" t="e">
        <f>+K20*$B$21+$B$22</f>
        <v>#DIV/0!</v>
      </c>
      <c r="L22" s="916" t="e">
        <f t="shared" ref="L22:W22" si="38">+L20*$B$21+$B$22+$BK$8</f>
        <v>#DIV/0!</v>
      </c>
      <c r="M22" s="916" t="e">
        <f t="shared" si="38"/>
        <v>#DIV/0!</v>
      </c>
      <c r="N22" s="916" t="e">
        <f t="shared" si="38"/>
        <v>#DIV/0!</v>
      </c>
      <c r="O22" s="916" t="e">
        <f t="shared" si="38"/>
        <v>#DIV/0!</v>
      </c>
      <c r="P22" s="916" t="e">
        <f t="shared" si="38"/>
        <v>#DIV/0!</v>
      </c>
      <c r="Q22" s="916" t="e">
        <f t="shared" si="38"/>
        <v>#DIV/0!</v>
      </c>
      <c r="R22" s="916" t="e">
        <f t="shared" si="38"/>
        <v>#DIV/0!</v>
      </c>
      <c r="S22" s="916" t="e">
        <f t="shared" si="38"/>
        <v>#DIV/0!</v>
      </c>
      <c r="T22" s="916" t="e">
        <f t="shared" si="38"/>
        <v>#DIV/0!</v>
      </c>
      <c r="U22" s="916" t="e">
        <f t="shared" si="38"/>
        <v>#DIV/0!</v>
      </c>
      <c r="V22" s="918" t="e">
        <f t="shared" si="38"/>
        <v>#DIV/0!</v>
      </c>
      <c r="W22" s="917" t="e">
        <f t="shared" si="38"/>
        <v>#DIV/0!</v>
      </c>
      <c r="X22" s="916" t="e">
        <f t="shared" ref="X22:BC22" si="39">+(X20-$BJ$8)*$B$21+$B$22+$BK$8</f>
        <v>#DIV/0!</v>
      </c>
      <c r="Y22" s="916" t="e">
        <f t="shared" si="39"/>
        <v>#DIV/0!</v>
      </c>
      <c r="Z22" s="916" t="e">
        <f t="shared" si="39"/>
        <v>#DIV/0!</v>
      </c>
      <c r="AA22" s="916" t="e">
        <f t="shared" si="39"/>
        <v>#DIV/0!</v>
      </c>
      <c r="AB22" s="916" t="e">
        <f t="shared" si="39"/>
        <v>#DIV/0!</v>
      </c>
      <c r="AC22" s="917" t="e">
        <f t="shared" si="39"/>
        <v>#DIV/0!</v>
      </c>
      <c r="AD22" s="916" t="e">
        <f t="shared" si="39"/>
        <v>#DIV/0!</v>
      </c>
      <c r="AE22" s="919" t="e">
        <f t="shared" si="39"/>
        <v>#DIV/0!</v>
      </c>
      <c r="AF22" s="916" t="e">
        <f t="shared" si="39"/>
        <v>#DIV/0!</v>
      </c>
      <c r="AG22" s="916" t="e">
        <f t="shared" si="39"/>
        <v>#DIV/0!</v>
      </c>
      <c r="AH22" s="920">
        <f t="shared" si="39"/>
        <v>35.327345232313007</v>
      </c>
      <c r="AI22" s="921">
        <f t="shared" si="39"/>
        <v>34.862392371569698</v>
      </c>
      <c r="AJ22" s="916">
        <f t="shared" si="39"/>
        <v>34.741761781304021</v>
      </c>
      <c r="AK22" s="918">
        <f t="shared" si="39"/>
        <v>34.689988844396083</v>
      </c>
      <c r="AL22" s="916">
        <f t="shared" si="39"/>
        <v>34.010924374097854</v>
      </c>
      <c r="AM22" s="967">
        <f t="shared" si="39"/>
        <v>33.753638811719355</v>
      </c>
      <c r="AN22" s="918">
        <f t="shared" si="39"/>
        <v>32.665512236344895</v>
      </c>
      <c r="AO22" s="916">
        <f t="shared" si="39"/>
        <v>32.337891267361634</v>
      </c>
      <c r="AP22" s="916">
        <f t="shared" si="39"/>
        <v>32.356299296894079</v>
      </c>
      <c r="AQ22" s="918">
        <f t="shared" si="39"/>
        <v>33.031078429573391</v>
      </c>
      <c r="AR22" s="916">
        <f t="shared" si="39"/>
        <v>31.89665499807235</v>
      </c>
      <c r="AS22" s="921">
        <f t="shared" si="39"/>
        <v>31.196876411510086</v>
      </c>
      <c r="AT22" s="920">
        <f t="shared" si="39"/>
        <v>30.826893598888088</v>
      </c>
      <c r="AU22" s="1070">
        <f t="shared" si="39"/>
        <v>31.829366685162526</v>
      </c>
      <c r="AV22" s="916">
        <f t="shared" si="39"/>
        <v>31.774570090296898</v>
      </c>
      <c r="AW22" s="920">
        <f t="shared" si="39"/>
        <v>32.091722155135187</v>
      </c>
      <c r="AX22" s="917">
        <f>+(AX20-$BJ$8)*$B$21+$B$22+$BK$8</f>
        <v>32.341943977584215</v>
      </c>
      <c r="AY22" s="916">
        <f t="shared" si="39"/>
        <v>573.08430815188331</v>
      </c>
      <c r="AZ22" s="919">
        <f t="shared" si="39"/>
        <v>559.81463970825632</v>
      </c>
      <c r="BA22" s="1089">
        <f t="shared" si="39"/>
        <v>556.39889220825626</v>
      </c>
      <c r="BB22" s="916">
        <f t="shared" si="39"/>
        <v>554.92051095825639</v>
      </c>
      <c r="BC22" s="918">
        <f t="shared" si="39"/>
        <v>556.17497745825631</v>
      </c>
      <c r="BD22" s="917">
        <f t="shared" ref="BD22:BF22" si="40">+(BD20-$BJ$8)*$B$21+$B$22+$BK$8</f>
        <v>561.36283995825625</v>
      </c>
      <c r="BE22" s="916">
        <f t="shared" si="40"/>
        <v>559.70893995825622</v>
      </c>
      <c r="BF22" s="918">
        <f t="shared" si="40"/>
        <v>559.25228595825627</v>
      </c>
    </row>
    <row r="23" spans="2:63" ht="15.75" thickBot="1">
      <c r="C23" s="922" t="s">
        <v>49</v>
      </c>
      <c r="D23" s="923"/>
      <c r="E23" s="923"/>
      <c r="F23" s="924"/>
      <c r="G23" s="923"/>
      <c r="H23" s="923"/>
      <c r="I23" s="923"/>
      <c r="J23" s="923"/>
      <c r="K23" s="923"/>
      <c r="L23" s="923"/>
      <c r="M23" s="923"/>
      <c r="N23" s="923"/>
      <c r="O23" s="923"/>
      <c r="P23" s="923"/>
      <c r="Q23" s="923"/>
      <c r="R23" s="923"/>
      <c r="S23" s="923"/>
      <c r="T23" s="923"/>
      <c r="U23" s="923"/>
      <c r="V23" s="923"/>
      <c r="W23" s="923"/>
      <c r="X23" s="923"/>
      <c r="Y23" s="923"/>
      <c r="Z23" s="923"/>
      <c r="AA23" s="923"/>
      <c r="AB23" s="923"/>
      <c r="AC23" s="923"/>
      <c r="AD23" s="923"/>
      <c r="AE23" s="923"/>
      <c r="AF23" s="923"/>
      <c r="AG23" s="923"/>
      <c r="AH23" s="923"/>
      <c r="AI23" s="925">
        <f>+((AI20/264.172)-AI9)*100</f>
        <v>11.784497044325077</v>
      </c>
      <c r="AJ23" s="926">
        <f>+((AJ20/264.172)-AJ9)*100</f>
        <v>11.743358616540698</v>
      </c>
      <c r="AK23" s="927">
        <f t="shared" ref="AK23:AT23" si="41">+((AK20/264.172)-AK9)*100</f>
        <v>11.725702587323882</v>
      </c>
      <c r="AL23" s="925">
        <f>+((AL20/264.172)-AL9)*100</f>
        <v>11.494122483050354</v>
      </c>
      <c r="AM23" s="926">
        <f t="shared" si="41"/>
        <v>11.406380862085379</v>
      </c>
      <c r="AN23" s="927">
        <f t="shared" si="41"/>
        <v>11.035299062330274</v>
      </c>
      <c r="AO23" s="925">
        <f t="shared" si="41"/>
        <v>10.92357108733253</v>
      </c>
      <c r="AP23" s="926">
        <f t="shared" si="41"/>
        <v>10.92984874370398</v>
      </c>
      <c r="AQ23" s="927">
        <f t="shared" si="41"/>
        <v>11.159967427190466</v>
      </c>
      <c r="AR23" s="925">
        <f t="shared" si="41"/>
        <v>10.773097095950826</v>
      </c>
      <c r="AS23" s="926">
        <f>+((AS20/264.172)-AS9)*100</f>
        <v>10.534452894799644</v>
      </c>
      <c r="AT23" s="927">
        <f t="shared" si="41"/>
        <v>10.408278338370874</v>
      </c>
      <c r="AU23" s="925">
        <f>+((AU20/264.172)-AU9)*100</f>
        <v>10.750149886662726</v>
      </c>
      <c r="AV23" s="926">
        <f t="shared" ref="AV23:AW23" si="42">+((AV20/264.172)-AV9)*100</f>
        <v>10.7314627049475</v>
      </c>
      <c r="AW23" s="927">
        <f t="shared" si="42"/>
        <v>10.83962048886684</v>
      </c>
      <c r="AX23" s="925">
        <f t="shared" ref="AX23:BC23" si="43">+((AX20/264.172)-AX9)*100</f>
        <v>10.924953175627508</v>
      </c>
      <c r="AY23" s="926">
        <f t="shared" si="43"/>
        <v>22.33332463055422</v>
      </c>
      <c r="AZ23" s="927">
        <f>+((AZ20/264.172)-AZ9)*100</f>
        <v>14.057994067315205</v>
      </c>
      <c r="BA23" s="925">
        <f t="shared" si="43"/>
        <v>11.393127995210662</v>
      </c>
      <c r="BB23" s="926">
        <f t="shared" si="43"/>
        <v>11.138958363304162</v>
      </c>
      <c r="BC23" s="927">
        <f t="shared" si="43"/>
        <v>13.066766760863334</v>
      </c>
      <c r="BD23" s="925">
        <f t="shared" ref="BD23:BF23" si="44">+((BD20/264.172)-BD9)*100</f>
        <v>18.58597394406214</v>
      </c>
      <c r="BE23" s="926">
        <f t="shared" si="44"/>
        <v>21.521947476457704</v>
      </c>
      <c r="BF23" s="927">
        <f t="shared" si="44"/>
        <v>23.866215604798356</v>
      </c>
    </row>
    <row r="24" spans="2:63">
      <c r="B24" s="885">
        <v>1</v>
      </c>
      <c r="C24" s="936" t="s">
        <v>4165</v>
      </c>
      <c r="D24" s="937" t="e">
        <f t="shared" si="37"/>
        <v>#DIV/0!</v>
      </c>
      <c r="E24" s="937" t="e">
        <f>+E22*$B$21</f>
        <v>#DIV/0!</v>
      </c>
      <c r="F24" s="938" t="e">
        <f t="shared" si="37"/>
        <v>#DIV/0!</v>
      </c>
      <c r="G24" s="937" t="e">
        <f>+G22*$B$21</f>
        <v>#DIV/0!</v>
      </c>
      <c r="H24" s="937" t="e">
        <f>+H22*$B$21+$B$22</f>
        <v>#DIV/0!</v>
      </c>
      <c r="I24" s="937" t="e">
        <f>+I22*$B$21+$B$22</f>
        <v>#DIV/0!</v>
      </c>
      <c r="J24" s="937" t="e">
        <f>+J22*$B$21+$B$22</f>
        <v>#DIV/0!</v>
      </c>
      <c r="K24" s="937" t="e">
        <f>+K22*$B$21+$B$22</f>
        <v>#DIV/0!</v>
      </c>
      <c r="L24" s="937" t="e">
        <f t="shared" ref="L24:W24" si="45">+L22*$B$21+$B$22+$BK$8</f>
        <v>#DIV/0!</v>
      </c>
      <c r="M24" s="937" t="e">
        <f t="shared" si="45"/>
        <v>#DIV/0!</v>
      </c>
      <c r="N24" s="937" t="e">
        <f t="shared" si="45"/>
        <v>#DIV/0!</v>
      </c>
      <c r="O24" s="937" t="e">
        <f t="shared" si="45"/>
        <v>#DIV/0!</v>
      </c>
      <c r="P24" s="937" t="e">
        <f t="shared" si="45"/>
        <v>#DIV/0!</v>
      </c>
      <c r="Q24" s="937" t="e">
        <f t="shared" si="45"/>
        <v>#DIV/0!</v>
      </c>
      <c r="R24" s="937" t="e">
        <f t="shared" si="45"/>
        <v>#DIV/0!</v>
      </c>
      <c r="S24" s="937" t="e">
        <f t="shared" si="45"/>
        <v>#DIV/0!</v>
      </c>
      <c r="T24" s="937" t="e">
        <f t="shared" si="45"/>
        <v>#DIV/0!</v>
      </c>
      <c r="U24" s="937" t="e">
        <f t="shared" si="45"/>
        <v>#DIV/0!</v>
      </c>
      <c r="V24" s="937" t="e">
        <f t="shared" si="45"/>
        <v>#DIV/0!</v>
      </c>
      <c r="W24" s="937" t="e">
        <f t="shared" si="45"/>
        <v>#DIV/0!</v>
      </c>
      <c r="X24" s="937" t="e">
        <f t="shared" ref="X24:AK24" si="46">+(X22-$BJ$8)*$B$21+$B$22+$BK$8</f>
        <v>#DIV/0!</v>
      </c>
      <c r="Y24" s="937" t="e">
        <f t="shared" si="46"/>
        <v>#DIV/0!</v>
      </c>
      <c r="Z24" s="937" t="e">
        <f t="shared" si="46"/>
        <v>#DIV/0!</v>
      </c>
      <c r="AA24" s="937" t="e">
        <f t="shared" si="46"/>
        <v>#DIV/0!</v>
      </c>
      <c r="AB24" s="937" t="e">
        <f t="shared" si="46"/>
        <v>#DIV/0!</v>
      </c>
      <c r="AC24" s="937" t="e">
        <f t="shared" si="46"/>
        <v>#DIV/0!</v>
      </c>
      <c r="AD24" s="937" t="e">
        <f t="shared" si="46"/>
        <v>#DIV/0!</v>
      </c>
      <c r="AE24" s="937" t="e">
        <f t="shared" si="46"/>
        <v>#DIV/0!</v>
      </c>
      <c r="AF24" s="937" t="e">
        <f t="shared" si="46"/>
        <v>#DIV/0!</v>
      </c>
      <c r="AG24" s="937" t="e">
        <f t="shared" si="46"/>
        <v>#DIV/0!</v>
      </c>
      <c r="AH24" s="937">
        <f t="shared" si="46"/>
        <v>39.519956478989897</v>
      </c>
      <c r="AI24" s="939">
        <f t="shared" si="46"/>
        <v>39.003858803564825</v>
      </c>
      <c r="AJ24" s="939">
        <f t="shared" si="46"/>
        <v>38.869958848369919</v>
      </c>
      <c r="AK24" s="939">
        <f t="shared" si="46"/>
        <v>38.81249088840211</v>
      </c>
      <c r="AL24" s="939">
        <f t="shared" ref="AL24:BC24" si="47">+(AL20-$BJ$8)*$B$24+$B$22+$BK$8</f>
        <v>32.09647511667211</v>
      </c>
      <c r="AM24" s="939">
        <f t="shared" si="47"/>
        <v>31.864686321736524</v>
      </c>
      <c r="AN24" s="939">
        <f t="shared" si="47"/>
        <v>30.884392109687465</v>
      </c>
      <c r="AO24" s="939">
        <f t="shared" si="47"/>
        <v>30.589238083576419</v>
      </c>
      <c r="AP24" s="939">
        <f t="shared" si="47"/>
        <v>30.605821893966009</v>
      </c>
      <c r="AQ24" s="939">
        <f t="shared" si="47"/>
        <v>31.213731022505929</v>
      </c>
      <c r="AR24" s="939">
        <f t="shared" si="47"/>
        <v>30.191727931063546</v>
      </c>
      <c r="AS24" s="939">
        <f t="shared" si="47"/>
        <v>29.561296771998443</v>
      </c>
      <c r="AT24" s="939">
        <f t="shared" si="47"/>
        <v>29.22797892278944</v>
      </c>
      <c r="AU24" s="939">
        <f t="shared" si="47"/>
        <v>30.131107829342987</v>
      </c>
      <c r="AV24" s="939">
        <f t="shared" si="47"/>
        <v>30.081741527662238</v>
      </c>
      <c r="AW24" s="939">
        <f t="shared" si="47"/>
        <v>30.367464108597638</v>
      </c>
      <c r="AX24" s="939">
        <f t="shared" si="47"/>
        <v>30.592889173867029</v>
      </c>
      <c r="AY24" s="939">
        <f t="shared" si="47"/>
        <v>517.748172213776</v>
      </c>
      <c r="AZ24" s="939">
        <f t="shared" si="47"/>
        <v>505.79351595825631</v>
      </c>
      <c r="BA24" s="939">
        <f t="shared" si="47"/>
        <v>502.71626595825626</v>
      </c>
      <c r="BB24" s="939">
        <f t="shared" si="47"/>
        <v>501.38439095825629</v>
      </c>
      <c r="BC24" s="939">
        <f t="shared" si="47"/>
        <v>502.51454095825625</v>
      </c>
      <c r="BD24" s="939">
        <f t="shared" ref="BD24:BF24" si="48">+(BD20-$BJ$8)*$B$24+$B$22+$BK$8</f>
        <v>507.18829095825623</v>
      </c>
      <c r="BE24" s="939">
        <f t="shared" si="48"/>
        <v>505.69829095825622</v>
      </c>
      <c r="BF24" s="939">
        <f t="shared" si="48"/>
        <v>505.28689095825627</v>
      </c>
    </row>
    <row r="25" spans="2:63">
      <c r="F25" s="74"/>
    </row>
    <row r="26" spans="2:63">
      <c r="C26" s="169" t="s">
        <v>4161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934"/>
      <c r="AL26" s="169"/>
      <c r="AM26" s="935">
        <f>+AM22-AM20</f>
        <v>3.6211743607311604</v>
      </c>
      <c r="AN26" s="935">
        <f t="shared" ref="AN26:AT26" si="49">+AN22-AN20</f>
        <v>3.5133419974057603</v>
      </c>
      <c r="AO26" s="935">
        <f t="shared" si="49"/>
        <v>3.480875054533545</v>
      </c>
      <c r="AP26" s="935">
        <f t="shared" si="49"/>
        <v>3.4826992736763955</v>
      </c>
      <c r="AQ26" s="935">
        <f t="shared" si="49"/>
        <v>3.5495692778157917</v>
      </c>
      <c r="AR26" s="935">
        <f>+AR22-AR20</f>
        <v>3.4371489377571294</v>
      </c>
      <c r="AS26" s="935">
        <f t="shared" si="49"/>
        <v>3.3678015102599694</v>
      </c>
      <c r="AT26" s="935">
        <f t="shared" si="49"/>
        <v>3.3311365468469774</v>
      </c>
      <c r="AU26" s="935">
        <f>+AU22-AU20</f>
        <v>3.4304807265678683</v>
      </c>
      <c r="AV26" s="935">
        <f t="shared" ref="AV26:AW26" si="50">+AV22-AV20</f>
        <v>3.4250504333829852</v>
      </c>
      <c r="AW26" s="935">
        <f t="shared" si="50"/>
        <v>3.4564799172858756</v>
      </c>
      <c r="AX26" s="935"/>
      <c r="AY26" s="935"/>
      <c r="AZ26" s="935">
        <f>AZ22-AZ12</f>
        <v>34.772789708256255</v>
      </c>
      <c r="BA26" s="935">
        <f t="shared" ref="BA26:BC26" si="51">BA22-BA12</f>
        <v>27.394462208256186</v>
      </c>
      <c r="BB26" s="935">
        <f t="shared" si="51"/>
        <v>26.576510958256335</v>
      </c>
      <c r="BC26" s="935">
        <f t="shared" si="51"/>
        <v>31.793557458256259</v>
      </c>
      <c r="BD26" s="935"/>
      <c r="BE26" s="935"/>
      <c r="BF26" s="935"/>
    </row>
    <row r="27" spans="2:63">
      <c r="BI27" t="s">
        <v>50</v>
      </c>
      <c r="BJ27" s="60">
        <f>750+BK20</f>
        <v>774.60979797058815</v>
      </c>
      <c r="BK27">
        <f>+BJ27/264.172</f>
        <v>2.9322176383969083</v>
      </c>
    </row>
    <row r="28" spans="2:63">
      <c r="B28" s="1"/>
      <c r="C28" s="1"/>
      <c r="D28" s="1"/>
      <c r="E28" s="1"/>
      <c r="F28" s="1"/>
      <c r="G28" s="1"/>
      <c r="H28" s="1"/>
      <c r="I28" s="1"/>
      <c r="J28" s="1"/>
      <c r="K28" s="527">
        <v>44562</v>
      </c>
      <c r="L28" s="527">
        <v>44593</v>
      </c>
      <c r="M28" s="527">
        <v>44621</v>
      </c>
      <c r="N28" s="527">
        <v>44652</v>
      </c>
      <c r="O28" s="527">
        <v>44682</v>
      </c>
      <c r="P28" s="527">
        <v>44713</v>
      </c>
      <c r="Q28" s="527">
        <v>44743</v>
      </c>
      <c r="R28" s="527">
        <v>44774</v>
      </c>
      <c r="S28" s="527">
        <v>44805</v>
      </c>
      <c r="T28" s="527">
        <v>44835</v>
      </c>
      <c r="U28" s="527">
        <v>44866</v>
      </c>
      <c r="V28" s="527">
        <v>44896</v>
      </c>
      <c r="W28" s="527">
        <v>44927</v>
      </c>
      <c r="X28" s="527">
        <v>44958</v>
      </c>
      <c r="Y28" s="527">
        <v>44986</v>
      </c>
      <c r="Z28" s="527">
        <v>45017</v>
      </c>
      <c r="AA28" s="527">
        <v>45047</v>
      </c>
      <c r="AB28" s="527">
        <v>45078</v>
      </c>
      <c r="AC28" s="527">
        <v>45108</v>
      </c>
      <c r="AD28" s="527">
        <v>45139</v>
      </c>
      <c r="AE28" s="527">
        <v>45170</v>
      </c>
      <c r="AF28" s="527">
        <v>45200</v>
      </c>
      <c r="AG28" s="527">
        <v>45231</v>
      </c>
      <c r="AH28" s="527">
        <v>45261</v>
      </c>
      <c r="AI28" s="527">
        <v>45292</v>
      </c>
      <c r="AJ28" s="527">
        <v>45323</v>
      </c>
      <c r="AK28" s="527">
        <v>45352</v>
      </c>
      <c r="AL28" s="527">
        <v>45383</v>
      </c>
      <c r="AM28" s="527">
        <v>45413</v>
      </c>
      <c r="AN28" s="527">
        <v>45444</v>
      </c>
      <c r="AO28" s="527">
        <v>45474</v>
      </c>
      <c r="AP28" s="527">
        <v>45505</v>
      </c>
      <c r="AQ28" s="527">
        <v>45536</v>
      </c>
      <c r="AR28" s="527">
        <v>45566</v>
      </c>
      <c r="AS28" s="527">
        <v>45597</v>
      </c>
      <c r="AT28" s="527">
        <v>45627</v>
      </c>
      <c r="AU28" s="527">
        <v>45658</v>
      </c>
      <c r="AV28" s="527">
        <v>45689</v>
      </c>
      <c r="AW28" s="527">
        <v>45717</v>
      </c>
      <c r="AX28" s="527">
        <v>45748</v>
      </c>
      <c r="AY28" s="527">
        <v>45778</v>
      </c>
      <c r="AZ28" s="527">
        <v>45809</v>
      </c>
      <c r="BA28" s="527">
        <v>45839</v>
      </c>
      <c r="BB28" s="527">
        <v>45870</v>
      </c>
      <c r="BC28" s="527">
        <v>45901</v>
      </c>
      <c r="BD28" s="527">
        <v>45931</v>
      </c>
      <c r="BE28" s="527">
        <v>45962</v>
      </c>
      <c r="BF28" s="527">
        <v>45992</v>
      </c>
    </row>
    <row r="29" spans="2:63">
      <c r="B29" s="93"/>
      <c r="C29" s="510" t="s">
        <v>51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</row>
    <row r="30" spans="2:63" ht="15" customHeight="1">
      <c r="B30" s="93"/>
      <c r="C30" s="511" t="s">
        <v>52</v>
      </c>
      <c r="D30" s="93"/>
      <c r="E30" s="93"/>
      <c r="F30" s="93"/>
      <c r="G30" s="93"/>
      <c r="H30" s="93"/>
      <c r="I30" s="93"/>
      <c r="J30" s="93"/>
      <c r="K30" s="512">
        <f>+K16</f>
        <v>0</v>
      </c>
      <c r="L30" s="512">
        <f t="shared" ref="L30:V30" si="52">+L16</f>
        <v>0</v>
      </c>
      <c r="M30" s="512">
        <f t="shared" ref="M30" si="53">+M16</f>
        <v>0</v>
      </c>
      <c r="N30" s="512">
        <f t="shared" si="52"/>
        <v>0</v>
      </c>
      <c r="O30" s="512">
        <f t="shared" si="52"/>
        <v>0</v>
      </c>
      <c r="P30" s="512">
        <f t="shared" si="52"/>
        <v>0</v>
      </c>
      <c r="Q30" s="512">
        <f t="shared" si="52"/>
        <v>0</v>
      </c>
      <c r="R30" s="512">
        <f t="shared" si="52"/>
        <v>0</v>
      </c>
      <c r="S30" s="776">
        <f>+S16</f>
        <v>0</v>
      </c>
      <c r="T30" s="776">
        <f t="shared" si="52"/>
        <v>0</v>
      </c>
      <c r="U30" s="776">
        <f t="shared" si="52"/>
        <v>0</v>
      </c>
      <c r="V30" s="776">
        <f t="shared" si="52"/>
        <v>0</v>
      </c>
      <c r="W30" s="776">
        <f t="shared" ref="W30:Y30" si="54">+W16</f>
        <v>0</v>
      </c>
      <c r="X30" s="776">
        <f t="shared" si="54"/>
        <v>0</v>
      </c>
      <c r="Y30" s="776">
        <f t="shared" si="54"/>
        <v>0</v>
      </c>
      <c r="Z30" s="776">
        <f t="shared" ref="Z30:AB30" si="55">+Z16</f>
        <v>0</v>
      </c>
      <c r="AA30" s="776">
        <f t="shared" si="55"/>
        <v>0</v>
      </c>
      <c r="AB30" s="776">
        <f t="shared" si="55"/>
        <v>0</v>
      </c>
      <c r="AC30" s="776">
        <f t="shared" ref="AC30:AE30" si="56">+AC16</f>
        <v>0</v>
      </c>
      <c r="AD30" s="776">
        <f t="shared" si="56"/>
        <v>0</v>
      </c>
      <c r="AE30" s="776">
        <f t="shared" si="56"/>
        <v>0</v>
      </c>
      <c r="AF30" s="776">
        <f t="shared" ref="AF30:AN30" si="57">+AF16</f>
        <v>0</v>
      </c>
      <c r="AG30" s="776">
        <f t="shared" si="57"/>
        <v>0</v>
      </c>
      <c r="AH30" s="776">
        <f t="shared" si="57"/>
        <v>0</v>
      </c>
      <c r="AI30" s="776">
        <f t="shared" si="57"/>
        <v>0</v>
      </c>
      <c r="AJ30" s="776">
        <f t="shared" si="57"/>
        <v>0</v>
      </c>
      <c r="AK30" s="776">
        <f t="shared" si="57"/>
        <v>0</v>
      </c>
      <c r="AL30" s="776">
        <f t="shared" si="57"/>
        <v>0</v>
      </c>
      <c r="AM30" s="776">
        <f t="shared" si="57"/>
        <v>0</v>
      </c>
      <c r="AN30" s="776">
        <f t="shared" si="57"/>
        <v>0</v>
      </c>
      <c r="AO30" s="776">
        <f t="shared" ref="AO30:AT30" si="58">+AO16</f>
        <v>0</v>
      </c>
      <c r="AP30" s="776">
        <f t="shared" si="58"/>
        <v>0</v>
      </c>
      <c r="AQ30" s="776">
        <f t="shared" si="58"/>
        <v>0</v>
      </c>
      <c r="AR30" s="776">
        <f t="shared" si="58"/>
        <v>0</v>
      </c>
      <c r="AS30" s="776">
        <f t="shared" si="58"/>
        <v>0</v>
      </c>
      <c r="AT30" s="776">
        <f t="shared" si="58"/>
        <v>0</v>
      </c>
      <c r="AU30" s="776">
        <f t="shared" ref="AU30:AW30" si="59">+AU16</f>
        <v>0</v>
      </c>
      <c r="AV30" s="776">
        <f t="shared" si="59"/>
        <v>0</v>
      </c>
      <c r="AW30" s="776">
        <f t="shared" si="59"/>
        <v>0</v>
      </c>
      <c r="AX30" s="776">
        <f t="shared" ref="AX30:BC30" si="60">+AX16</f>
        <v>0</v>
      </c>
      <c r="AY30" s="776">
        <f t="shared" si="60"/>
        <v>2758</v>
      </c>
      <c r="AZ30" s="776">
        <f t="shared" si="60"/>
        <v>2707.5</v>
      </c>
      <c r="BA30" s="776">
        <f t="shared" si="60"/>
        <v>2707.5</v>
      </c>
      <c r="BB30" s="776">
        <f t="shared" si="60"/>
        <v>2720</v>
      </c>
      <c r="BC30" s="776">
        <f t="shared" si="60"/>
        <v>2747</v>
      </c>
      <c r="BD30" s="776">
        <f t="shared" ref="BD30:BF30" si="61">+BD16</f>
        <v>2796</v>
      </c>
      <c r="BE30" s="776">
        <f t="shared" si="61"/>
        <v>2808.5</v>
      </c>
      <c r="BF30" s="776">
        <f t="shared" si="61"/>
        <v>2825</v>
      </c>
      <c r="BG30" s="420"/>
    </row>
    <row r="31" spans="2:63" ht="15" customHeight="1">
      <c r="B31" s="752">
        <v>300</v>
      </c>
      <c r="C31" s="511" t="s">
        <v>53</v>
      </c>
      <c r="D31" s="94"/>
      <c r="E31" s="94"/>
      <c r="F31" s="94"/>
      <c r="G31" s="93"/>
      <c r="H31" s="93"/>
      <c r="I31" s="93"/>
      <c r="J31" s="94"/>
      <c r="K31" s="93">
        <f>+$B$31</f>
        <v>300</v>
      </c>
      <c r="L31" s="93">
        <f t="shared" ref="L31:BF31" si="62">+$B$31</f>
        <v>300</v>
      </c>
      <c r="M31" s="93">
        <f t="shared" si="62"/>
        <v>300</v>
      </c>
      <c r="N31" s="93">
        <f t="shared" si="62"/>
        <v>300</v>
      </c>
      <c r="O31" s="93">
        <f t="shared" si="62"/>
        <v>300</v>
      </c>
      <c r="P31" s="93">
        <f t="shared" si="62"/>
        <v>300</v>
      </c>
      <c r="Q31" s="93">
        <f t="shared" si="62"/>
        <v>300</v>
      </c>
      <c r="R31" s="93">
        <f t="shared" si="62"/>
        <v>300</v>
      </c>
      <c r="S31" s="777">
        <f t="shared" si="62"/>
        <v>300</v>
      </c>
      <c r="T31" s="777">
        <f>+$B$31</f>
        <v>300</v>
      </c>
      <c r="U31" s="777">
        <f t="shared" si="62"/>
        <v>300</v>
      </c>
      <c r="V31" s="777">
        <f t="shared" si="62"/>
        <v>300</v>
      </c>
      <c r="W31" s="777">
        <f t="shared" si="62"/>
        <v>300</v>
      </c>
      <c r="X31" s="777">
        <f t="shared" si="62"/>
        <v>300</v>
      </c>
      <c r="Y31" s="777">
        <f t="shared" si="62"/>
        <v>300</v>
      </c>
      <c r="Z31" s="777">
        <f t="shared" si="62"/>
        <v>300</v>
      </c>
      <c r="AA31" s="777">
        <f t="shared" si="62"/>
        <v>300</v>
      </c>
      <c r="AB31" s="777">
        <f t="shared" si="62"/>
        <v>300</v>
      </c>
      <c r="AC31" s="777">
        <f t="shared" si="62"/>
        <v>300</v>
      </c>
      <c r="AD31" s="777">
        <f t="shared" si="62"/>
        <v>300</v>
      </c>
      <c r="AE31" s="777">
        <f t="shared" si="62"/>
        <v>300</v>
      </c>
      <c r="AF31" s="777">
        <f t="shared" si="62"/>
        <v>300</v>
      </c>
      <c r="AG31" s="777">
        <f t="shared" si="62"/>
        <v>300</v>
      </c>
      <c r="AH31" s="777">
        <f t="shared" si="62"/>
        <v>300</v>
      </c>
      <c r="AI31" s="777">
        <f t="shared" si="62"/>
        <v>300</v>
      </c>
      <c r="AJ31" s="777">
        <f t="shared" si="62"/>
        <v>300</v>
      </c>
      <c r="AK31" s="777">
        <f t="shared" si="62"/>
        <v>300</v>
      </c>
      <c r="AL31" s="777">
        <f t="shared" si="62"/>
        <v>300</v>
      </c>
      <c r="AM31" s="777">
        <f t="shared" si="62"/>
        <v>300</v>
      </c>
      <c r="AN31" s="777">
        <f t="shared" si="62"/>
        <v>300</v>
      </c>
      <c r="AO31" s="777">
        <f t="shared" si="62"/>
        <v>300</v>
      </c>
      <c r="AP31" s="777">
        <f t="shared" si="62"/>
        <v>300</v>
      </c>
      <c r="AQ31" s="777">
        <f t="shared" si="62"/>
        <v>300</v>
      </c>
      <c r="AR31" s="777">
        <f t="shared" si="62"/>
        <v>300</v>
      </c>
      <c r="AS31" s="777">
        <f t="shared" si="62"/>
        <v>300</v>
      </c>
      <c r="AT31" s="777">
        <f t="shared" si="62"/>
        <v>300</v>
      </c>
      <c r="AU31" s="777">
        <f t="shared" si="62"/>
        <v>300</v>
      </c>
      <c r="AV31" s="777">
        <f t="shared" si="62"/>
        <v>300</v>
      </c>
      <c r="AW31" s="777">
        <f t="shared" si="62"/>
        <v>300</v>
      </c>
      <c r="AX31" s="777">
        <f t="shared" si="62"/>
        <v>300</v>
      </c>
      <c r="AY31" s="777">
        <f t="shared" si="62"/>
        <v>300</v>
      </c>
      <c r="AZ31" s="777">
        <f t="shared" si="62"/>
        <v>300</v>
      </c>
      <c r="BA31" s="777">
        <f t="shared" si="62"/>
        <v>300</v>
      </c>
      <c r="BB31" s="777">
        <f t="shared" si="62"/>
        <v>300</v>
      </c>
      <c r="BC31" s="777">
        <f t="shared" si="62"/>
        <v>300</v>
      </c>
      <c r="BD31" s="777">
        <f t="shared" si="62"/>
        <v>300</v>
      </c>
      <c r="BE31" s="777">
        <f t="shared" si="62"/>
        <v>300</v>
      </c>
      <c r="BF31" s="777">
        <f t="shared" si="62"/>
        <v>300</v>
      </c>
    </row>
    <row r="32" spans="2:63" ht="15" customHeight="1">
      <c r="B32" s="752">
        <v>250</v>
      </c>
      <c r="C32" s="511" t="s">
        <v>54</v>
      </c>
      <c r="D32" s="93"/>
      <c r="E32" s="93"/>
      <c r="F32" s="93"/>
      <c r="G32" s="93"/>
      <c r="H32" s="93"/>
      <c r="I32" s="93"/>
      <c r="J32" s="93"/>
      <c r="K32" s="93">
        <f>+$B$32</f>
        <v>250</v>
      </c>
      <c r="L32" s="93">
        <f>+$B$32</f>
        <v>250</v>
      </c>
      <c r="M32" s="93">
        <f t="shared" ref="M32:BF32" si="63">+$B$32</f>
        <v>250</v>
      </c>
      <c r="N32" s="93">
        <f t="shared" si="63"/>
        <v>250</v>
      </c>
      <c r="O32" s="93">
        <f t="shared" si="63"/>
        <v>250</v>
      </c>
      <c r="P32" s="93">
        <f t="shared" si="63"/>
        <v>250</v>
      </c>
      <c r="Q32" s="93">
        <f t="shared" si="63"/>
        <v>250</v>
      </c>
      <c r="R32" s="93">
        <f t="shared" si="63"/>
        <v>250</v>
      </c>
      <c r="S32" s="777">
        <f t="shared" si="63"/>
        <v>250</v>
      </c>
      <c r="T32" s="777">
        <f t="shared" si="63"/>
        <v>250</v>
      </c>
      <c r="U32" s="777">
        <f t="shared" si="63"/>
        <v>250</v>
      </c>
      <c r="V32" s="777">
        <f t="shared" si="63"/>
        <v>250</v>
      </c>
      <c r="W32" s="777">
        <f t="shared" si="63"/>
        <v>250</v>
      </c>
      <c r="X32" s="777">
        <f t="shared" si="63"/>
        <v>250</v>
      </c>
      <c r="Y32" s="777">
        <f t="shared" si="63"/>
        <v>250</v>
      </c>
      <c r="Z32" s="777">
        <f t="shared" si="63"/>
        <v>250</v>
      </c>
      <c r="AA32" s="777">
        <f t="shared" si="63"/>
        <v>250</v>
      </c>
      <c r="AB32" s="777">
        <f t="shared" si="63"/>
        <v>250</v>
      </c>
      <c r="AC32" s="777">
        <f t="shared" si="63"/>
        <v>250</v>
      </c>
      <c r="AD32" s="777">
        <f t="shared" si="63"/>
        <v>250</v>
      </c>
      <c r="AE32" s="777">
        <f t="shared" si="63"/>
        <v>250</v>
      </c>
      <c r="AF32" s="777">
        <f t="shared" si="63"/>
        <v>250</v>
      </c>
      <c r="AG32" s="777">
        <f t="shared" si="63"/>
        <v>250</v>
      </c>
      <c r="AH32" s="777">
        <f t="shared" si="63"/>
        <v>250</v>
      </c>
      <c r="AI32" s="777">
        <f t="shared" si="63"/>
        <v>250</v>
      </c>
      <c r="AJ32" s="777">
        <f t="shared" si="63"/>
        <v>250</v>
      </c>
      <c r="AK32" s="777">
        <f t="shared" si="63"/>
        <v>250</v>
      </c>
      <c r="AL32" s="777">
        <f t="shared" si="63"/>
        <v>250</v>
      </c>
      <c r="AM32" s="777">
        <f t="shared" si="63"/>
        <v>250</v>
      </c>
      <c r="AN32" s="777">
        <f t="shared" si="63"/>
        <v>250</v>
      </c>
      <c r="AO32" s="777">
        <f t="shared" si="63"/>
        <v>250</v>
      </c>
      <c r="AP32" s="777">
        <f t="shared" si="63"/>
        <v>250</v>
      </c>
      <c r="AQ32" s="777">
        <f t="shared" si="63"/>
        <v>250</v>
      </c>
      <c r="AR32" s="777">
        <f t="shared" si="63"/>
        <v>250</v>
      </c>
      <c r="AS32" s="777">
        <f t="shared" si="63"/>
        <v>250</v>
      </c>
      <c r="AT32" s="777">
        <f t="shared" si="63"/>
        <v>250</v>
      </c>
      <c r="AU32" s="777">
        <f t="shared" si="63"/>
        <v>250</v>
      </c>
      <c r="AV32" s="777">
        <f t="shared" si="63"/>
        <v>250</v>
      </c>
      <c r="AW32" s="777">
        <f t="shared" si="63"/>
        <v>250</v>
      </c>
      <c r="AX32" s="777">
        <f t="shared" si="63"/>
        <v>250</v>
      </c>
      <c r="AY32" s="777">
        <f t="shared" si="63"/>
        <v>250</v>
      </c>
      <c r="AZ32" s="777">
        <f t="shared" si="63"/>
        <v>250</v>
      </c>
      <c r="BA32" s="777">
        <f t="shared" si="63"/>
        <v>250</v>
      </c>
      <c r="BB32" s="777">
        <f t="shared" si="63"/>
        <v>250</v>
      </c>
      <c r="BC32" s="777">
        <f t="shared" si="63"/>
        <v>250</v>
      </c>
      <c r="BD32" s="777">
        <f t="shared" si="63"/>
        <v>250</v>
      </c>
      <c r="BE32" s="777">
        <f t="shared" si="63"/>
        <v>250</v>
      </c>
      <c r="BF32" s="777">
        <f t="shared" si="63"/>
        <v>250</v>
      </c>
    </row>
    <row r="33" spans="1:61" ht="15" customHeight="1">
      <c r="B33" s="516">
        <f>+BJ7</f>
        <v>64.576634512325839</v>
      </c>
      <c r="C33" s="511" t="s">
        <v>26</v>
      </c>
      <c r="D33" s="93"/>
      <c r="E33" s="93"/>
      <c r="F33" s="93"/>
      <c r="G33" s="93"/>
      <c r="H33" s="93"/>
      <c r="I33" s="93"/>
      <c r="J33" s="93"/>
      <c r="K33" s="93"/>
      <c r="L33" s="570">
        <f>+$B$33</f>
        <v>64.576634512325839</v>
      </c>
      <c r="M33" s="570">
        <f t="shared" ref="M33:BF33" si="64">+$B$33</f>
        <v>64.576634512325839</v>
      </c>
      <c r="N33" s="570">
        <f t="shared" si="64"/>
        <v>64.576634512325839</v>
      </c>
      <c r="O33" s="570">
        <f t="shared" si="64"/>
        <v>64.576634512325839</v>
      </c>
      <c r="P33" s="570">
        <f t="shared" si="64"/>
        <v>64.576634512325839</v>
      </c>
      <c r="Q33" s="570">
        <f t="shared" si="64"/>
        <v>64.576634512325839</v>
      </c>
      <c r="R33" s="570">
        <f t="shared" si="64"/>
        <v>64.576634512325839</v>
      </c>
      <c r="S33" s="778">
        <f t="shared" si="64"/>
        <v>64.576634512325839</v>
      </c>
      <c r="T33" s="778">
        <f t="shared" si="64"/>
        <v>64.576634512325839</v>
      </c>
      <c r="U33" s="778">
        <f t="shared" si="64"/>
        <v>64.576634512325839</v>
      </c>
      <c r="V33" s="778">
        <f t="shared" si="64"/>
        <v>64.576634512325839</v>
      </c>
      <c r="W33" s="778">
        <f t="shared" si="64"/>
        <v>64.576634512325839</v>
      </c>
      <c r="X33" s="778">
        <f t="shared" si="64"/>
        <v>64.576634512325839</v>
      </c>
      <c r="Y33" s="778">
        <f t="shared" si="64"/>
        <v>64.576634512325839</v>
      </c>
      <c r="Z33" s="778">
        <f t="shared" si="64"/>
        <v>64.576634512325839</v>
      </c>
      <c r="AA33" s="778">
        <f t="shared" si="64"/>
        <v>64.576634512325839</v>
      </c>
      <c r="AB33" s="778">
        <f t="shared" si="64"/>
        <v>64.576634512325839</v>
      </c>
      <c r="AC33" s="778">
        <f t="shared" si="64"/>
        <v>64.576634512325839</v>
      </c>
      <c r="AD33" s="778">
        <f t="shared" si="64"/>
        <v>64.576634512325839</v>
      </c>
      <c r="AE33" s="778">
        <f t="shared" si="64"/>
        <v>64.576634512325839</v>
      </c>
      <c r="AF33" s="778">
        <f t="shared" si="64"/>
        <v>64.576634512325839</v>
      </c>
      <c r="AG33" s="778">
        <f t="shared" si="64"/>
        <v>64.576634512325839</v>
      </c>
      <c r="AH33" s="778">
        <f t="shared" si="64"/>
        <v>64.576634512325839</v>
      </c>
      <c r="AI33" s="778">
        <f t="shared" si="64"/>
        <v>64.576634512325839</v>
      </c>
      <c r="AJ33" s="778">
        <f t="shared" si="64"/>
        <v>64.576634512325839</v>
      </c>
      <c r="AK33" s="778">
        <f t="shared" si="64"/>
        <v>64.576634512325839</v>
      </c>
      <c r="AL33" s="778">
        <f t="shared" si="64"/>
        <v>64.576634512325839</v>
      </c>
      <c r="AM33" s="778">
        <f t="shared" si="64"/>
        <v>64.576634512325839</v>
      </c>
      <c r="AN33" s="778">
        <f t="shared" si="64"/>
        <v>64.576634512325839</v>
      </c>
      <c r="AO33" s="778">
        <f t="shared" si="64"/>
        <v>64.576634512325839</v>
      </c>
      <c r="AP33" s="778">
        <f t="shared" si="64"/>
        <v>64.576634512325839</v>
      </c>
      <c r="AQ33" s="778">
        <f t="shared" si="64"/>
        <v>64.576634512325839</v>
      </c>
      <c r="AR33" s="778">
        <f t="shared" si="64"/>
        <v>64.576634512325839</v>
      </c>
      <c r="AS33" s="778">
        <f t="shared" si="64"/>
        <v>64.576634512325839</v>
      </c>
      <c r="AT33" s="778">
        <f t="shared" si="64"/>
        <v>64.576634512325839</v>
      </c>
      <c r="AU33" s="778">
        <f t="shared" si="64"/>
        <v>64.576634512325839</v>
      </c>
      <c r="AV33" s="778">
        <f t="shared" si="64"/>
        <v>64.576634512325839</v>
      </c>
      <c r="AW33" s="778">
        <f t="shared" si="64"/>
        <v>64.576634512325839</v>
      </c>
      <c r="AX33" s="778">
        <f t="shared" si="64"/>
        <v>64.576634512325839</v>
      </c>
      <c r="AY33" s="778">
        <f t="shared" si="64"/>
        <v>64.576634512325839</v>
      </c>
      <c r="AZ33" s="778">
        <f t="shared" si="64"/>
        <v>64.576634512325839</v>
      </c>
      <c r="BA33" s="778">
        <f t="shared" si="64"/>
        <v>64.576634512325839</v>
      </c>
      <c r="BB33" s="778">
        <f t="shared" si="64"/>
        <v>64.576634512325839</v>
      </c>
      <c r="BC33" s="778">
        <f t="shared" si="64"/>
        <v>64.576634512325839</v>
      </c>
      <c r="BD33" s="778">
        <f t="shared" si="64"/>
        <v>64.576634512325839</v>
      </c>
      <c r="BE33" s="778">
        <f t="shared" si="64"/>
        <v>64.576634512325839</v>
      </c>
      <c r="BF33" s="778">
        <f t="shared" si="64"/>
        <v>64.576634512325839</v>
      </c>
    </row>
    <row r="34" spans="1:61" ht="15" customHeight="1">
      <c r="B34" s="513"/>
      <c r="C34" s="511" t="s">
        <v>55</v>
      </c>
      <c r="D34" s="93"/>
      <c r="E34" s="93"/>
      <c r="F34" s="512"/>
      <c r="G34" s="93"/>
      <c r="H34" s="93"/>
      <c r="I34" s="93"/>
      <c r="J34" s="93"/>
      <c r="K34" s="512">
        <f>SUM(K30:K32)</f>
        <v>550</v>
      </c>
      <c r="L34" s="512">
        <f>SUM(L30:L33)</f>
        <v>614.57663451232588</v>
      </c>
      <c r="M34" s="512">
        <f t="shared" ref="M34:V34" si="65">SUM(M30:M33)</f>
        <v>614.57663451232588</v>
      </c>
      <c r="N34" s="512">
        <f t="shared" si="65"/>
        <v>614.57663451232588</v>
      </c>
      <c r="O34" s="512">
        <f t="shared" si="65"/>
        <v>614.57663451232588</v>
      </c>
      <c r="P34" s="512">
        <f t="shared" si="65"/>
        <v>614.57663451232588</v>
      </c>
      <c r="Q34" s="512">
        <f t="shared" si="65"/>
        <v>614.57663451232588</v>
      </c>
      <c r="R34" s="512">
        <f t="shared" si="65"/>
        <v>614.57663451232588</v>
      </c>
      <c r="S34" s="776">
        <f t="shared" si="65"/>
        <v>614.57663451232588</v>
      </c>
      <c r="T34" s="776">
        <f>SUM(T30:T33)</f>
        <v>614.57663451232588</v>
      </c>
      <c r="U34" s="776">
        <f t="shared" si="65"/>
        <v>614.57663451232588</v>
      </c>
      <c r="V34" s="776">
        <f t="shared" si="65"/>
        <v>614.57663451232588</v>
      </c>
      <c r="W34" s="776">
        <f t="shared" ref="W34:Y34" si="66">SUM(W30:W33)</f>
        <v>614.57663451232588</v>
      </c>
      <c r="X34" s="776">
        <f t="shared" si="66"/>
        <v>614.57663451232588</v>
      </c>
      <c r="Y34" s="776">
        <f t="shared" si="66"/>
        <v>614.57663451232588</v>
      </c>
      <c r="Z34" s="776">
        <f t="shared" ref="Z34:AB34" si="67">SUM(Z30:Z33)</f>
        <v>614.57663451232588</v>
      </c>
      <c r="AA34" s="776">
        <f t="shared" si="67"/>
        <v>614.57663451232588</v>
      </c>
      <c r="AB34" s="776">
        <f t="shared" si="67"/>
        <v>614.57663451232588</v>
      </c>
      <c r="AC34" s="776">
        <f t="shared" ref="AC34:AE34" si="68">SUM(AC30:AC33)</f>
        <v>614.57663451232588</v>
      </c>
      <c r="AD34" s="776">
        <f t="shared" si="68"/>
        <v>614.57663451232588</v>
      </c>
      <c r="AE34" s="776">
        <f t="shared" si="68"/>
        <v>614.57663451232588</v>
      </c>
      <c r="AF34" s="776">
        <f t="shared" ref="AF34:AN34" si="69">SUM(AF30:AF33)</f>
        <v>614.57663451232588</v>
      </c>
      <c r="AG34" s="776">
        <f t="shared" si="69"/>
        <v>614.57663451232588</v>
      </c>
      <c r="AH34" s="776">
        <f t="shared" si="69"/>
        <v>614.57663451232588</v>
      </c>
      <c r="AI34" s="776">
        <f t="shared" si="69"/>
        <v>614.57663451232588</v>
      </c>
      <c r="AJ34" s="776">
        <f t="shared" si="69"/>
        <v>614.57663451232588</v>
      </c>
      <c r="AK34" s="776">
        <f t="shared" si="69"/>
        <v>614.57663451232588</v>
      </c>
      <c r="AL34" s="776">
        <f t="shared" si="69"/>
        <v>614.57663451232588</v>
      </c>
      <c r="AM34" s="776">
        <f t="shared" si="69"/>
        <v>614.57663451232588</v>
      </c>
      <c r="AN34" s="776">
        <f t="shared" si="69"/>
        <v>614.57663451232588</v>
      </c>
      <c r="AO34" s="776">
        <f t="shared" ref="AO34:AT34" si="70">SUM(AO30:AO33)</f>
        <v>614.57663451232588</v>
      </c>
      <c r="AP34" s="776">
        <f t="shared" si="70"/>
        <v>614.57663451232588</v>
      </c>
      <c r="AQ34" s="776">
        <f t="shared" si="70"/>
        <v>614.57663451232588</v>
      </c>
      <c r="AR34" s="776">
        <f t="shared" si="70"/>
        <v>614.57663451232588</v>
      </c>
      <c r="AS34" s="776">
        <f t="shared" si="70"/>
        <v>614.57663451232588</v>
      </c>
      <c r="AT34" s="776">
        <f t="shared" si="70"/>
        <v>614.57663451232588</v>
      </c>
      <c r="AU34" s="776">
        <f t="shared" ref="AU34:AW34" si="71">SUM(AU30:AU33)</f>
        <v>614.57663451232588</v>
      </c>
      <c r="AV34" s="776">
        <f t="shared" si="71"/>
        <v>614.57663451232588</v>
      </c>
      <c r="AW34" s="776">
        <f t="shared" si="71"/>
        <v>614.57663451232588</v>
      </c>
      <c r="AX34" s="776">
        <f t="shared" ref="AX34:BC34" si="72">SUM(AX30:AX33)</f>
        <v>614.57663451232588</v>
      </c>
      <c r="AY34" s="776">
        <f t="shared" si="72"/>
        <v>3372.5766345123257</v>
      </c>
      <c r="AZ34" s="776">
        <f t="shared" si="72"/>
        <v>3322.0766345123257</v>
      </c>
      <c r="BA34" s="776">
        <f t="shared" si="72"/>
        <v>3322.0766345123257</v>
      </c>
      <c r="BB34" s="776">
        <f t="shared" si="72"/>
        <v>3334.5766345123257</v>
      </c>
      <c r="BC34" s="776">
        <f t="shared" si="72"/>
        <v>3361.5766345123257</v>
      </c>
      <c r="BD34" s="776">
        <f t="shared" ref="BD34:BF34" si="73">SUM(BD30:BD33)</f>
        <v>3410.5766345123257</v>
      </c>
      <c r="BE34" s="776">
        <f t="shared" si="73"/>
        <v>3423.0766345123257</v>
      </c>
      <c r="BF34" s="776">
        <f t="shared" si="73"/>
        <v>3439.5766345123257</v>
      </c>
    </row>
    <row r="35" spans="1:61" ht="15.75" thickBot="1">
      <c r="B35" s="513"/>
      <c r="C35" s="511"/>
      <c r="D35" s="93"/>
      <c r="E35" s="93"/>
      <c r="F35" s="512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</row>
    <row r="36" spans="1:61" ht="15.75" thickBot="1">
      <c r="B36" s="513"/>
      <c r="C36" s="519" t="s">
        <v>56</v>
      </c>
      <c r="D36" s="520"/>
      <c r="E36" s="520"/>
      <c r="F36" s="521"/>
      <c r="G36" s="520"/>
      <c r="H36" s="520"/>
      <c r="I36" s="520"/>
      <c r="J36" s="520"/>
      <c r="K36" s="518" t="e">
        <f t="shared" ref="K36:V36" si="74">+K34/K17</f>
        <v>#DIV/0!</v>
      </c>
      <c r="L36" s="518" t="e">
        <f t="shared" si="74"/>
        <v>#DIV/0!</v>
      </c>
      <c r="M36" s="518" t="e">
        <f t="shared" si="74"/>
        <v>#DIV/0!</v>
      </c>
      <c r="N36" s="523" t="e">
        <f t="shared" si="74"/>
        <v>#DIV/0!</v>
      </c>
      <c r="O36" s="523" t="e">
        <f t="shared" si="74"/>
        <v>#DIV/0!</v>
      </c>
      <c r="P36" s="523" t="e">
        <f t="shared" si="74"/>
        <v>#DIV/0!</v>
      </c>
      <c r="Q36" s="524" t="e">
        <f>+Q34/Q17</f>
        <v>#DIV/0!</v>
      </c>
      <c r="R36" s="525" t="e">
        <f t="shared" si="74"/>
        <v>#DIV/0!</v>
      </c>
      <c r="S36" s="526" t="e">
        <f t="shared" si="74"/>
        <v>#DIV/0!</v>
      </c>
      <c r="T36" s="523" t="e">
        <f>+T34/T17</f>
        <v>#DIV/0!</v>
      </c>
      <c r="U36" s="523" t="e">
        <f>+U34/U17</f>
        <v>#DIV/0!</v>
      </c>
      <c r="V36" s="523" t="e">
        <f t="shared" si="74"/>
        <v>#DIV/0!</v>
      </c>
      <c r="W36" s="523" t="e">
        <f t="shared" ref="W36:Y36" si="75">+W34/W17</f>
        <v>#DIV/0!</v>
      </c>
      <c r="X36" s="523" t="e">
        <f t="shared" si="75"/>
        <v>#DIV/0!</v>
      </c>
      <c r="Y36" s="523" t="e">
        <f t="shared" si="75"/>
        <v>#DIV/0!</v>
      </c>
      <c r="Z36" s="523" t="e">
        <f t="shared" ref="Z36:AB36" si="76">+Z34/Z17</f>
        <v>#DIV/0!</v>
      </c>
      <c r="AA36" s="523" t="e">
        <f t="shared" si="76"/>
        <v>#DIV/0!</v>
      </c>
      <c r="AB36" s="523" t="e">
        <f t="shared" si="76"/>
        <v>#DIV/0!</v>
      </c>
      <c r="AC36" s="523" t="e">
        <f t="shared" ref="AC36:AE36" si="77">+AC34/AC17</f>
        <v>#DIV/0!</v>
      </c>
      <c r="AD36" s="523" t="e">
        <f t="shared" si="77"/>
        <v>#DIV/0!</v>
      </c>
      <c r="AE36" s="523" t="e">
        <f t="shared" si="77"/>
        <v>#DIV/0!</v>
      </c>
      <c r="AF36" s="523" t="e">
        <f t="shared" ref="AF36:AN36" si="78">+AF34/AF17</f>
        <v>#DIV/0!</v>
      </c>
      <c r="AG36" s="523" t="e">
        <f t="shared" si="78"/>
        <v>#DIV/0!</v>
      </c>
      <c r="AH36" s="523">
        <f t="shared" si="78"/>
        <v>126.94455206271793</v>
      </c>
      <c r="AI36" s="523">
        <f>+AI34/AI17</f>
        <v>124.08420006709724</v>
      </c>
      <c r="AJ36" s="523">
        <f t="shared" si="78"/>
        <v>123.34209053571875</v>
      </c>
      <c r="AK36" s="523">
        <f t="shared" si="78"/>
        <v>123.02358765960564</v>
      </c>
      <c r="AL36" s="523">
        <f t="shared" si="78"/>
        <v>118.84603854276104</v>
      </c>
      <c r="AM36" s="523">
        <f t="shared" si="78"/>
        <v>117.26323879265902</v>
      </c>
      <c r="AN36" s="523">
        <f t="shared" si="78"/>
        <v>110.56917304073653</v>
      </c>
      <c r="AO36" s="523">
        <f t="shared" ref="AO36:AT36" si="79">+AO34/AO17</f>
        <v>108.55367561817997</v>
      </c>
      <c r="AP36" s="523">
        <f t="shared" si="79"/>
        <v>108.66692031125361</v>
      </c>
      <c r="AQ36" s="523">
        <f t="shared" si="79"/>
        <v>112.81810638133564</v>
      </c>
      <c r="AR36" s="523">
        <f t="shared" si="79"/>
        <v>105.83922615467061</v>
      </c>
      <c r="AS36" s="523">
        <f t="shared" si="79"/>
        <v>101.53424548767134</v>
      </c>
      <c r="AT36" s="523">
        <f t="shared" si="79"/>
        <v>99.258141465562915</v>
      </c>
      <c r="AU36" s="523">
        <f t="shared" ref="AU36:AW36" si="80">+AU34/AU17</f>
        <v>105.42527395356821</v>
      </c>
      <c r="AV36" s="523">
        <f t="shared" si="80"/>
        <v>105.08816978084297</v>
      </c>
      <c r="AW36" s="523">
        <f t="shared" si="80"/>
        <v>107.03926336079245</v>
      </c>
      <c r="AX36" s="523">
        <f t="shared" ref="AX36:BC36" si="81">+AX34/AX17</f>
        <v>108.57860756021446</v>
      </c>
      <c r="AY36" s="523">
        <f t="shared" si="81"/>
        <v>595.71424638999633</v>
      </c>
      <c r="AZ36" s="523">
        <f t="shared" si="81"/>
        <v>583.19055318863877</v>
      </c>
      <c r="BA36" s="523">
        <f t="shared" si="81"/>
        <v>579.53626889067516</v>
      </c>
      <c r="BB36" s="523">
        <f t="shared" si="81"/>
        <v>577.54867309753479</v>
      </c>
      <c r="BC36" s="523">
        <f t="shared" si="81"/>
        <v>578.02310230439434</v>
      </c>
      <c r="BD36" s="523">
        <f t="shared" ref="BD36:BF36" si="82">+BD34/BD17</f>
        <v>582.01490267952829</v>
      </c>
      <c r="BE36" s="523">
        <f t="shared" si="82"/>
        <v>579.86918188638788</v>
      </c>
      <c r="BF36" s="523">
        <f t="shared" si="82"/>
        <v>578.88074758842436</v>
      </c>
      <c r="BH36" s="60" t="e">
        <f>AVERAGE(Q36:S36)</f>
        <v>#DIV/0!</v>
      </c>
      <c r="BI36" s="103" t="e">
        <f>+BH36/264.172</f>
        <v>#DIV/0!</v>
      </c>
    </row>
    <row r="37" spans="1:61" hidden="1">
      <c r="B37" s="513"/>
      <c r="C37" s="511" t="s">
        <v>57</v>
      </c>
      <c r="D37" s="93"/>
      <c r="E37" s="93"/>
      <c r="F37" s="181"/>
      <c r="G37" s="93"/>
      <c r="H37" s="93"/>
      <c r="I37" s="93"/>
      <c r="J37" s="93"/>
      <c r="K37" s="514" t="e">
        <f>+K36/$B$2</f>
        <v>#DIV/0!</v>
      </c>
      <c r="L37" s="514" t="e">
        <f t="shared" ref="L37:V37" si="83">+L36/$B$2</f>
        <v>#DIV/0!</v>
      </c>
      <c r="M37" s="514" t="e">
        <f t="shared" ref="M37" si="84">+M36/$B$2</f>
        <v>#DIV/0!</v>
      </c>
      <c r="N37" s="532" t="e">
        <f t="shared" si="83"/>
        <v>#DIV/0!</v>
      </c>
      <c r="O37" s="532" t="e">
        <f t="shared" si="83"/>
        <v>#DIV/0!</v>
      </c>
      <c r="P37" s="532" t="e">
        <f t="shared" si="83"/>
        <v>#DIV/0!</v>
      </c>
      <c r="Q37" s="532" t="e">
        <f t="shared" si="83"/>
        <v>#DIV/0!</v>
      </c>
      <c r="R37" s="532" t="e">
        <f t="shared" si="83"/>
        <v>#DIV/0!</v>
      </c>
      <c r="S37" s="532" t="e">
        <f>+S36/$B$2</f>
        <v>#DIV/0!</v>
      </c>
      <c r="T37" s="532" t="e">
        <f>+T36/$B$2</f>
        <v>#DIV/0!</v>
      </c>
      <c r="U37" s="532" t="e">
        <f t="shared" si="83"/>
        <v>#DIV/0!</v>
      </c>
      <c r="V37" s="532" t="e">
        <f t="shared" si="83"/>
        <v>#DIV/0!</v>
      </c>
      <c r="W37" s="532" t="e">
        <f t="shared" ref="W37:Y37" si="85">+W36/$B$2</f>
        <v>#DIV/0!</v>
      </c>
      <c r="X37" s="532" t="e">
        <f t="shared" si="85"/>
        <v>#DIV/0!</v>
      </c>
      <c r="Y37" s="532" t="e">
        <f t="shared" si="85"/>
        <v>#DIV/0!</v>
      </c>
      <c r="Z37" s="532" t="e">
        <f t="shared" ref="Z37:AB37" si="86">+Z36/$B$2</f>
        <v>#DIV/0!</v>
      </c>
      <c r="AA37" s="532" t="e">
        <f t="shared" si="86"/>
        <v>#DIV/0!</v>
      </c>
      <c r="AB37" s="532" t="e">
        <f t="shared" si="86"/>
        <v>#DIV/0!</v>
      </c>
      <c r="AC37" s="532" t="e">
        <f t="shared" ref="AC37:AE37" si="87">+AC36/$B$2</f>
        <v>#DIV/0!</v>
      </c>
      <c r="AD37" s="532" t="e">
        <f t="shared" si="87"/>
        <v>#DIV/0!</v>
      </c>
      <c r="AE37" s="532" t="e">
        <f t="shared" si="87"/>
        <v>#DIV/0!</v>
      </c>
      <c r="AF37" s="532" t="e">
        <f t="shared" ref="AF37:AN37" si="88">+AF36/$B$2</f>
        <v>#DIV/0!</v>
      </c>
      <c r="AG37" s="532" t="e">
        <f t="shared" si="88"/>
        <v>#DIV/0!</v>
      </c>
      <c r="AH37" s="532">
        <f t="shared" si="88"/>
        <v>0.48053749853397754</v>
      </c>
      <c r="AI37" s="532">
        <f t="shared" si="88"/>
        <v>0.46970988623736515</v>
      </c>
      <c r="AJ37" s="532">
        <f t="shared" si="88"/>
        <v>0.46690069551549274</v>
      </c>
      <c r="AK37" s="532">
        <f t="shared" si="88"/>
        <v>0.46569503073605689</v>
      </c>
      <c r="AL37" s="532">
        <f t="shared" si="88"/>
        <v>0.44988128394667498</v>
      </c>
      <c r="AM37" s="532">
        <f t="shared" si="88"/>
        <v>0.44388973393341841</v>
      </c>
      <c r="AN37" s="532">
        <f t="shared" si="88"/>
        <v>0.41854993353094394</v>
      </c>
      <c r="AO37" s="532">
        <f t="shared" ref="AO37:AT37" si="89">+AO36/$B$2</f>
        <v>0.41092044432483366</v>
      </c>
      <c r="AP37" s="532">
        <f t="shared" si="89"/>
        <v>0.41134912220543279</v>
      </c>
      <c r="AQ37" s="532">
        <f t="shared" si="89"/>
        <v>0.42706307398715848</v>
      </c>
      <c r="AR37" s="532">
        <f t="shared" si="89"/>
        <v>0.40064513330205548</v>
      </c>
      <c r="AS37" s="532">
        <f t="shared" si="89"/>
        <v>0.38434900552545814</v>
      </c>
      <c r="AT37" s="532">
        <f t="shared" si="89"/>
        <v>0.37573301283089389</v>
      </c>
      <c r="AU37" s="532">
        <f t="shared" ref="AU37:AW37" si="90">+AU36/$B$2</f>
        <v>0.39907815345141878</v>
      </c>
      <c r="AV37" s="532">
        <f t="shared" si="90"/>
        <v>0.39780207509063398</v>
      </c>
      <c r="AW37" s="532">
        <f t="shared" si="90"/>
        <v>0.40518776918368499</v>
      </c>
      <c r="AX37" s="532">
        <f t="shared" ref="AX37:BC37" si="91">+AX36/$B$2</f>
        <v>0.41101482201071443</v>
      </c>
      <c r="AY37" s="532">
        <f t="shared" si="91"/>
        <v>2.2550241751207407</v>
      </c>
      <c r="AZ37" s="532">
        <f t="shared" si="91"/>
        <v>2.2076168299011201</v>
      </c>
      <c r="BA37" s="532">
        <f t="shared" si="91"/>
        <v>2.1937838563158665</v>
      </c>
      <c r="BB37" s="532">
        <f t="shared" si="91"/>
        <v>2.1862599862874745</v>
      </c>
      <c r="BC37" s="532">
        <f t="shared" si="91"/>
        <v>2.1880558965537387</v>
      </c>
      <c r="BD37" s="532">
        <f t="shared" ref="BD37:BF37" si="92">+BD36/$B$2</f>
        <v>2.2031665077280267</v>
      </c>
      <c r="BE37" s="532">
        <f t="shared" si="92"/>
        <v>2.1950440693426549</v>
      </c>
      <c r="BF37" s="532">
        <f t="shared" si="92"/>
        <v>2.1913024377618533</v>
      </c>
    </row>
    <row r="38" spans="1:61" hidden="1">
      <c r="B38" s="513"/>
      <c r="C38" s="511" t="s">
        <v>34</v>
      </c>
      <c r="D38" s="93"/>
      <c r="E38" s="93"/>
      <c r="F38" s="512"/>
      <c r="G38" s="93"/>
      <c r="H38" s="93"/>
      <c r="I38" s="93"/>
      <c r="J38" s="93"/>
      <c r="K38" s="514">
        <f>+K9</f>
        <v>0</v>
      </c>
      <c r="L38" s="514">
        <f t="shared" ref="L38:V38" si="93">+L9</f>
        <v>0</v>
      </c>
      <c r="M38" s="514">
        <f t="shared" ref="M38" si="94">+M9</f>
        <v>0</v>
      </c>
      <c r="N38" s="532">
        <f t="shared" si="93"/>
        <v>0</v>
      </c>
      <c r="O38" s="532">
        <f t="shared" si="93"/>
        <v>0</v>
      </c>
      <c r="P38" s="532">
        <f t="shared" si="93"/>
        <v>0</v>
      </c>
      <c r="Q38" s="532">
        <f t="shared" si="93"/>
        <v>0</v>
      </c>
      <c r="R38" s="532">
        <f t="shared" si="93"/>
        <v>0</v>
      </c>
      <c r="S38" s="532">
        <f t="shared" si="93"/>
        <v>0</v>
      </c>
      <c r="T38" s="532">
        <f t="shared" si="93"/>
        <v>0</v>
      </c>
      <c r="U38" s="532">
        <f t="shared" si="93"/>
        <v>0</v>
      </c>
      <c r="V38" s="532">
        <f t="shared" si="93"/>
        <v>0</v>
      </c>
      <c r="W38" s="532">
        <f t="shared" ref="W38:Y38" si="95">+W9</f>
        <v>0</v>
      </c>
      <c r="X38" s="532">
        <f t="shared" si="95"/>
        <v>0</v>
      </c>
      <c r="Y38" s="532">
        <f t="shared" si="95"/>
        <v>0</v>
      </c>
      <c r="Z38" s="532">
        <f t="shared" ref="Z38:AB38" si="96">+Z9</f>
        <v>0</v>
      </c>
      <c r="AA38" s="532">
        <f t="shared" si="96"/>
        <v>0</v>
      </c>
      <c r="AB38" s="532">
        <f t="shared" si="96"/>
        <v>0</v>
      </c>
      <c r="AC38" s="532">
        <f t="shared" ref="AC38:AE38" si="97">+AC9</f>
        <v>0</v>
      </c>
      <c r="AD38" s="532">
        <f t="shared" si="97"/>
        <v>0</v>
      </c>
      <c r="AE38" s="532">
        <f t="shared" si="97"/>
        <v>0</v>
      </c>
      <c r="AF38" s="532">
        <f t="shared" ref="AF38:AN38" si="98">+AF9</f>
        <v>0</v>
      </c>
      <c r="AG38" s="532">
        <f t="shared" si="98"/>
        <v>0</v>
      </c>
      <c r="AH38" s="532">
        <f t="shared" si="98"/>
        <v>0</v>
      </c>
      <c r="AI38" s="532">
        <f t="shared" si="98"/>
        <v>0</v>
      </c>
      <c r="AJ38" s="532">
        <f t="shared" si="98"/>
        <v>0</v>
      </c>
      <c r="AK38" s="532">
        <f t="shared" si="98"/>
        <v>0</v>
      </c>
      <c r="AL38" s="532">
        <f t="shared" si="98"/>
        <v>0</v>
      </c>
      <c r="AM38" s="532">
        <f t="shared" si="98"/>
        <v>0</v>
      </c>
      <c r="AN38" s="532">
        <f t="shared" si="98"/>
        <v>0</v>
      </c>
      <c r="AO38" s="532">
        <f t="shared" ref="AO38:AT38" si="99">+AO9</f>
        <v>0</v>
      </c>
      <c r="AP38" s="532">
        <f t="shared" si="99"/>
        <v>0</v>
      </c>
      <c r="AQ38" s="532">
        <f t="shared" si="99"/>
        <v>0</v>
      </c>
      <c r="AR38" s="532">
        <f t="shared" si="99"/>
        <v>0</v>
      </c>
      <c r="AS38" s="532">
        <f t="shared" si="99"/>
        <v>0</v>
      </c>
      <c r="AT38" s="532">
        <f t="shared" si="99"/>
        <v>0</v>
      </c>
      <c r="AU38" s="532">
        <f t="shared" ref="AU38:AW38" si="100">+AU9</f>
        <v>0</v>
      </c>
      <c r="AV38" s="532">
        <f t="shared" si="100"/>
        <v>0</v>
      </c>
      <c r="AW38" s="532">
        <f t="shared" si="100"/>
        <v>0</v>
      </c>
      <c r="AX38" s="532">
        <f t="shared" ref="AX38:BC38" si="101">+AX9</f>
        <v>0</v>
      </c>
      <c r="AY38" s="532">
        <f t="shared" si="101"/>
        <v>1.73</v>
      </c>
      <c r="AZ38" s="532">
        <f t="shared" si="101"/>
        <v>1.7675000000000001</v>
      </c>
      <c r="BA38" s="532">
        <f t="shared" si="101"/>
        <v>1.7825</v>
      </c>
      <c r="BB38" s="532">
        <f t="shared" si="101"/>
        <v>1.78</v>
      </c>
      <c r="BC38" s="532">
        <f t="shared" si="101"/>
        <v>1.7649999999999999</v>
      </c>
      <c r="BD38" s="532">
        <f t="shared" ref="BD38:BF38" si="102">+BD9</f>
        <v>1.7275</v>
      </c>
      <c r="BE38" s="532">
        <f t="shared" si="102"/>
        <v>1.6924999999999999</v>
      </c>
      <c r="BF38" s="532">
        <f t="shared" si="102"/>
        <v>1.6675</v>
      </c>
    </row>
    <row r="39" spans="1:61" hidden="1">
      <c r="B39" s="513"/>
      <c r="C39" s="511" t="s">
        <v>58</v>
      </c>
      <c r="D39" s="93"/>
      <c r="E39" s="93"/>
      <c r="F39" s="512"/>
      <c r="G39" s="93"/>
      <c r="H39" s="93"/>
      <c r="I39" s="93"/>
      <c r="J39" s="93"/>
      <c r="K39" s="514" t="e">
        <f>+K37-K38</f>
        <v>#DIV/0!</v>
      </c>
      <c r="L39" s="514" t="e">
        <f t="shared" ref="L39:V39" si="103">+L37-L38</f>
        <v>#DIV/0!</v>
      </c>
      <c r="M39" s="514" t="e">
        <f t="shared" ref="M39" si="104">+M37-M38</f>
        <v>#DIV/0!</v>
      </c>
      <c r="N39" s="532" t="e">
        <f t="shared" si="103"/>
        <v>#DIV/0!</v>
      </c>
      <c r="O39" s="532" t="e">
        <f t="shared" si="103"/>
        <v>#DIV/0!</v>
      </c>
      <c r="P39" s="532" t="e">
        <f t="shared" si="103"/>
        <v>#DIV/0!</v>
      </c>
      <c r="Q39" s="533" t="e">
        <f t="shared" si="103"/>
        <v>#DIV/0!</v>
      </c>
      <c r="R39" s="533" t="e">
        <f t="shared" si="103"/>
        <v>#DIV/0!</v>
      </c>
      <c r="S39" s="533" t="e">
        <f t="shared" si="103"/>
        <v>#DIV/0!</v>
      </c>
      <c r="T39" s="532" t="e">
        <f>+T37-T38</f>
        <v>#DIV/0!</v>
      </c>
      <c r="U39" s="532" t="e">
        <f t="shared" si="103"/>
        <v>#DIV/0!</v>
      </c>
      <c r="V39" s="532" t="e">
        <f t="shared" si="103"/>
        <v>#DIV/0!</v>
      </c>
      <c r="W39" s="532" t="e">
        <f t="shared" ref="W39:Y39" si="105">+W37-W38</f>
        <v>#DIV/0!</v>
      </c>
      <c r="X39" s="532" t="e">
        <f t="shared" si="105"/>
        <v>#DIV/0!</v>
      </c>
      <c r="Y39" s="532" t="e">
        <f t="shared" si="105"/>
        <v>#DIV/0!</v>
      </c>
      <c r="Z39" s="532" t="e">
        <f t="shared" ref="Z39:AB39" si="106">+Z37-Z38</f>
        <v>#DIV/0!</v>
      </c>
      <c r="AA39" s="532" t="e">
        <f t="shared" si="106"/>
        <v>#DIV/0!</v>
      </c>
      <c r="AB39" s="532" t="e">
        <f t="shared" si="106"/>
        <v>#DIV/0!</v>
      </c>
      <c r="AC39" s="532" t="e">
        <f t="shared" ref="AC39:AE39" si="107">+AC37-AC38</f>
        <v>#DIV/0!</v>
      </c>
      <c r="AD39" s="532" t="e">
        <f t="shared" si="107"/>
        <v>#DIV/0!</v>
      </c>
      <c r="AE39" s="532" t="e">
        <f t="shared" si="107"/>
        <v>#DIV/0!</v>
      </c>
      <c r="AF39" s="532" t="e">
        <f t="shared" ref="AF39:AN39" si="108">+AF37-AF38</f>
        <v>#DIV/0!</v>
      </c>
      <c r="AG39" s="532" t="e">
        <f t="shared" si="108"/>
        <v>#DIV/0!</v>
      </c>
      <c r="AH39" s="532">
        <f t="shared" si="108"/>
        <v>0.48053749853397754</v>
      </c>
      <c r="AI39" s="532">
        <f t="shared" si="108"/>
        <v>0.46970988623736515</v>
      </c>
      <c r="AJ39" s="532">
        <f t="shared" si="108"/>
        <v>0.46690069551549274</v>
      </c>
      <c r="AK39" s="532">
        <f t="shared" si="108"/>
        <v>0.46569503073605689</v>
      </c>
      <c r="AL39" s="532">
        <f t="shared" si="108"/>
        <v>0.44988128394667498</v>
      </c>
      <c r="AM39" s="532">
        <f t="shared" si="108"/>
        <v>0.44388973393341841</v>
      </c>
      <c r="AN39" s="532">
        <f t="shared" si="108"/>
        <v>0.41854993353094394</v>
      </c>
      <c r="AO39" s="532">
        <f t="shared" ref="AO39:AT39" si="109">+AO37-AO38</f>
        <v>0.41092044432483366</v>
      </c>
      <c r="AP39" s="532">
        <f t="shared" si="109"/>
        <v>0.41134912220543279</v>
      </c>
      <c r="AQ39" s="532">
        <f t="shared" si="109"/>
        <v>0.42706307398715848</v>
      </c>
      <c r="AR39" s="532">
        <f t="shared" si="109"/>
        <v>0.40064513330205548</v>
      </c>
      <c r="AS39" s="532">
        <f t="shared" si="109"/>
        <v>0.38434900552545814</v>
      </c>
      <c r="AT39" s="532">
        <f t="shared" si="109"/>
        <v>0.37573301283089389</v>
      </c>
      <c r="AU39" s="532">
        <f t="shared" ref="AU39:AW39" si="110">+AU37-AU38</f>
        <v>0.39907815345141878</v>
      </c>
      <c r="AV39" s="532">
        <f t="shared" si="110"/>
        <v>0.39780207509063398</v>
      </c>
      <c r="AW39" s="532">
        <f t="shared" si="110"/>
        <v>0.40518776918368499</v>
      </c>
      <c r="AX39" s="532">
        <f t="shared" ref="AX39:BC39" si="111">+AX37-AX38</f>
        <v>0.41101482201071443</v>
      </c>
      <c r="AY39" s="532">
        <f t="shared" si="111"/>
        <v>0.52502417512074073</v>
      </c>
      <c r="AZ39" s="532">
        <f t="shared" si="111"/>
        <v>0.44011682990112</v>
      </c>
      <c r="BA39" s="532">
        <f t="shared" si="111"/>
        <v>0.4112838563158665</v>
      </c>
      <c r="BB39" s="532">
        <f t="shared" si="111"/>
        <v>0.40625998628747451</v>
      </c>
      <c r="BC39" s="532">
        <f t="shared" si="111"/>
        <v>0.42305589655373876</v>
      </c>
      <c r="BD39" s="532">
        <f t="shared" ref="BD39:BF39" si="112">+BD37-BD38</f>
        <v>0.47566650772802666</v>
      </c>
      <c r="BE39" s="532">
        <f t="shared" si="112"/>
        <v>0.50254406934265505</v>
      </c>
      <c r="BF39" s="532">
        <f t="shared" si="112"/>
        <v>0.52380243776185331</v>
      </c>
    </row>
    <row r="40" spans="1:61">
      <c r="B40" s="513"/>
      <c r="C40" s="511"/>
      <c r="D40" s="93"/>
      <c r="E40" s="93"/>
      <c r="F40" s="515"/>
      <c r="G40" s="93"/>
      <c r="H40" s="93"/>
      <c r="I40" s="93"/>
      <c r="J40" s="93"/>
      <c r="K40" s="93"/>
      <c r="L40" s="93"/>
      <c r="M40" s="93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2"/>
      <c r="AK40" s="532"/>
      <c r="AL40" s="532"/>
      <c r="AM40" s="532"/>
      <c r="AN40" s="532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  <c r="BC40" s="532"/>
      <c r="BD40" s="532"/>
      <c r="BE40" s="532"/>
      <c r="BF40" s="532"/>
    </row>
    <row r="41" spans="1:61" ht="15.75" thickBot="1">
      <c r="B41" s="516">
        <f>+'mkt data'!G18</f>
        <v>0.3</v>
      </c>
      <c r="C41" s="510" t="s">
        <v>59</v>
      </c>
      <c r="D41" s="93"/>
      <c r="E41" s="93"/>
      <c r="F41" s="512"/>
      <c r="G41" s="93"/>
      <c r="H41" s="93"/>
      <c r="I41" s="93"/>
      <c r="J41" s="93"/>
      <c r="K41" s="517"/>
      <c r="L41" s="517"/>
      <c r="M41" s="517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  <c r="AC41" s="533"/>
      <c r="AD41" s="533"/>
      <c r="AE41" s="533"/>
      <c r="AF41" s="533"/>
      <c r="AG41" s="533"/>
      <c r="AH41" s="533"/>
      <c r="AI41" s="533"/>
      <c r="AJ41" s="533"/>
      <c r="AK41" s="533"/>
      <c r="AL41" s="533"/>
      <c r="AM41" s="533"/>
      <c r="AN41" s="533"/>
      <c r="AO41" s="533"/>
      <c r="AP41" s="533"/>
      <c r="AQ41" s="533"/>
      <c r="AR41" s="533"/>
      <c r="AS41" s="533"/>
      <c r="AT41" s="533"/>
      <c r="AU41" s="533"/>
      <c r="AV41" s="533"/>
      <c r="AW41" s="533"/>
      <c r="AX41" s="533"/>
      <c r="AY41" s="533"/>
      <c r="AZ41" s="533"/>
      <c r="BA41" s="533"/>
      <c r="BB41" s="533"/>
      <c r="BC41" s="533"/>
      <c r="BD41" s="533"/>
      <c r="BE41" s="533"/>
      <c r="BF41" s="533"/>
    </row>
    <row r="42" spans="1:61" ht="15.75" hidden="1" thickBot="1">
      <c r="B42" s="513"/>
      <c r="C42" s="511" t="s">
        <v>60</v>
      </c>
      <c r="D42" s="93"/>
      <c r="E42" s="93"/>
      <c r="F42" s="93"/>
      <c r="G42" s="93"/>
      <c r="H42" s="93"/>
      <c r="I42" s="93"/>
      <c r="J42" s="93"/>
      <c r="K42" s="514">
        <f>+K9</f>
        <v>0</v>
      </c>
      <c r="L42" s="514">
        <f t="shared" ref="L42:V42" si="113">+L9</f>
        <v>0</v>
      </c>
      <c r="M42" s="514">
        <f t="shared" ref="M42" si="114">+M9</f>
        <v>0</v>
      </c>
      <c r="N42" s="532">
        <f t="shared" si="113"/>
        <v>0</v>
      </c>
      <c r="O42" s="532">
        <f t="shared" si="113"/>
        <v>0</v>
      </c>
      <c r="P42" s="532">
        <f t="shared" si="113"/>
        <v>0</v>
      </c>
      <c r="Q42" s="532">
        <f t="shared" si="113"/>
        <v>0</v>
      </c>
      <c r="R42" s="532">
        <f t="shared" si="113"/>
        <v>0</v>
      </c>
      <c r="S42" s="532">
        <f t="shared" si="113"/>
        <v>0</v>
      </c>
      <c r="T42" s="532">
        <f t="shared" si="113"/>
        <v>0</v>
      </c>
      <c r="U42" s="532">
        <f t="shared" si="113"/>
        <v>0</v>
      </c>
      <c r="V42" s="532">
        <f t="shared" si="113"/>
        <v>0</v>
      </c>
      <c r="W42" s="532">
        <f t="shared" ref="W42:Y42" si="115">+W9</f>
        <v>0</v>
      </c>
      <c r="X42" s="532">
        <f t="shared" si="115"/>
        <v>0</v>
      </c>
      <c r="Y42" s="532">
        <f t="shared" si="115"/>
        <v>0</v>
      </c>
      <c r="Z42" s="532">
        <f t="shared" ref="Z42:AB42" si="116">+Z9</f>
        <v>0</v>
      </c>
      <c r="AA42" s="532">
        <f t="shared" si="116"/>
        <v>0</v>
      </c>
      <c r="AB42" s="532">
        <f t="shared" si="116"/>
        <v>0</v>
      </c>
      <c r="AC42" s="532">
        <f t="shared" ref="AC42:AE42" si="117">+AC9</f>
        <v>0</v>
      </c>
      <c r="AD42" s="532">
        <f t="shared" si="117"/>
        <v>0</v>
      </c>
      <c r="AE42" s="532">
        <f t="shared" si="117"/>
        <v>0</v>
      </c>
      <c r="AF42" s="532">
        <f t="shared" ref="AF42:AN42" si="118">+AF9</f>
        <v>0</v>
      </c>
      <c r="AG42" s="532">
        <f t="shared" si="118"/>
        <v>0</v>
      </c>
      <c r="AH42" s="532">
        <f t="shared" si="118"/>
        <v>0</v>
      </c>
      <c r="AI42" s="532">
        <f t="shared" si="118"/>
        <v>0</v>
      </c>
      <c r="AJ42" s="532">
        <f t="shared" si="118"/>
        <v>0</v>
      </c>
      <c r="AK42" s="532">
        <f t="shared" si="118"/>
        <v>0</v>
      </c>
      <c r="AL42" s="532">
        <f t="shared" si="118"/>
        <v>0</v>
      </c>
      <c r="AM42" s="532">
        <f t="shared" si="118"/>
        <v>0</v>
      </c>
      <c r="AN42" s="532">
        <f t="shared" si="118"/>
        <v>0</v>
      </c>
      <c r="AO42" s="532">
        <f t="shared" ref="AO42:AT42" si="119">+AO9</f>
        <v>0</v>
      </c>
      <c r="AP42" s="532">
        <f t="shared" si="119"/>
        <v>0</v>
      </c>
      <c r="AQ42" s="532">
        <f t="shared" si="119"/>
        <v>0</v>
      </c>
      <c r="AR42" s="532">
        <f t="shared" si="119"/>
        <v>0</v>
      </c>
      <c r="AS42" s="532">
        <f t="shared" si="119"/>
        <v>0</v>
      </c>
      <c r="AT42" s="532">
        <f t="shared" si="119"/>
        <v>0</v>
      </c>
      <c r="AU42" s="532">
        <f t="shared" ref="AU42:AW42" si="120">+AU9</f>
        <v>0</v>
      </c>
      <c r="AV42" s="532">
        <f t="shared" si="120"/>
        <v>0</v>
      </c>
      <c r="AW42" s="532">
        <f t="shared" si="120"/>
        <v>0</v>
      </c>
      <c r="AX42" s="532">
        <f t="shared" ref="AX42:BC42" si="121">+AX9</f>
        <v>0</v>
      </c>
      <c r="AY42" s="532">
        <f t="shared" si="121"/>
        <v>1.73</v>
      </c>
      <c r="AZ42" s="532">
        <f t="shared" si="121"/>
        <v>1.7675000000000001</v>
      </c>
      <c r="BA42" s="532">
        <f t="shared" si="121"/>
        <v>1.7825</v>
      </c>
      <c r="BB42" s="532">
        <f t="shared" si="121"/>
        <v>1.78</v>
      </c>
      <c r="BC42" s="532">
        <f t="shared" si="121"/>
        <v>1.7649999999999999</v>
      </c>
      <c r="BD42" s="532">
        <f t="shared" ref="BD42:BF42" si="122">+BD9</f>
        <v>1.7275</v>
      </c>
      <c r="BE42" s="532">
        <f t="shared" si="122"/>
        <v>1.6924999999999999</v>
      </c>
      <c r="BF42" s="532">
        <f t="shared" si="122"/>
        <v>1.6675</v>
      </c>
    </row>
    <row r="43" spans="1:61" ht="15.75" hidden="1" thickBot="1">
      <c r="B43" s="511"/>
      <c r="C43" s="511" t="s">
        <v>61</v>
      </c>
      <c r="D43" s="93"/>
      <c r="E43" s="93"/>
      <c r="F43" s="93"/>
      <c r="G43" s="93"/>
      <c r="H43" s="93"/>
      <c r="I43" s="93"/>
      <c r="J43" s="93"/>
      <c r="K43" s="514">
        <f t="shared" ref="K43:V43" si="123">+K42+$B$41</f>
        <v>0.3</v>
      </c>
      <c r="L43" s="514">
        <f t="shared" si="123"/>
        <v>0.3</v>
      </c>
      <c r="M43" s="514">
        <f t="shared" ref="M43" si="124">+M42+$B$41</f>
        <v>0.3</v>
      </c>
      <c r="N43" s="532">
        <f t="shared" si="123"/>
        <v>0.3</v>
      </c>
      <c r="O43" s="532">
        <f t="shared" si="123"/>
        <v>0.3</v>
      </c>
      <c r="P43" s="532">
        <f t="shared" si="123"/>
        <v>0.3</v>
      </c>
      <c r="Q43" s="532">
        <f t="shared" si="123"/>
        <v>0.3</v>
      </c>
      <c r="R43" s="532">
        <f t="shared" si="123"/>
        <v>0.3</v>
      </c>
      <c r="S43" s="532">
        <f t="shared" si="123"/>
        <v>0.3</v>
      </c>
      <c r="T43" s="532">
        <f t="shared" si="123"/>
        <v>0.3</v>
      </c>
      <c r="U43" s="532">
        <f t="shared" si="123"/>
        <v>0.3</v>
      </c>
      <c r="V43" s="532">
        <f t="shared" si="123"/>
        <v>0.3</v>
      </c>
      <c r="W43" s="532">
        <f t="shared" ref="W43:Y43" si="125">+W42+$B$41</f>
        <v>0.3</v>
      </c>
      <c r="X43" s="532">
        <f t="shared" si="125"/>
        <v>0.3</v>
      </c>
      <c r="Y43" s="532">
        <f t="shared" si="125"/>
        <v>0.3</v>
      </c>
      <c r="Z43" s="532">
        <f t="shared" ref="Z43:AB43" si="126">+Z42+$B$41</f>
        <v>0.3</v>
      </c>
      <c r="AA43" s="532">
        <f t="shared" si="126"/>
        <v>0.3</v>
      </c>
      <c r="AB43" s="532">
        <f t="shared" si="126"/>
        <v>0.3</v>
      </c>
      <c r="AC43" s="532">
        <f t="shared" ref="AC43:AE43" si="127">+AC42+$B$41</f>
        <v>0.3</v>
      </c>
      <c r="AD43" s="532">
        <f t="shared" si="127"/>
        <v>0.3</v>
      </c>
      <c r="AE43" s="532">
        <f t="shared" si="127"/>
        <v>0.3</v>
      </c>
      <c r="AF43" s="532">
        <f t="shared" ref="AF43:AN43" si="128">+AF42+$B$41</f>
        <v>0.3</v>
      </c>
      <c r="AG43" s="532">
        <f t="shared" si="128"/>
        <v>0.3</v>
      </c>
      <c r="AH43" s="532">
        <f t="shared" si="128"/>
        <v>0.3</v>
      </c>
      <c r="AI43" s="532">
        <f t="shared" si="128"/>
        <v>0.3</v>
      </c>
      <c r="AJ43" s="532">
        <f t="shared" si="128"/>
        <v>0.3</v>
      </c>
      <c r="AK43" s="532">
        <f t="shared" si="128"/>
        <v>0.3</v>
      </c>
      <c r="AL43" s="532">
        <f t="shared" si="128"/>
        <v>0.3</v>
      </c>
      <c r="AM43" s="532">
        <f t="shared" si="128"/>
        <v>0.3</v>
      </c>
      <c r="AN43" s="532">
        <f t="shared" si="128"/>
        <v>0.3</v>
      </c>
      <c r="AO43" s="532">
        <f t="shared" ref="AO43:AT43" si="129">+AO42+$B$41</f>
        <v>0.3</v>
      </c>
      <c r="AP43" s="532">
        <f t="shared" si="129"/>
        <v>0.3</v>
      </c>
      <c r="AQ43" s="532">
        <f t="shared" si="129"/>
        <v>0.3</v>
      </c>
      <c r="AR43" s="532">
        <f t="shared" si="129"/>
        <v>0.3</v>
      </c>
      <c r="AS43" s="532">
        <f t="shared" si="129"/>
        <v>0.3</v>
      </c>
      <c r="AT43" s="532">
        <f t="shared" si="129"/>
        <v>0.3</v>
      </c>
      <c r="AU43" s="532">
        <f t="shared" ref="AU43:AW43" si="130">+AU42+$B$41</f>
        <v>0.3</v>
      </c>
      <c r="AV43" s="532">
        <f t="shared" si="130"/>
        <v>0.3</v>
      </c>
      <c r="AW43" s="532">
        <f t="shared" si="130"/>
        <v>0.3</v>
      </c>
      <c r="AX43" s="532">
        <f t="shared" ref="AX43:BC43" si="131">+AX42+$B$41</f>
        <v>0.3</v>
      </c>
      <c r="AY43" s="532">
        <f t="shared" si="131"/>
        <v>2.0299999999999998</v>
      </c>
      <c r="AZ43" s="532">
        <f t="shared" si="131"/>
        <v>2.0674999999999999</v>
      </c>
      <c r="BA43" s="532">
        <f t="shared" si="131"/>
        <v>2.0825</v>
      </c>
      <c r="BB43" s="532">
        <f t="shared" si="131"/>
        <v>2.08</v>
      </c>
      <c r="BC43" s="532">
        <f t="shared" si="131"/>
        <v>2.0649999999999999</v>
      </c>
      <c r="BD43" s="532">
        <f t="shared" ref="BD43:BF43" si="132">+BD42+$B$41</f>
        <v>2.0274999999999999</v>
      </c>
      <c r="BE43" s="532">
        <f t="shared" si="132"/>
        <v>1.9924999999999999</v>
      </c>
      <c r="BF43" s="532">
        <f t="shared" si="132"/>
        <v>1.9675</v>
      </c>
    </row>
    <row r="44" spans="1:61" ht="15.75" thickBot="1">
      <c r="B44" s="511"/>
      <c r="C44" s="519" t="s">
        <v>62</v>
      </c>
      <c r="D44" s="520"/>
      <c r="E44" s="520"/>
      <c r="F44" s="520"/>
      <c r="G44" s="520"/>
      <c r="H44" s="520"/>
      <c r="I44" s="520"/>
      <c r="J44" s="520"/>
      <c r="K44" s="522">
        <f>+K43*$B$2</f>
        <v>79.25160000000001</v>
      </c>
      <c r="L44" s="522">
        <f t="shared" ref="L44:U44" si="133">+L43*$B$2</f>
        <v>79.25160000000001</v>
      </c>
      <c r="M44" s="522">
        <f t="shared" ref="M44" si="134">+M43*$B$2</f>
        <v>79.25160000000001</v>
      </c>
      <c r="N44" s="523">
        <f t="shared" si="133"/>
        <v>79.25160000000001</v>
      </c>
      <c r="O44" s="523">
        <f t="shared" si="133"/>
        <v>79.25160000000001</v>
      </c>
      <c r="P44" s="523">
        <f t="shared" si="133"/>
        <v>79.25160000000001</v>
      </c>
      <c r="Q44" s="524">
        <f t="shared" si="133"/>
        <v>79.25160000000001</v>
      </c>
      <c r="R44" s="525">
        <f t="shared" si="133"/>
        <v>79.25160000000001</v>
      </c>
      <c r="S44" s="526">
        <f t="shared" si="133"/>
        <v>79.25160000000001</v>
      </c>
      <c r="T44" s="523">
        <f t="shared" si="133"/>
        <v>79.25160000000001</v>
      </c>
      <c r="U44" s="523">
        <f t="shared" si="133"/>
        <v>79.25160000000001</v>
      </c>
      <c r="V44" s="523">
        <f>+V43*$B$2</f>
        <v>79.25160000000001</v>
      </c>
      <c r="W44" s="523">
        <f t="shared" ref="W44:Y44" si="135">+W43*$B$2</f>
        <v>79.25160000000001</v>
      </c>
      <c r="X44" s="523">
        <f t="shared" si="135"/>
        <v>79.25160000000001</v>
      </c>
      <c r="Y44" s="523">
        <f t="shared" si="135"/>
        <v>79.25160000000001</v>
      </c>
      <c r="Z44" s="523">
        <f t="shared" ref="Z44:AB44" si="136">+Z43*$B$2</f>
        <v>79.25160000000001</v>
      </c>
      <c r="AA44" s="523">
        <f t="shared" si="136"/>
        <v>79.25160000000001</v>
      </c>
      <c r="AB44" s="523">
        <f t="shared" si="136"/>
        <v>79.25160000000001</v>
      </c>
      <c r="AC44" s="523">
        <f t="shared" ref="AC44:AE44" si="137">+AC43*$B$2</f>
        <v>79.25160000000001</v>
      </c>
      <c r="AD44" s="523">
        <f t="shared" si="137"/>
        <v>79.25160000000001</v>
      </c>
      <c r="AE44" s="523">
        <f t="shared" si="137"/>
        <v>79.25160000000001</v>
      </c>
      <c r="AF44" s="523">
        <f t="shared" ref="AF44:AN44" si="138">+AF43*$B$2</f>
        <v>79.25160000000001</v>
      </c>
      <c r="AG44" s="523">
        <f t="shared" si="138"/>
        <v>79.25160000000001</v>
      </c>
      <c r="AH44" s="523">
        <f t="shared" si="138"/>
        <v>79.25160000000001</v>
      </c>
      <c r="AI44" s="523">
        <f t="shared" si="138"/>
        <v>79.25160000000001</v>
      </c>
      <c r="AJ44" s="523">
        <f t="shared" si="138"/>
        <v>79.25160000000001</v>
      </c>
      <c r="AK44" s="523">
        <f t="shared" si="138"/>
        <v>79.25160000000001</v>
      </c>
      <c r="AL44" s="523">
        <f t="shared" si="138"/>
        <v>79.25160000000001</v>
      </c>
      <c r="AM44" s="523">
        <f t="shared" si="138"/>
        <v>79.25160000000001</v>
      </c>
      <c r="AN44" s="523">
        <f t="shared" si="138"/>
        <v>79.25160000000001</v>
      </c>
      <c r="AO44" s="523">
        <f t="shared" ref="AO44:AT44" si="139">+AO43*$B$2</f>
        <v>79.25160000000001</v>
      </c>
      <c r="AP44" s="523">
        <f t="shared" si="139"/>
        <v>79.25160000000001</v>
      </c>
      <c r="AQ44" s="523">
        <f t="shared" si="139"/>
        <v>79.25160000000001</v>
      </c>
      <c r="AR44" s="523">
        <f t="shared" si="139"/>
        <v>79.25160000000001</v>
      </c>
      <c r="AS44" s="523">
        <f t="shared" si="139"/>
        <v>79.25160000000001</v>
      </c>
      <c r="AT44" s="523">
        <f t="shared" si="139"/>
        <v>79.25160000000001</v>
      </c>
      <c r="AU44" s="523">
        <f t="shared" ref="AU44:AW44" si="140">+AU43*$B$2</f>
        <v>79.25160000000001</v>
      </c>
      <c r="AV44" s="523">
        <f t="shared" si="140"/>
        <v>79.25160000000001</v>
      </c>
      <c r="AW44" s="523">
        <f t="shared" si="140"/>
        <v>79.25160000000001</v>
      </c>
      <c r="AX44" s="523">
        <f t="shared" ref="AX44:BC44" si="141">+AX43*$B$2</f>
        <v>79.25160000000001</v>
      </c>
      <c r="AY44" s="523">
        <f t="shared" si="141"/>
        <v>536.26916000000006</v>
      </c>
      <c r="AZ44" s="523">
        <f t="shared" si="141"/>
        <v>546.17561000000001</v>
      </c>
      <c r="BA44" s="523">
        <f t="shared" si="141"/>
        <v>550.13819000000001</v>
      </c>
      <c r="BB44" s="523">
        <f t="shared" si="141"/>
        <v>549.4777600000001</v>
      </c>
      <c r="BC44" s="523">
        <f t="shared" si="141"/>
        <v>545.51517999999999</v>
      </c>
      <c r="BD44" s="523">
        <f t="shared" ref="BD44:BF44" si="142">+BD43*$B$2</f>
        <v>535.60873000000004</v>
      </c>
      <c r="BE44" s="523">
        <f t="shared" si="142"/>
        <v>526.36270999999999</v>
      </c>
      <c r="BF44" s="523">
        <f t="shared" si="142"/>
        <v>519.75841000000003</v>
      </c>
    </row>
    <row r="45" spans="1:61" ht="31.7" customHeight="1"/>
    <row r="46" spans="1:61" ht="15.75" thickBot="1"/>
    <row r="47" spans="1:61" ht="15.75" thickBot="1">
      <c r="A47" s="1" t="s">
        <v>63</v>
      </c>
      <c r="B47" s="1" t="s">
        <v>64</v>
      </c>
      <c r="C47" s="550" t="s">
        <v>65</v>
      </c>
      <c r="D47" s="85"/>
      <c r="E47" s="85"/>
      <c r="F47" s="85"/>
      <c r="G47" s="85"/>
      <c r="H47" s="85"/>
      <c r="I47" s="85"/>
      <c r="J47" s="85"/>
      <c r="K47" s="85"/>
      <c r="L47" s="552">
        <v>44593</v>
      </c>
      <c r="M47" s="552">
        <v>44621</v>
      </c>
      <c r="N47" s="552">
        <v>44652</v>
      </c>
      <c r="O47" s="552">
        <v>44682</v>
      </c>
      <c r="P47" s="552">
        <v>44713</v>
      </c>
      <c r="Q47" s="552">
        <v>44743</v>
      </c>
      <c r="R47" s="552">
        <v>44774</v>
      </c>
      <c r="S47" s="552">
        <v>44805</v>
      </c>
      <c r="T47" s="552">
        <v>44835</v>
      </c>
      <c r="U47" s="552">
        <v>44866</v>
      </c>
      <c r="V47" s="553">
        <v>44896</v>
      </c>
      <c r="W47" s="527"/>
      <c r="X47" s="527"/>
      <c r="Y47" s="527"/>
      <c r="Z47" s="527"/>
      <c r="AA47" s="527"/>
      <c r="AB47" s="1" t="s">
        <v>63</v>
      </c>
      <c r="AC47" s="1" t="s">
        <v>64</v>
      </c>
      <c r="AD47" t="s">
        <v>66</v>
      </c>
      <c r="AF47" s="527"/>
      <c r="AG47" s="527"/>
      <c r="AH47" s="527"/>
      <c r="AI47" s="527"/>
      <c r="AJ47" s="527"/>
      <c r="AK47" s="527"/>
      <c r="AL47" s="527"/>
      <c r="AM47" s="527"/>
      <c r="AN47" s="527"/>
    </row>
    <row r="48" spans="1:61">
      <c r="A48" s="69">
        <v>48</v>
      </c>
      <c r="B48" s="1">
        <f>+A48*$B$3</f>
        <v>37.872</v>
      </c>
      <c r="C48" s="90" t="s">
        <v>67</v>
      </c>
      <c r="D48" s="1"/>
      <c r="E48" s="1"/>
      <c r="F48" s="1"/>
      <c r="G48" s="1"/>
      <c r="H48" s="1"/>
      <c r="I48" s="1"/>
      <c r="J48" s="1"/>
      <c r="K48" s="1"/>
      <c r="L48" s="554" t="e">
        <f>+$L$22+B48</f>
        <v>#DIV/0!</v>
      </c>
      <c r="M48" s="554" t="e">
        <f>+$M$22+B48</f>
        <v>#DIV/0!</v>
      </c>
      <c r="N48" s="554" t="e">
        <f>+$N$22+$B$48</f>
        <v>#DIV/0!</v>
      </c>
      <c r="O48" s="554" t="e">
        <f>+$O$22+$B$48</f>
        <v>#DIV/0!</v>
      </c>
      <c r="P48" s="554" t="e">
        <f>+$P$22+$B$48</f>
        <v>#DIV/0!</v>
      </c>
      <c r="Q48" s="554" t="e">
        <f>+$Q$22+$B$48</f>
        <v>#DIV/0!</v>
      </c>
      <c r="R48" s="554" t="e">
        <f>+$R$22+$B$48</f>
        <v>#DIV/0!</v>
      </c>
      <c r="S48" s="554" t="e">
        <f>+$S$22+$B$48</f>
        <v>#DIV/0!</v>
      </c>
      <c r="T48" s="554" t="e">
        <f>+$T$22+$B$48</f>
        <v>#DIV/0!</v>
      </c>
      <c r="U48" s="554" t="e">
        <f>+$U$22+$B$48</f>
        <v>#DIV/0!</v>
      </c>
      <c r="V48" s="555" t="e">
        <f>+$V$22+$B$48</f>
        <v>#DIV/0!</v>
      </c>
      <c r="W48" s="554"/>
      <c r="X48" s="554"/>
      <c r="Y48" s="554"/>
      <c r="Z48" s="554"/>
      <c r="AA48" s="554"/>
      <c r="AB48" s="280">
        <v>48</v>
      </c>
      <c r="AC48" s="1">
        <f>+AB48*$B$3</f>
        <v>37.872</v>
      </c>
      <c r="AD48" t="s">
        <v>68</v>
      </c>
      <c r="AF48" s="554"/>
      <c r="AG48" s="554"/>
      <c r="AH48" s="554"/>
      <c r="AI48" s="554"/>
      <c r="AJ48" s="554"/>
      <c r="AK48" s="554"/>
      <c r="AL48" s="554"/>
      <c r="AM48" s="554"/>
      <c r="AN48" s="554"/>
    </row>
    <row r="49" spans="1:40">
      <c r="A49" s="69">
        <v>35</v>
      </c>
      <c r="B49" s="1">
        <f t="shared" ref="B49:B50" si="143">+A49*$B$3</f>
        <v>27.615000000000002</v>
      </c>
      <c r="C49" s="90" t="s">
        <v>69</v>
      </c>
      <c r="D49" s="1"/>
      <c r="E49" s="1"/>
      <c r="F49" s="1"/>
      <c r="G49" s="1"/>
      <c r="H49" s="1"/>
      <c r="I49" s="1"/>
      <c r="J49" s="1"/>
      <c r="K49" s="1"/>
      <c r="L49" s="558" t="e">
        <f>+$L$22+B49</f>
        <v>#DIV/0!</v>
      </c>
      <c r="M49" s="558" t="e">
        <f>+$M$22+B49</f>
        <v>#DIV/0!</v>
      </c>
      <c r="N49" s="558" t="e">
        <f>+$N$22+$B$49</f>
        <v>#DIV/0!</v>
      </c>
      <c r="O49" s="558" t="e">
        <f>+$O$22+$B$49</f>
        <v>#DIV/0!</v>
      </c>
      <c r="P49" s="558" t="e">
        <f>+$P$22+$B$49</f>
        <v>#DIV/0!</v>
      </c>
      <c r="Q49" s="558" t="e">
        <f>+$Q$22+$B$49</f>
        <v>#DIV/0!</v>
      </c>
      <c r="R49" s="558" t="e">
        <f>+$R$22+$B$49</f>
        <v>#DIV/0!</v>
      </c>
      <c r="S49" s="558" t="e">
        <f>+$S$22+$B$49</f>
        <v>#DIV/0!</v>
      </c>
      <c r="T49" s="558" t="e">
        <f>+$T$22+$B$49</f>
        <v>#DIV/0!</v>
      </c>
      <c r="U49" s="558" t="e">
        <f>+$U$22+$B$49</f>
        <v>#DIV/0!</v>
      </c>
      <c r="V49" s="559" t="e">
        <f>+$V$22+$B$49</f>
        <v>#DIV/0!</v>
      </c>
      <c r="W49" s="558"/>
      <c r="X49" s="558"/>
      <c r="Y49" s="558"/>
      <c r="Z49" s="558"/>
      <c r="AA49" s="558"/>
      <c r="AB49" s="280">
        <v>35</v>
      </c>
      <c r="AC49" s="1">
        <f t="shared" ref="AC49:AC50" si="144">+AB49*$B$3</f>
        <v>27.615000000000002</v>
      </c>
      <c r="AD49" t="s">
        <v>70</v>
      </c>
      <c r="AF49" s="558"/>
      <c r="AG49" s="558"/>
      <c r="AH49" s="558"/>
      <c r="AI49" s="558"/>
      <c r="AJ49" s="558"/>
      <c r="AK49" s="558"/>
      <c r="AL49" s="558"/>
      <c r="AM49" s="558"/>
      <c r="AN49" s="558"/>
    </row>
    <row r="50" spans="1:40" ht="15.75" thickBot="1">
      <c r="A50" s="69">
        <v>27</v>
      </c>
      <c r="B50" s="1">
        <f t="shared" si="143"/>
        <v>21.303000000000001</v>
      </c>
      <c r="C50" s="551" t="s">
        <v>71</v>
      </c>
      <c r="D50" s="361"/>
      <c r="E50" s="361"/>
      <c r="F50" s="361"/>
      <c r="G50" s="361"/>
      <c r="H50" s="361"/>
      <c r="I50" s="361"/>
      <c r="J50" s="361"/>
      <c r="K50" s="362"/>
      <c r="L50" s="556" t="e">
        <f t="shared" ref="L50" si="145">+$L$22+B50</f>
        <v>#DIV/0!</v>
      </c>
      <c r="M50" s="556" t="e">
        <f>+$M$22+B50</f>
        <v>#DIV/0!</v>
      </c>
      <c r="N50" s="556" t="e">
        <f>+$N$22+$B$50</f>
        <v>#DIV/0!</v>
      </c>
      <c r="O50" s="556" t="e">
        <f>+$O$22+$B$50</f>
        <v>#DIV/0!</v>
      </c>
      <c r="P50" s="556" t="e">
        <f>+$P$22+$B$50</f>
        <v>#DIV/0!</v>
      </c>
      <c r="Q50" s="556" t="e">
        <f>+$Q$22+$B$50</f>
        <v>#DIV/0!</v>
      </c>
      <c r="R50" s="556" t="e">
        <f>+$R$22+$B$50</f>
        <v>#DIV/0!</v>
      </c>
      <c r="S50" s="556" t="e">
        <f>+$S$22+$B$50</f>
        <v>#DIV/0!</v>
      </c>
      <c r="T50" s="556" t="e">
        <f>+$T$22+$B$50</f>
        <v>#DIV/0!</v>
      </c>
      <c r="U50" s="556" t="e">
        <f>+$U$22+$B$50</f>
        <v>#DIV/0!</v>
      </c>
      <c r="V50" s="557" t="e">
        <f>+$V$22+$B$50</f>
        <v>#DIV/0!</v>
      </c>
      <c r="W50" s="554"/>
      <c r="X50" s="554"/>
      <c r="Y50" s="554"/>
      <c r="Z50" s="554"/>
      <c r="AA50" s="554"/>
      <c r="AB50" s="280">
        <v>27</v>
      </c>
      <c r="AC50" s="1">
        <f t="shared" si="144"/>
        <v>21.303000000000001</v>
      </c>
      <c r="AF50" s="554"/>
      <c r="AG50" s="554"/>
      <c r="AH50" s="554"/>
      <c r="AI50" s="554"/>
      <c r="AJ50" s="554"/>
      <c r="AK50" s="554"/>
      <c r="AL50" s="554"/>
      <c r="AM50" s="554"/>
      <c r="AN50" s="554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I107"/>
  <sheetViews>
    <sheetView zoomScale="90" zoomScaleNormal="90" workbookViewId="0">
      <selection activeCell="BK20" sqref="BK20"/>
    </sheetView>
  </sheetViews>
  <sheetFormatPr baseColWidth="10" defaultColWidth="8.7109375" defaultRowHeight="15"/>
  <cols>
    <col min="1" max="1" width="3.140625" customWidth="1"/>
    <col min="2" max="2" width="8.85546875" style="1"/>
    <col min="3" max="3" width="23.85546875" customWidth="1"/>
    <col min="4" max="4" width="9.5703125" hidden="1" customWidth="1"/>
    <col min="5" max="5" width="11.5703125" hidden="1" customWidth="1"/>
    <col min="6" max="7" width="8.85546875" hidden="1" customWidth="1"/>
    <col min="8" max="15" width="8.42578125" hidden="1" customWidth="1"/>
    <col min="16" max="39" width="8.85546875" hidden="1" customWidth="1"/>
    <col min="40" max="49" width="0" hidden="1" customWidth="1"/>
  </cols>
  <sheetData>
    <row r="1" spans="1:57" ht="15.75" thickBot="1">
      <c r="A1" s="57"/>
      <c r="B1" s="1044">
        <v>264.17200000000003</v>
      </c>
    </row>
    <row r="2" spans="1:57" ht="15.75" thickBot="1">
      <c r="B2" s="1044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AX2" s="1"/>
      <c r="AY2" s="587"/>
      <c r="AZ2" s="588"/>
      <c r="BA2" s="589" t="s">
        <v>26</v>
      </c>
      <c r="BB2" s="590">
        <f>+'FOB origin'!BK8</f>
        <v>14.692390958256272</v>
      </c>
      <c r="BC2" s="591" t="s">
        <v>75</v>
      </c>
      <c r="BD2" s="1"/>
    </row>
    <row r="3" spans="1:57">
      <c r="C3" s="874" t="s">
        <v>75</v>
      </c>
      <c r="D3" s="1"/>
      <c r="E3" s="1"/>
      <c r="F3" s="1"/>
      <c r="G3" s="1"/>
      <c r="H3" s="1"/>
      <c r="I3" s="1"/>
      <c r="J3" s="1"/>
      <c r="X3" s="1"/>
      <c r="AV3" s="585" t="s">
        <v>105</v>
      </c>
      <c r="AX3" s="586" t="s">
        <v>106</v>
      </c>
      <c r="AY3" s="87"/>
      <c r="AZ3" s="1"/>
      <c r="BA3" s="90" t="s">
        <v>107</v>
      </c>
      <c r="BB3" s="572">
        <v>0</v>
      </c>
      <c r="BC3" s="5" t="s">
        <v>75</v>
      </c>
      <c r="BD3" s="1"/>
    </row>
    <row r="4" spans="1:57">
      <c r="A4" s="169"/>
      <c r="B4" s="1" t="s">
        <v>108</v>
      </c>
      <c r="C4" s="875">
        <f>+AX4*B2</f>
        <v>35.505000000000003</v>
      </c>
      <c r="D4" s="1"/>
      <c r="E4" s="1"/>
      <c r="F4" s="1"/>
      <c r="G4" s="1"/>
      <c r="H4" s="1"/>
      <c r="I4" s="1"/>
      <c r="J4" s="1"/>
      <c r="AV4" s="90" t="s">
        <v>73</v>
      </c>
      <c r="AX4" s="766">
        <v>45</v>
      </c>
      <c r="AY4" s="87"/>
      <c r="AZ4" s="1"/>
      <c r="BA4" s="2" t="s">
        <v>109</v>
      </c>
      <c r="BB4" s="312">
        <f>+'mkt data'!G14</f>
        <v>0.22</v>
      </c>
      <c r="BC4" s="5" t="s">
        <v>110</v>
      </c>
      <c r="BD4" s="1"/>
    </row>
    <row r="5" spans="1:57">
      <c r="B5" s="1" t="s">
        <v>111</v>
      </c>
      <c r="C5" s="875">
        <f>+AX5*B2</f>
        <v>43.395000000000003</v>
      </c>
      <c r="D5" s="1"/>
      <c r="E5" s="1"/>
      <c r="F5" s="1"/>
      <c r="G5" s="1"/>
      <c r="H5" s="1"/>
      <c r="I5" s="1"/>
      <c r="J5" s="1"/>
      <c r="AV5" s="90" t="s">
        <v>77</v>
      </c>
      <c r="AX5" s="766">
        <v>55</v>
      </c>
      <c r="AY5" s="87"/>
      <c r="AZ5" s="1"/>
      <c r="BA5" s="2" t="s">
        <v>112</v>
      </c>
      <c r="BB5" s="312">
        <v>0</v>
      </c>
      <c r="BC5" s="5" t="s">
        <v>113</v>
      </c>
      <c r="BD5" s="1"/>
    </row>
    <row r="6" spans="1:57" ht="15.75" thickBot="1">
      <c r="C6" s="876">
        <v>20000</v>
      </c>
      <c r="D6" s="1"/>
      <c r="E6" s="1"/>
      <c r="F6" s="1"/>
      <c r="G6" s="1"/>
      <c r="H6" s="1"/>
      <c r="I6" s="1"/>
      <c r="J6" s="1"/>
      <c r="X6" s="1"/>
      <c r="AV6" s="39"/>
      <c r="AX6" s="3" t="s">
        <v>79</v>
      </c>
      <c r="AY6" s="87"/>
      <c r="AZ6" s="1"/>
      <c r="BA6" s="2" t="s">
        <v>114</v>
      </c>
      <c r="BB6" s="312">
        <v>102</v>
      </c>
      <c r="BC6" s="5" t="s">
        <v>113</v>
      </c>
      <c r="BD6" s="1"/>
    </row>
    <row r="7" spans="1:57" ht="15.7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AX7" s="1"/>
      <c r="AY7" s="88"/>
      <c r="AZ7" s="3"/>
      <c r="BA7" s="592" t="s">
        <v>115</v>
      </c>
      <c r="BB7" s="593">
        <v>192</v>
      </c>
      <c r="BC7" s="89" t="s">
        <v>113</v>
      </c>
      <c r="BD7" s="1"/>
    </row>
    <row r="8" spans="1:57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57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57">
      <c r="C10" s="542" t="s">
        <v>34</v>
      </c>
      <c r="D10" s="326">
        <f>+'settlement day'!I9</f>
        <v>0</v>
      </c>
      <c r="E10" s="326">
        <f>+'settlement day'!J9</f>
        <v>0</v>
      </c>
      <c r="F10" s="326">
        <f>+'settlement day'!K9</f>
        <v>0</v>
      </c>
      <c r="G10" s="326">
        <f>+'settlement day'!L9</f>
        <v>0</v>
      </c>
      <c r="H10" s="451">
        <f>+'settlement day'!M9</f>
        <v>0</v>
      </c>
      <c r="I10" s="452">
        <f>+'settlement day'!N9</f>
        <v>0</v>
      </c>
      <c r="J10" s="452">
        <f>+'settlement day'!O9</f>
        <v>0</v>
      </c>
      <c r="K10" s="543">
        <f>+'settlement day'!P9</f>
        <v>0</v>
      </c>
      <c r="L10" s="543">
        <f>+'settlement day'!Q9</f>
        <v>0</v>
      </c>
      <c r="M10" s="543">
        <f>+'settlement day'!R9</f>
        <v>0</v>
      </c>
      <c r="N10" s="543">
        <f>+'settlement day'!S9</f>
        <v>0</v>
      </c>
      <c r="O10" s="543">
        <f>+'settlement day'!T9</f>
        <v>0</v>
      </c>
      <c r="P10" s="543">
        <f>+'settlement day'!U9</f>
        <v>0</v>
      </c>
      <c r="Q10" s="543">
        <f>+'settlement day'!V9</f>
        <v>0</v>
      </c>
      <c r="R10" s="543">
        <f>+'settlement day'!W9</f>
        <v>0</v>
      </c>
      <c r="S10" s="543">
        <f>+'settlement day'!X9</f>
        <v>0</v>
      </c>
      <c r="T10" s="543">
        <f>+'settlement day'!Y9</f>
        <v>0</v>
      </c>
      <c r="U10" s="543">
        <f>+'settlement day'!Z9</f>
        <v>0</v>
      </c>
      <c r="V10" s="543">
        <f>+'settlement day'!AA9</f>
        <v>0</v>
      </c>
      <c r="W10" s="543">
        <f>+'settlement day'!AB9</f>
        <v>0</v>
      </c>
      <c r="X10" s="543">
        <f>+'settlement day'!AC9</f>
        <v>0</v>
      </c>
      <c r="Y10" s="543">
        <f>+'settlement day'!AD9</f>
        <v>0</v>
      </c>
      <c r="Z10" s="543">
        <f>+'settlement day'!AE9</f>
        <v>0</v>
      </c>
      <c r="AA10" s="543">
        <f>+'settlement day'!AF9</f>
        <v>0</v>
      </c>
      <c r="AB10" s="543">
        <f>+'settlement day'!AG9</f>
        <v>0</v>
      </c>
      <c r="AC10" s="543">
        <f>+'settlement day'!AH9</f>
        <v>0</v>
      </c>
      <c r="AD10" s="543">
        <f>+'settlement day'!AI9</f>
        <v>0</v>
      </c>
      <c r="AE10" s="543">
        <f>+'settlement day'!AJ9</f>
        <v>0</v>
      </c>
      <c r="AF10" s="543">
        <f>+'settlement day'!AK9</f>
        <v>0</v>
      </c>
      <c r="AG10" s="543">
        <f>+'settlement day'!AL9</f>
        <v>0</v>
      </c>
      <c r="AH10" s="543">
        <f>+'settlement day'!AM9</f>
        <v>0</v>
      </c>
      <c r="AI10" s="543">
        <f>+'settlement day'!AN9</f>
        <v>0</v>
      </c>
      <c r="AJ10" s="543">
        <f>+'settlement day'!AO9</f>
        <v>0</v>
      </c>
      <c r="AK10" s="543">
        <f>+'settlement day'!AP9</f>
        <v>0</v>
      </c>
      <c r="AL10" s="543">
        <f>+'settlement day'!AQ9</f>
        <v>0</v>
      </c>
      <c r="AM10" s="543">
        <f>+'settlement day'!AR9</f>
        <v>0</v>
      </c>
      <c r="AN10" s="543">
        <f>+'settlement day'!AS9</f>
        <v>0</v>
      </c>
      <c r="AO10" s="543">
        <f>+'settlement day'!AT9</f>
        <v>0</v>
      </c>
      <c r="AP10" s="543">
        <f>+'settlement day'!AU9</f>
        <v>0</v>
      </c>
      <c r="AQ10" s="543">
        <f>+'settlement day'!AV9</f>
        <v>0</v>
      </c>
      <c r="AR10" s="543">
        <f>+'settlement day'!AW9</f>
        <v>0</v>
      </c>
      <c r="AS10" s="543">
        <f>+'settlement day'!AX9</f>
        <v>0</v>
      </c>
      <c r="AT10" s="543">
        <f>+'settlement day'!AY9</f>
        <v>0</v>
      </c>
      <c r="AU10" s="543">
        <f>+'settlement day'!AZ9</f>
        <v>0</v>
      </c>
      <c r="AV10" s="543">
        <f>+'settlement day'!BA9</f>
        <v>0</v>
      </c>
      <c r="AW10" s="543">
        <f>+'settlement day'!BB9</f>
        <v>0</v>
      </c>
      <c r="AX10" s="543">
        <f>+'settlement day'!BC9</f>
        <v>1.73</v>
      </c>
      <c r="AY10" s="543">
        <f>+'settlement day'!BD9</f>
        <v>1.7675000000000001</v>
      </c>
      <c r="AZ10" s="543">
        <f>+'settlement day'!BE9</f>
        <v>1.7825</v>
      </c>
      <c r="BA10" s="543">
        <f>+'settlement day'!BF9</f>
        <v>1.78</v>
      </c>
      <c r="BB10" s="543">
        <f>+'settlement day'!BG9</f>
        <v>1.7649999999999999</v>
      </c>
      <c r="BC10" s="543">
        <f>+'settlement day'!BH9</f>
        <v>1.7275</v>
      </c>
      <c r="BD10" s="543">
        <f>+'settlement day'!BI9</f>
        <v>1.6924999999999999</v>
      </c>
      <c r="BE10" s="543">
        <f>+'settlement day'!BJ9</f>
        <v>1.6675</v>
      </c>
    </row>
    <row r="11" spans="1:57">
      <c r="D11" s="55" t="s">
        <v>86</v>
      </c>
      <c r="E11" s="55" t="s">
        <v>87</v>
      </c>
      <c r="F11" s="55" t="s">
        <v>88</v>
      </c>
      <c r="G11" s="55" t="s">
        <v>89</v>
      </c>
      <c r="H11" s="453" t="s">
        <v>90</v>
      </c>
      <c r="I11" s="453" t="s">
        <v>91</v>
      </c>
      <c r="J11" s="453" t="s">
        <v>92</v>
      </c>
      <c r="K11" s="453" t="s">
        <v>93</v>
      </c>
      <c r="L11" s="453" t="s">
        <v>94</v>
      </c>
      <c r="M11" s="453" t="s">
        <v>83</v>
      </c>
      <c r="N11" s="453" t="s">
        <v>84</v>
      </c>
      <c r="O11" s="453" t="s">
        <v>85</v>
      </c>
      <c r="P11" s="453" t="s">
        <v>86</v>
      </c>
      <c r="Q11" s="453" t="s">
        <v>87</v>
      </c>
      <c r="R11" s="453" t="s">
        <v>88</v>
      </c>
      <c r="S11" s="453" t="s">
        <v>89</v>
      </c>
      <c r="T11" s="453" t="s">
        <v>90</v>
      </c>
      <c r="U11" s="453" t="s">
        <v>91</v>
      </c>
      <c r="V11" s="453" t="s">
        <v>92</v>
      </c>
      <c r="W11" s="453" t="s">
        <v>93</v>
      </c>
      <c r="X11" s="453" t="s">
        <v>94</v>
      </c>
      <c r="Y11" s="453" t="s">
        <v>83</v>
      </c>
      <c r="Z11" s="453" t="s">
        <v>84</v>
      </c>
      <c r="AA11" s="453" t="s">
        <v>85</v>
      </c>
      <c r="AB11" s="453" t="s">
        <v>86</v>
      </c>
      <c r="AC11" s="453" t="s">
        <v>87</v>
      </c>
      <c r="AD11" s="453" t="s">
        <v>88</v>
      </c>
      <c r="AE11" s="453" t="s">
        <v>89</v>
      </c>
      <c r="AF11" s="453" t="s">
        <v>90</v>
      </c>
      <c r="AG11" s="453" t="s">
        <v>91</v>
      </c>
      <c r="AH11" s="453" t="s">
        <v>92</v>
      </c>
      <c r="AI11" s="453" t="s">
        <v>93</v>
      </c>
      <c r="AJ11" s="453" t="s">
        <v>94</v>
      </c>
      <c r="AK11" s="453" t="s">
        <v>83</v>
      </c>
      <c r="AL11" s="453" t="s">
        <v>84</v>
      </c>
      <c r="AM11" s="453" t="s">
        <v>85</v>
      </c>
      <c r="AN11" s="453" t="s">
        <v>86</v>
      </c>
      <c r="AO11" s="453" t="s">
        <v>87</v>
      </c>
      <c r="AP11" s="453" t="s">
        <v>88</v>
      </c>
      <c r="AQ11" s="453" t="s">
        <v>89</v>
      </c>
      <c r="AR11" s="453" t="s">
        <v>90</v>
      </c>
      <c r="AS11" s="453" t="s">
        <v>91</v>
      </c>
      <c r="AT11" s="453" t="s">
        <v>92</v>
      </c>
      <c r="AU11" s="453" t="s">
        <v>93</v>
      </c>
      <c r="AV11" s="453" t="s">
        <v>94</v>
      </c>
      <c r="AW11" s="453" t="s">
        <v>83</v>
      </c>
      <c r="AX11" s="453" t="s">
        <v>84</v>
      </c>
      <c r="AY11" s="453" t="s">
        <v>85</v>
      </c>
      <c r="AZ11" s="453" t="s">
        <v>86</v>
      </c>
      <c r="BA11" s="453" t="s">
        <v>87</v>
      </c>
      <c r="BB11" s="453" t="s">
        <v>88</v>
      </c>
      <c r="BC11" s="453" t="s">
        <v>89</v>
      </c>
      <c r="BD11" s="453" t="s">
        <v>90</v>
      </c>
      <c r="BE11" s="453" t="s">
        <v>91</v>
      </c>
    </row>
    <row r="12" spans="1:57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4">
        <f>+'settlement day'!M5</f>
        <v>0</v>
      </c>
      <c r="I12" s="454">
        <f>+'settlement day'!N5</f>
        <v>0</v>
      </c>
      <c r="J12" s="454">
        <f>+'settlement day'!O5</f>
        <v>0</v>
      </c>
      <c r="K12" s="454">
        <f>+'settlement day'!P5</f>
        <v>0</v>
      </c>
      <c r="L12" s="454">
        <f>+'settlement day'!Q5</f>
        <v>0</v>
      </c>
      <c r="M12" s="454">
        <f>+'settlement day'!R5</f>
        <v>0</v>
      </c>
      <c r="N12" s="454">
        <f>+'settlement day'!S5</f>
        <v>0</v>
      </c>
      <c r="O12" s="454">
        <f>+'settlement day'!T5</f>
        <v>0</v>
      </c>
      <c r="P12" s="454">
        <f>+'settlement day'!U5</f>
        <v>0</v>
      </c>
      <c r="Q12" s="454">
        <f>+'settlement day'!V5</f>
        <v>0</v>
      </c>
      <c r="R12" s="454">
        <f>+'settlement day'!W5</f>
        <v>0</v>
      </c>
      <c r="S12" s="454">
        <f>+'settlement day'!X5</f>
        <v>0</v>
      </c>
      <c r="T12" s="454">
        <f>+'settlement day'!Y5</f>
        <v>0</v>
      </c>
      <c r="U12" s="454">
        <f>+'settlement day'!Z5</f>
        <v>0</v>
      </c>
      <c r="V12" s="454">
        <f>+'settlement day'!AA5</f>
        <v>0</v>
      </c>
      <c r="W12" s="454">
        <f>+'settlement day'!AB5</f>
        <v>0</v>
      </c>
      <c r="X12" s="454">
        <f>+'settlement day'!AC5</f>
        <v>0</v>
      </c>
      <c r="Y12" s="454">
        <f>+'settlement day'!AD5</f>
        <v>0</v>
      </c>
      <c r="Z12" s="454">
        <f>+'settlement day'!AE5</f>
        <v>0</v>
      </c>
      <c r="AA12" s="454">
        <f>+'settlement day'!AF5</f>
        <v>0</v>
      </c>
      <c r="AB12" s="454">
        <f>+'settlement day'!AG5</f>
        <v>0</v>
      </c>
      <c r="AC12" s="454">
        <f>+'settlement day'!AH5</f>
        <v>0</v>
      </c>
      <c r="AD12" s="454">
        <f>+'settlement day'!AI5</f>
        <v>0</v>
      </c>
      <c r="AE12" s="454">
        <f>+'settlement day'!AJ5</f>
        <v>0</v>
      </c>
      <c r="AF12" s="454">
        <f>+'settlement day'!AK5</f>
        <v>0</v>
      </c>
      <c r="AG12" s="454">
        <f>+'settlement day'!AL5</f>
        <v>0</v>
      </c>
      <c r="AH12" s="454">
        <f>+'settlement day'!AM5</f>
        <v>0</v>
      </c>
      <c r="AI12" s="454">
        <f>+'settlement day'!AN5</f>
        <v>0</v>
      </c>
      <c r="AJ12" s="454">
        <f>+'settlement day'!AO5</f>
        <v>0</v>
      </c>
      <c r="AK12" s="454">
        <f>+'settlement day'!AP5</f>
        <v>0</v>
      </c>
      <c r="AL12" s="454">
        <f>+'settlement day'!AQ5</f>
        <v>0</v>
      </c>
      <c r="AM12" s="454">
        <f>+'settlement day'!AR5</f>
        <v>0</v>
      </c>
      <c r="AN12" s="904">
        <f>+'settlement day'!AS5</f>
        <v>0</v>
      </c>
      <c r="AO12" s="904">
        <f>+'settlement day'!AT5</f>
        <v>0</v>
      </c>
      <c r="AP12" s="904">
        <f>+'settlement day'!AU5</f>
        <v>0</v>
      </c>
      <c r="AQ12" s="904">
        <f>+'settlement day'!AV5</f>
        <v>0</v>
      </c>
      <c r="AR12" s="904">
        <f>+'settlement day'!AW5</f>
        <v>0</v>
      </c>
      <c r="AS12" s="904">
        <f>+'settlement day'!AX5</f>
        <v>0</v>
      </c>
      <c r="AT12" s="904">
        <f>+'settlement day'!AY5</f>
        <v>0</v>
      </c>
      <c r="AU12" s="904">
        <f>+'settlement day'!AZ5</f>
        <v>0</v>
      </c>
      <c r="AV12" s="904">
        <f>+'settlement day'!BA5</f>
        <v>0</v>
      </c>
      <c r="AW12" s="904">
        <f>+'settlement day'!BB5</f>
        <v>0</v>
      </c>
      <c r="AX12" s="904">
        <f>+'settlement day'!BC5</f>
        <v>601.33299999999997</v>
      </c>
      <c r="AY12" s="904">
        <f>+'settlement day'!BD5</f>
        <v>610</v>
      </c>
      <c r="AZ12" s="904">
        <f>+'settlement day'!BE5</f>
        <v>620.33299999999997</v>
      </c>
      <c r="BA12" s="904">
        <f>+'settlement day'!BF5</f>
        <v>628.66700000000003</v>
      </c>
      <c r="BB12" s="904">
        <f>+'settlement day'!BG5</f>
        <v>625</v>
      </c>
      <c r="BC12" s="904">
        <f>+'settlement day'!BH5</f>
        <v>619.66700000000003</v>
      </c>
      <c r="BD12" s="904">
        <f>+'settlement day'!BI5</f>
        <v>613.33299999999997</v>
      </c>
      <c r="BE12" s="904">
        <f>+'settlement day'!BJ5</f>
        <v>607.33299999999997</v>
      </c>
    </row>
    <row r="13" spans="1:57">
      <c r="C13" s="64" t="s">
        <v>117</v>
      </c>
      <c r="D13" s="66">
        <f t="shared" ref="D13:AI13" si="0">+D12-$BB$6-$BB$5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5">
        <f t="shared" si="0"/>
        <v>-102</v>
      </c>
      <c r="I13" s="455">
        <f t="shared" si="0"/>
        <v>-102</v>
      </c>
      <c r="J13" s="455">
        <f t="shared" si="0"/>
        <v>-102</v>
      </c>
      <c r="K13" s="455">
        <f t="shared" si="0"/>
        <v>-102</v>
      </c>
      <c r="L13" s="455">
        <f t="shared" si="0"/>
        <v>-102</v>
      </c>
      <c r="M13" s="455">
        <f t="shared" si="0"/>
        <v>-102</v>
      </c>
      <c r="N13" s="455">
        <f t="shared" si="0"/>
        <v>-102</v>
      </c>
      <c r="O13" s="455">
        <f t="shared" si="0"/>
        <v>-102</v>
      </c>
      <c r="P13" s="661">
        <f t="shared" si="0"/>
        <v>-102</v>
      </c>
      <c r="Q13" s="455">
        <f t="shared" si="0"/>
        <v>-102</v>
      </c>
      <c r="R13" s="455">
        <f t="shared" si="0"/>
        <v>-102</v>
      </c>
      <c r="S13" s="455">
        <f t="shared" si="0"/>
        <v>-102</v>
      </c>
      <c r="T13" s="455">
        <f t="shared" si="0"/>
        <v>-102</v>
      </c>
      <c r="U13" s="455">
        <f t="shared" si="0"/>
        <v>-102</v>
      </c>
      <c r="V13" s="455">
        <f t="shared" si="0"/>
        <v>-102</v>
      </c>
      <c r="W13" s="455">
        <f t="shared" si="0"/>
        <v>-102</v>
      </c>
      <c r="X13" s="455">
        <f t="shared" si="0"/>
        <v>-102</v>
      </c>
      <c r="Y13" s="455">
        <f t="shared" si="0"/>
        <v>-102</v>
      </c>
      <c r="Z13" s="455">
        <f t="shared" si="0"/>
        <v>-102</v>
      </c>
      <c r="AA13" s="455">
        <f t="shared" si="0"/>
        <v>-102</v>
      </c>
      <c r="AB13" s="455">
        <f t="shared" si="0"/>
        <v>-102</v>
      </c>
      <c r="AC13" s="455">
        <f t="shared" si="0"/>
        <v>-102</v>
      </c>
      <c r="AD13" s="455">
        <f t="shared" si="0"/>
        <v>-102</v>
      </c>
      <c r="AE13" s="455">
        <f t="shared" si="0"/>
        <v>-102</v>
      </c>
      <c r="AF13" s="455">
        <f t="shared" si="0"/>
        <v>-102</v>
      </c>
      <c r="AG13" s="455">
        <f t="shared" si="0"/>
        <v>-102</v>
      </c>
      <c r="AH13" s="455">
        <f t="shared" si="0"/>
        <v>-102</v>
      </c>
      <c r="AI13" s="455">
        <f t="shared" si="0"/>
        <v>-102</v>
      </c>
      <c r="AJ13" s="455">
        <f t="shared" ref="AJ13:BE13" si="1">+AJ12-$BB$6-$BB$5</f>
        <v>-102</v>
      </c>
      <c r="AK13" s="455">
        <f t="shared" si="1"/>
        <v>-102</v>
      </c>
      <c r="AL13" s="455">
        <f t="shared" si="1"/>
        <v>-102</v>
      </c>
      <c r="AM13" s="455">
        <f t="shared" si="1"/>
        <v>-102</v>
      </c>
      <c r="AN13" s="905">
        <f t="shared" si="1"/>
        <v>-102</v>
      </c>
      <c r="AO13" s="905">
        <f t="shared" si="1"/>
        <v>-102</v>
      </c>
      <c r="AP13" s="905">
        <f t="shared" si="1"/>
        <v>-102</v>
      </c>
      <c r="AQ13" s="905">
        <f t="shared" si="1"/>
        <v>-102</v>
      </c>
      <c r="AR13" s="905">
        <f t="shared" si="1"/>
        <v>-102</v>
      </c>
      <c r="AS13" s="905">
        <f t="shared" si="1"/>
        <v>-102</v>
      </c>
      <c r="AT13" s="905">
        <f t="shared" si="1"/>
        <v>-102</v>
      </c>
      <c r="AU13" s="905">
        <f t="shared" si="1"/>
        <v>-102</v>
      </c>
      <c r="AV13" s="905">
        <f t="shared" si="1"/>
        <v>-102</v>
      </c>
      <c r="AW13" s="905">
        <f t="shared" si="1"/>
        <v>-102</v>
      </c>
      <c r="AX13" s="905">
        <f t="shared" si="1"/>
        <v>499.33299999999997</v>
      </c>
      <c r="AY13" s="905">
        <f t="shared" si="1"/>
        <v>508</v>
      </c>
      <c r="AZ13" s="905">
        <f t="shared" si="1"/>
        <v>518.33299999999997</v>
      </c>
      <c r="BA13" s="905">
        <f t="shared" si="1"/>
        <v>526.66700000000003</v>
      </c>
      <c r="BB13" s="905">
        <f t="shared" si="1"/>
        <v>523</v>
      </c>
      <c r="BC13" s="905">
        <f t="shared" si="1"/>
        <v>517.66700000000003</v>
      </c>
      <c r="BD13" s="905">
        <f t="shared" si="1"/>
        <v>511.33299999999997</v>
      </c>
      <c r="BE13" s="905">
        <f t="shared" si="1"/>
        <v>505.33299999999997</v>
      </c>
    </row>
    <row r="14" spans="1:57">
      <c r="C14" s="64" t="s">
        <v>118</v>
      </c>
      <c r="D14" s="170">
        <f>+'settlement day'!I29</f>
        <v>0</v>
      </c>
      <c r="E14" s="103">
        <f>+F14</f>
        <v>0</v>
      </c>
      <c r="F14" s="170">
        <f>+'settlement day'!K29</f>
        <v>0</v>
      </c>
      <c r="G14" s="103">
        <f>+I14</f>
        <v>0</v>
      </c>
      <c r="H14" s="456">
        <f>+I14</f>
        <v>0</v>
      </c>
      <c r="I14" s="457">
        <f>+'settlement day'!O29</f>
        <v>0</v>
      </c>
      <c r="J14" s="456">
        <f>+I14</f>
        <v>0</v>
      </c>
      <c r="K14" s="457">
        <f>+L14</f>
        <v>0</v>
      </c>
      <c r="L14" s="457">
        <f>+'settlement day'!Q29</f>
        <v>0</v>
      </c>
      <c r="M14" s="457">
        <f>+'settlement day'!R29</f>
        <v>0</v>
      </c>
      <c r="N14" s="457">
        <f>+'settlement day'!S29</f>
        <v>0</v>
      </c>
      <c r="O14" s="457">
        <f>+'settlement day'!T29</f>
        <v>0</v>
      </c>
      <c r="P14" s="457">
        <f>+'settlement day'!U29</f>
        <v>0</v>
      </c>
      <c r="Q14" s="457">
        <f>+R14</f>
        <v>0</v>
      </c>
      <c r="R14" s="457">
        <f>+'settlement day'!W29</f>
        <v>0</v>
      </c>
      <c r="S14" s="457">
        <f>+'settlement day'!W29</f>
        <v>0</v>
      </c>
      <c r="T14" s="457">
        <f>+'settlement day'!W29</f>
        <v>0</v>
      </c>
      <c r="U14" s="457">
        <f>+'settlement day'!Z29</f>
        <v>0</v>
      </c>
      <c r="V14" s="457">
        <f>+'settlement day'!AA29</f>
        <v>0</v>
      </c>
      <c r="W14" s="457">
        <f>+'settlement day'!AB29</f>
        <v>0</v>
      </c>
      <c r="X14" s="457">
        <f>+'settlement day'!AC29</f>
        <v>0</v>
      </c>
      <c r="Y14" s="457">
        <f>+'settlement day'!AD29</f>
        <v>0</v>
      </c>
      <c r="Z14" s="457">
        <f>+'settlement day'!AE29</f>
        <v>0</v>
      </c>
      <c r="AA14" s="457">
        <f>+'settlement day'!AF29</f>
        <v>0</v>
      </c>
      <c r="AB14" s="457">
        <f>+'settlement day'!AG29</f>
        <v>0</v>
      </c>
      <c r="AC14" s="457">
        <f>+'settlement day'!AH29</f>
        <v>0</v>
      </c>
      <c r="AD14" s="457">
        <f>+'settlement day'!AI29</f>
        <v>0</v>
      </c>
      <c r="AE14" s="457">
        <f>+'settlement day'!AJ29</f>
        <v>0</v>
      </c>
      <c r="AF14" s="457">
        <f>+'settlement day'!AK29</f>
        <v>0</v>
      </c>
      <c r="AG14" s="457">
        <f>+'settlement day'!AL29</f>
        <v>0</v>
      </c>
      <c r="AH14" s="457">
        <f>+'settlement day'!AM29</f>
        <v>1.0837000000000001</v>
      </c>
      <c r="AI14" s="457">
        <f>+'settlement day'!AN29</f>
        <v>1.0826</v>
      </c>
      <c r="AJ14" s="457">
        <f>+'settlement day'!AO29</f>
        <v>1.0810999999999999</v>
      </c>
      <c r="AK14" s="457">
        <f>+'settlement day'!AP29</f>
        <v>1.0718000000000001</v>
      </c>
      <c r="AL14" s="457">
        <f>+'settlement day'!AQ29</f>
        <v>1.0851999999999999</v>
      </c>
      <c r="AM14" s="457">
        <f>+'settlement day'!AR29</f>
        <v>1.0705</v>
      </c>
      <c r="AN14" s="906">
        <f>+'settlement day'!AS29</f>
        <v>1.0828</v>
      </c>
      <c r="AO14" s="906">
        <f>+'settlement day'!AT29</f>
        <v>1.1034999999999999</v>
      </c>
      <c r="AP14" s="906">
        <f>+'settlement day'!AU29</f>
        <v>1.1195999999999999</v>
      </c>
      <c r="AQ14" s="906">
        <f>+'settlement day'!AV29</f>
        <v>1.0882000000000001</v>
      </c>
      <c r="AR14" s="906">
        <f>+'settlement day'!AW29</f>
        <v>1.0562</v>
      </c>
      <c r="AS14" s="906">
        <f>+'settlement day'!AX29</f>
        <v>1.0388999999999999</v>
      </c>
      <c r="AT14" s="906">
        <f>+'settlement day'!AY29</f>
        <v>1.0392999999999999</v>
      </c>
      <c r="AU14" s="906">
        <f>+'settlement day'!AZ29</f>
        <v>1.0410999999999999</v>
      </c>
      <c r="AV14" s="906">
        <f>+'settlement day'!BA29</f>
        <v>1.0814999999999999</v>
      </c>
      <c r="AW14" s="906">
        <f>+'settlement day'!BB29</f>
        <v>1.1373</v>
      </c>
      <c r="AX14" s="906">
        <f>+'settlement day'!BC29</f>
        <v>1.1241000000000001</v>
      </c>
      <c r="AY14" s="906">
        <f>+'settlement day'!BD29</f>
        <v>1.1291500000000001</v>
      </c>
      <c r="AZ14" s="906">
        <f>+'settlement day'!BE29</f>
        <v>1.1312500000000001</v>
      </c>
      <c r="BA14" s="906">
        <f>+'settlement day'!BF29</f>
        <v>1.1338999999999999</v>
      </c>
      <c r="BB14" s="906">
        <f>+'settlement day'!BG29</f>
        <v>1.13605</v>
      </c>
      <c r="BC14" s="906">
        <f>+'settlement day'!BH29</f>
        <v>1.13805</v>
      </c>
      <c r="BD14" s="906">
        <f>+'settlement day'!BI29</f>
        <v>1.13805</v>
      </c>
      <c r="BE14" s="906">
        <f>+'settlement day'!BJ29</f>
        <v>1.13805</v>
      </c>
    </row>
    <row r="15" spans="1:57">
      <c r="C15" s="71" t="s">
        <v>119</v>
      </c>
      <c r="D15" s="80">
        <f>+D14*D13</f>
        <v>0</v>
      </c>
      <c r="E15" s="80">
        <f>+D14*E13</f>
        <v>0</v>
      </c>
      <c r="F15" s="80">
        <f>+F14*F13</f>
        <v>0</v>
      </c>
      <c r="G15" s="80">
        <f>+F14*G13</f>
        <v>0</v>
      </c>
      <c r="H15" s="458">
        <f>+F14*H13</f>
        <v>0</v>
      </c>
      <c r="I15" s="458">
        <f t="shared" ref="I15" si="2">+I14*I13</f>
        <v>0</v>
      </c>
      <c r="J15" s="458">
        <f t="shared" ref="J15:K15" si="3">+J14*J13</f>
        <v>0</v>
      </c>
      <c r="K15" s="458">
        <f t="shared" si="3"/>
        <v>0</v>
      </c>
      <c r="L15" s="458">
        <f>+L14*L13</f>
        <v>0</v>
      </c>
      <c r="M15" s="458">
        <f t="shared" ref="M15:O15" si="4">+M14*M13</f>
        <v>0</v>
      </c>
      <c r="N15" s="458">
        <f t="shared" si="4"/>
        <v>0</v>
      </c>
      <c r="O15" s="458">
        <f t="shared" si="4"/>
        <v>0</v>
      </c>
      <c r="P15" s="458">
        <f>+P14*P13</f>
        <v>0</v>
      </c>
      <c r="Q15" s="458">
        <f t="shared" ref="Q15:T15" si="5">+Q14*Q13</f>
        <v>0</v>
      </c>
      <c r="R15" s="458">
        <f t="shared" si="5"/>
        <v>0</v>
      </c>
      <c r="S15" s="458">
        <f t="shared" si="5"/>
        <v>0</v>
      </c>
      <c r="T15" s="458">
        <f t="shared" si="5"/>
        <v>0</v>
      </c>
      <c r="U15" s="458">
        <f t="shared" ref="U15:X15" si="6">+U14*U13</f>
        <v>0</v>
      </c>
      <c r="V15" s="458">
        <f t="shared" si="6"/>
        <v>0</v>
      </c>
      <c r="W15" s="458">
        <f t="shared" si="6"/>
        <v>0</v>
      </c>
      <c r="X15" s="458">
        <f t="shared" si="6"/>
        <v>0</v>
      </c>
      <c r="Y15" s="779">
        <f>+Y14*Y13</f>
        <v>0</v>
      </c>
      <c r="Z15" s="458">
        <f t="shared" ref="Z15:AA15" si="7">+Z14*Z13</f>
        <v>0</v>
      </c>
      <c r="AA15" s="458">
        <f t="shared" si="7"/>
        <v>0</v>
      </c>
      <c r="AB15" s="458">
        <f t="shared" ref="AB15:AD15" si="8">+AB14*AB13</f>
        <v>0</v>
      </c>
      <c r="AC15" s="458">
        <f t="shared" si="8"/>
        <v>0</v>
      </c>
      <c r="AD15" s="458">
        <f t="shared" si="8"/>
        <v>0</v>
      </c>
      <c r="AE15" s="458">
        <f t="shared" ref="AE15" si="9">+AE14*AE13</f>
        <v>0</v>
      </c>
      <c r="AF15" s="458">
        <f t="shared" ref="AF15:AG15" si="10">+AF14*AF13</f>
        <v>0</v>
      </c>
      <c r="AG15" s="458">
        <f t="shared" si="10"/>
        <v>0</v>
      </c>
      <c r="AH15" s="458">
        <f t="shared" ref="AH15:AM15" si="11">+AH14*AH13</f>
        <v>-110.53740000000001</v>
      </c>
      <c r="AI15" s="458">
        <f t="shared" si="11"/>
        <v>-110.4252</v>
      </c>
      <c r="AJ15" s="458">
        <f t="shared" si="11"/>
        <v>-110.2722</v>
      </c>
      <c r="AK15" s="458">
        <f t="shared" si="11"/>
        <v>-109.32360000000001</v>
      </c>
      <c r="AL15" s="458">
        <f t="shared" si="11"/>
        <v>-110.6904</v>
      </c>
      <c r="AM15" s="458">
        <f t="shared" si="11"/>
        <v>-109.191</v>
      </c>
      <c r="AN15" s="907">
        <f>+AN14*AN13</f>
        <v>-110.4456</v>
      </c>
      <c r="AO15" s="907">
        <f t="shared" ref="AO15:AS15" si="12">+AO14*AO13</f>
        <v>-112.55699999999999</v>
      </c>
      <c r="AP15" s="907">
        <f t="shared" si="12"/>
        <v>-114.19919999999999</v>
      </c>
      <c r="AQ15" s="907">
        <f t="shared" si="12"/>
        <v>-110.99640000000001</v>
      </c>
      <c r="AR15" s="907">
        <f t="shared" si="12"/>
        <v>-107.7324</v>
      </c>
      <c r="AS15" s="907">
        <f t="shared" si="12"/>
        <v>-105.9678</v>
      </c>
      <c r="AT15" s="907">
        <f t="shared" ref="AT15:AV15" si="13">+AT14*AT13</f>
        <v>-106.00859999999999</v>
      </c>
      <c r="AU15" s="907">
        <f t="shared" si="13"/>
        <v>-106.19219999999999</v>
      </c>
      <c r="AV15" s="907">
        <f t="shared" si="13"/>
        <v>-110.31299999999999</v>
      </c>
      <c r="AW15" s="907">
        <f t="shared" ref="AW15:BB15" si="14">+AW14*AW13</f>
        <v>-116.0046</v>
      </c>
      <c r="AX15" s="907">
        <f t="shared" si="14"/>
        <v>561.30022529999997</v>
      </c>
      <c r="AY15" s="907">
        <f t="shared" si="14"/>
        <v>573.60820000000001</v>
      </c>
      <c r="AZ15" s="907">
        <f t="shared" si="14"/>
        <v>586.36420625000005</v>
      </c>
      <c r="BA15" s="907">
        <f t="shared" si="14"/>
        <v>597.18771129999993</v>
      </c>
      <c r="BB15" s="907">
        <f t="shared" si="14"/>
        <v>594.15414999999996</v>
      </c>
      <c r="BC15" s="907">
        <f t="shared" ref="BC15:BE15" si="15">+BC14*BC13</f>
        <v>589.13092935000009</v>
      </c>
      <c r="BD15" s="907">
        <f t="shared" si="15"/>
        <v>581.92252065000002</v>
      </c>
      <c r="BE15" s="907">
        <f t="shared" si="15"/>
        <v>575.09422065000001</v>
      </c>
    </row>
    <row r="16" spans="1:57" s="1" customFormat="1">
      <c r="C16" s="259"/>
      <c r="D16" s="1045"/>
      <c r="E16" s="1045"/>
      <c r="F16" s="1045"/>
      <c r="G16" s="1045"/>
      <c r="H16" s="1046"/>
      <c r="I16" s="1046"/>
      <c r="J16" s="1046"/>
      <c r="K16" s="1046"/>
      <c r="L16" s="1046"/>
      <c r="M16" s="1046"/>
      <c r="N16" s="1046"/>
      <c r="O16" s="1046"/>
      <c r="P16" s="1046"/>
      <c r="Q16" s="1046"/>
      <c r="R16" s="1046"/>
      <c r="S16" s="1046"/>
      <c r="U16" s="1046"/>
      <c r="V16" s="1046"/>
      <c r="W16" s="1046"/>
      <c r="X16" s="1046"/>
      <c r="Y16" s="1047"/>
      <c r="Z16" s="1046"/>
      <c r="AA16" s="1046"/>
    </row>
    <row r="17" spans="3:61" s="1" customFormat="1" ht="15.75" thickBot="1"/>
    <row r="18" spans="3:61" ht="16.5" thickBot="1">
      <c r="C18" s="806" t="s">
        <v>120</v>
      </c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28"/>
      <c r="BB18" s="329"/>
      <c r="BC18" s="328"/>
      <c r="BD18" s="328"/>
      <c r="BE18" s="329"/>
    </row>
    <row r="19" spans="3:61" ht="15.75" thickBot="1">
      <c r="C19" s="786" t="s">
        <v>118</v>
      </c>
      <c r="D19" s="840">
        <f>+'settlement day'!I34</f>
        <v>0</v>
      </c>
      <c r="E19" s="841">
        <f>+F19</f>
        <v>0</v>
      </c>
      <c r="F19" s="840">
        <f>+'settlement day'!K34</f>
        <v>0</v>
      </c>
      <c r="G19" s="841">
        <f>+I19</f>
        <v>0</v>
      </c>
      <c r="H19" s="841">
        <f>+I19</f>
        <v>0</v>
      </c>
      <c r="I19" s="840">
        <f>+'settlement day'!O34</f>
        <v>0</v>
      </c>
      <c r="J19" s="841">
        <f>+I19</f>
        <v>0</v>
      </c>
      <c r="K19" s="840">
        <f>+L19</f>
        <v>0</v>
      </c>
      <c r="L19" s="840">
        <f>+'settlement day'!Q34</f>
        <v>0</v>
      </c>
      <c r="M19" s="840">
        <f>+'settlement day'!R34</f>
        <v>0</v>
      </c>
      <c r="N19" s="840">
        <f>+'settlement day'!S34</f>
        <v>0</v>
      </c>
      <c r="O19" s="840">
        <f>+'settlement day'!T34</f>
        <v>0</v>
      </c>
      <c r="P19" s="840">
        <f>+'settlement day'!U34</f>
        <v>0</v>
      </c>
      <c r="Q19" s="840">
        <f>+R19</f>
        <v>0</v>
      </c>
      <c r="R19" s="840">
        <f>+'settlement day'!W34</f>
        <v>0</v>
      </c>
      <c r="S19" s="840">
        <f>+'settlement day'!W34</f>
        <v>0</v>
      </c>
      <c r="T19" s="842">
        <f>+T14</f>
        <v>0</v>
      </c>
      <c r="U19" s="842">
        <f t="shared" ref="U19:AA19" si="16">+U14</f>
        <v>0</v>
      </c>
      <c r="V19" s="788">
        <f t="shared" si="16"/>
        <v>0</v>
      </c>
      <c r="W19" s="842">
        <f t="shared" si="16"/>
        <v>0</v>
      </c>
      <c r="X19" s="789">
        <f t="shared" si="16"/>
        <v>0</v>
      </c>
      <c r="Y19" s="842">
        <f t="shared" si="16"/>
        <v>0</v>
      </c>
      <c r="Z19" s="842">
        <f t="shared" si="16"/>
        <v>0</v>
      </c>
      <c r="AA19" s="789">
        <f t="shared" si="16"/>
        <v>0</v>
      </c>
      <c r="AB19" s="802">
        <f t="shared" ref="AB19:AD19" si="17">+AB14</f>
        <v>0</v>
      </c>
      <c r="AC19" s="803">
        <f t="shared" si="17"/>
        <v>0</v>
      </c>
      <c r="AD19" s="804">
        <f t="shared" si="17"/>
        <v>0</v>
      </c>
      <c r="AE19" s="802">
        <f t="shared" ref="AE19:AG19" si="18">+AE14</f>
        <v>0</v>
      </c>
      <c r="AF19" s="803">
        <f t="shared" si="18"/>
        <v>0</v>
      </c>
      <c r="AG19" s="804">
        <f t="shared" si="18"/>
        <v>0</v>
      </c>
      <c r="AH19" s="802">
        <f t="shared" ref="AH19:AM19" si="19">+AH14</f>
        <v>1.0837000000000001</v>
      </c>
      <c r="AI19" s="803">
        <f t="shared" si="19"/>
        <v>1.0826</v>
      </c>
      <c r="AJ19" s="804">
        <f t="shared" si="19"/>
        <v>1.0810999999999999</v>
      </c>
      <c r="AK19" s="802">
        <f t="shared" si="19"/>
        <v>1.0718000000000001</v>
      </c>
      <c r="AL19" s="803">
        <f t="shared" si="19"/>
        <v>1.0851999999999999</v>
      </c>
      <c r="AM19" s="804">
        <f t="shared" si="19"/>
        <v>1.0705</v>
      </c>
      <c r="AN19" s="802">
        <f t="shared" ref="AN19:AS19" si="20">+AN14</f>
        <v>1.0828</v>
      </c>
      <c r="AO19" s="803">
        <f t="shared" si="20"/>
        <v>1.1034999999999999</v>
      </c>
      <c r="AP19" s="804">
        <f t="shared" si="20"/>
        <v>1.1195999999999999</v>
      </c>
      <c r="AQ19" s="802">
        <f t="shared" si="20"/>
        <v>1.0882000000000001</v>
      </c>
      <c r="AR19" s="803">
        <f t="shared" si="20"/>
        <v>1.0562</v>
      </c>
      <c r="AS19" s="803">
        <f t="shared" si="20"/>
        <v>1.0388999999999999</v>
      </c>
      <c r="AT19" s="802">
        <f t="shared" ref="AT19:AV19" si="21">+AT14</f>
        <v>1.0392999999999999</v>
      </c>
      <c r="AU19" s="803">
        <f t="shared" si="21"/>
        <v>1.0410999999999999</v>
      </c>
      <c r="AV19" s="804">
        <f t="shared" si="21"/>
        <v>1.0814999999999999</v>
      </c>
      <c r="AW19" s="802">
        <f t="shared" ref="AW19:BB19" si="22">+AW14</f>
        <v>1.1373</v>
      </c>
      <c r="AX19" s="803">
        <f t="shared" si="22"/>
        <v>1.1241000000000001</v>
      </c>
      <c r="AY19" s="804">
        <f t="shared" si="22"/>
        <v>1.1291500000000001</v>
      </c>
      <c r="AZ19" s="802">
        <f t="shared" si="22"/>
        <v>1.1312500000000001</v>
      </c>
      <c r="BA19" s="803">
        <f t="shared" si="22"/>
        <v>1.1338999999999999</v>
      </c>
      <c r="BB19" s="804">
        <f t="shared" si="22"/>
        <v>1.13605</v>
      </c>
      <c r="BC19" s="802">
        <f t="shared" ref="BC19:BE19" si="23">+BC14</f>
        <v>1.13805</v>
      </c>
      <c r="BD19" s="803">
        <f t="shared" si="23"/>
        <v>1.13805</v>
      </c>
      <c r="BE19" s="804">
        <f t="shared" si="23"/>
        <v>1.13805</v>
      </c>
    </row>
    <row r="20" spans="3:61" ht="15.75" thickBot="1">
      <c r="C20" s="214"/>
      <c r="D20" s="323" t="s">
        <v>86</v>
      </c>
      <c r="E20" s="323" t="s">
        <v>87</v>
      </c>
      <c r="F20" s="323" t="s">
        <v>88</v>
      </c>
      <c r="G20" s="323" t="s">
        <v>89</v>
      </c>
      <c r="H20" s="323" t="s">
        <v>90</v>
      </c>
      <c r="I20" s="324" t="s">
        <v>91</v>
      </c>
      <c r="J20" s="357" t="s">
        <v>92</v>
      </c>
      <c r="K20" s="323" t="s">
        <v>93</v>
      </c>
      <c r="L20" s="323" t="s">
        <v>94</v>
      </c>
      <c r="M20" s="323" t="s">
        <v>83</v>
      </c>
      <c r="N20" s="323" t="s">
        <v>84</v>
      </c>
      <c r="O20" s="323" t="s">
        <v>85</v>
      </c>
      <c r="P20" s="323" t="s">
        <v>86</v>
      </c>
      <c r="Q20" s="323" t="s">
        <v>87</v>
      </c>
      <c r="R20" s="323" t="s">
        <v>88</v>
      </c>
      <c r="S20" s="323" t="s">
        <v>89</v>
      </c>
      <c r="T20" s="323" t="s">
        <v>90</v>
      </c>
      <c r="U20" s="323" t="s">
        <v>91</v>
      </c>
      <c r="V20" s="357" t="s">
        <v>92</v>
      </c>
      <c r="W20" s="323" t="s">
        <v>93</v>
      </c>
      <c r="X20" s="324" t="s">
        <v>94</v>
      </c>
      <c r="Y20" s="323" t="s">
        <v>83</v>
      </c>
      <c r="Z20" s="323" t="s">
        <v>84</v>
      </c>
      <c r="AA20" s="324" t="s">
        <v>85</v>
      </c>
      <c r="AB20" s="357" t="s">
        <v>86</v>
      </c>
      <c r="AC20" s="323" t="s">
        <v>87</v>
      </c>
      <c r="AD20" s="324" t="s">
        <v>88</v>
      </c>
      <c r="AE20" s="357" t="s">
        <v>89</v>
      </c>
      <c r="AF20" s="323" t="s">
        <v>90</v>
      </c>
      <c r="AG20" s="324" t="s">
        <v>91</v>
      </c>
      <c r="AH20" s="357" t="s">
        <v>121</v>
      </c>
      <c r="AI20" s="323" t="s">
        <v>122</v>
      </c>
      <c r="AJ20" s="324" t="s">
        <v>123</v>
      </c>
      <c r="AK20" s="357" t="s">
        <v>124</v>
      </c>
      <c r="AL20" s="91">
        <v>45413</v>
      </c>
      <c r="AM20" s="92">
        <v>45444</v>
      </c>
      <c r="AN20" s="430">
        <v>45474</v>
      </c>
      <c r="AO20" s="91">
        <v>45505</v>
      </c>
      <c r="AP20" s="92">
        <v>45536</v>
      </c>
      <c r="AQ20" s="430">
        <v>45566</v>
      </c>
      <c r="AR20" s="91">
        <v>45597</v>
      </c>
      <c r="AS20" s="91">
        <v>45627</v>
      </c>
      <c r="AT20" s="430">
        <v>45658</v>
      </c>
      <c r="AU20" s="91">
        <v>45689</v>
      </c>
      <c r="AV20" s="92">
        <v>45717</v>
      </c>
      <c r="AW20" s="430">
        <v>45748</v>
      </c>
      <c r="AX20" s="91">
        <v>45778</v>
      </c>
      <c r="AY20" s="92">
        <v>45809</v>
      </c>
      <c r="AZ20" s="430">
        <v>45839</v>
      </c>
      <c r="BA20" s="91">
        <v>45870</v>
      </c>
      <c r="BB20" s="92">
        <v>45901</v>
      </c>
      <c r="BC20" s="430">
        <v>45931</v>
      </c>
      <c r="BD20" s="91">
        <v>45962</v>
      </c>
      <c r="BE20" s="92">
        <v>45992</v>
      </c>
    </row>
    <row r="21" spans="3:61">
      <c r="C21" s="460" t="s">
        <v>125</v>
      </c>
      <c r="D21" s="843">
        <f t="shared" ref="D21:I21" si="24">+D12-$BB$5</f>
        <v>0</v>
      </c>
      <c r="E21" s="843">
        <f t="shared" si="24"/>
        <v>0</v>
      </c>
      <c r="F21" s="843">
        <f t="shared" si="24"/>
        <v>0</v>
      </c>
      <c r="G21" s="843">
        <f t="shared" si="24"/>
        <v>0</v>
      </c>
      <c r="H21" s="843">
        <f t="shared" si="24"/>
        <v>0</v>
      </c>
      <c r="I21" s="461">
        <f t="shared" si="24"/>
        <v>0</v>
      </c>
      <c r="J21" s="462">
        <f t="shared" ref="J21:BE21" si="25">+J12-$BB$5-$BD$5</f>
        <v>0</v>
      </c>
      <c r="K21" s="843">
        <f t="shared" si="25"/>
        <v>0</v>
      </c>
      <c r="L21" s="843">
        <f t="shared" si="25"/>
        <v>0</v>
      </c>
      <c r="M21" s="843">
        <f t="shared" si="25"/>
        <v>0</v>
      </c>
      <c r="N21" s="843">
        <f t="shared" si="25"/>
        <v>0</v>
      </c>
      <c r="O21" s="843">
        <f t="shared" si="25"/>
        <v>0</v>
      </c>
      <c r="P21" s="843">
        <f t="shared" si="25"/>
        <v>0</v>
      </c>
      <c r="Q21" s="843">
        <f t="shared" si="25"/>
        <v>0</v>
      </c>
      <c r="R21" s="843">
        <f t="shared" si="25"/>
        <v>0</v>
      </c>
      <c r="S21" s="843">
        <f t="shared" si="25"/>
        <v>0</v>
      </c>
      <c r="T21" s="843">
        <f t="shared" si="25"/>
        <v>0</v>
      </c>
      <c r="U21" s="843">
        <f t="shared" si="25"/>
        <v>0</v>
      </c>
      <c r="V21" s="462">
        <f t="shared" si="25"/>
        <v>0</v>
      </c>
      <c r="W21" s="843">
        <f t="shared" si="25"/>
        <v>0</v>
      </c>
      <c r="X21" s="461">
        <f t="shared" si="25"/>
        <v>0</v>
      </c>
      <c r="Y21" s="843">
        <f t="shared" si="25"/>
        <v>0</v>
      </c>
      <c r="Z21" s="843">
        <f t="shared" si="25"/>
        <v>0</v>
      </c>
      <c r="AA21" s="461">
        <f t="shared" si="25"/>
        <v>0</v>
      </c>
      <c r="AB21" s="462">
        <f t="shared" si="25"/>
        <v>0</v>
      </c>
      <c r="AC21" s="843">
        <f t="shared" si="25"/>
        <v>0</v>
      </c>
      <c r="AD21" s="461">
        <f t="shared" si="25"/>
        <v>0</v>
      </c>
      <c r="AE21" s="462">
        <f t="shared" si="25"/>
        <v>0</v>
      </c>
      <c r="AF21" s="843">
        <f t="shared" si="25"/>
        <v>0</v>
      </c>
      <c r="AG21" s="461">
        <f t="shared" si="25"/>
        <v>0</v>
      </c>
      <c r="AH21" s="462">
        <f t="shared" si="25"/>
        <v>0</v>
      </c>
      <c r="AI21" s="843">
        <f t="shared" si="25"/>
        <v>0</v>
      </c>
      <c r="AJ21" s="461">
        <f t="shared" si="25"/>
        <v>0</v>
      </c>
      <c r="AK21" s="462">
        <f t="shared" si="25"/>
        <v>0</v>
      </c>
      <c r="AL21" s="843">
        <f t="shared" si="25"/>
        <v>0</v>
      </c>
      <c r="AM21" s="461">
        <f t="shared" si="25"/>
        <v>0</v>
      </c>
      <c r="AN21" s="462">
        <f t="shared" si="25"/>
        <v>0</v>
      </c>
      <c r="AO21" s="843">
        <f t="shared" si="25"/>
        <v>0</v>
      </c>
      <c r="AP21" s="461">
        <f t="shared" si="25"/>
        <v>0</v>
      </c>
      <c r="AQ21" s="462">
        <f t="shared" si="25"/>
        <v>0</v>
      </c>
      <c r="AR21" s="843">
        <f t="shared" si="25"/>
        <v>0</v>
      </c>
      <c r="AS21" s="843">
        <f t="shared" si="25"/>
        <v>0</v>
      </c>
      <c r="AT21" s="462">
        <f t="shared" si="25"/>
        <v>0</v>
      </c>
      <c r="AU21" s="843">
        <f t="shared" si="25"/>
        <v>0</v>
      </c>
      <c r="AV21" s="461">
        <f t="shared" si="25"/>
        <v>0</v>
      </c>
      <c r="AW21" s="462">
        <f t="shared" si="25"/>
        <v>0</v>
      </c>
      <c r="AX21" s="843">
        <f t="shared" si="25"/>
        <v>601.33299999999997</v>
      </c>
      <c r="AY21" s="461">
        <f t="shared" si="25"/>
        <v>610</v>
      </c>
      <c r="AZ21" s="462">
        <f t="shared" si="25"/>
        <v>620.33299999999997</v>
      </c>
      <c r="BA21" s="843">
        <f t="shared" si="25"/>
        <v>628.66700000000003</v>
      </c>
      <c r="BB21" s="461">
        <f t="shared" si="25"/>
        <v>625</v>
      </c>
      <c r="BC21" s="462">
        <f t="shared" si="25"/>
        <v>619.66700000000003</v>
      </c>
      <c r="BD21" s="843">
        <f t="shared" si="25"/>
        <v>613.33299999999997</v>
      </c>
      <c r="BE21" s="461">
        <f t="shared" si="25"/>
        <v>607.33299999999997</v>
      </c>
    </row>
    <row r="22" spans="3:61" ht="15.75" thickBot="1">
      <c r="C22" s="463" t="s">
        <v>32</v>
      </c>
      <c r="D22" s="325"/>
      <c r="E22" s="325"/>
      <c r="F22" s="325"/>
      <c r="G22" s="325"/>
      <c r="H22" s="464">
        <f>+'settlement day'!M7</f>
        <v>0</v>
      </c>
      <c r="I22" s="465">
        <f>+'settlement day'!N7</f>
        <v>0</v>
      </c>
      <c r="J22" s="466">
        <f>+'settlement day'!O7</f>
        <v>0</v>
      </c>
      <c r="K22" s="464">
        <f>+'settlement day'!P7</f>
        <v>0</v>
      </c>
      <c r="L22" s="464">
        <f>+'settlement day'!Q7</f>
        <v>0</v>
      </c>
      <c r="M22" s="464">
        <f>+'settlement day'!R7</f>
        <v>0</v>
      </c>
      <c r="N22" s="464">
        <f ca="1">+'settlement day'!S7</f>
        <v>0</v>
      </c>
      <c r="O22" s="464">
        <f ca="1">+'settlement day'!T7</f>
        <v>0</v>
      </c>
      <c r="P22" s="464">
        <f ca="1">+'settlement day'!U7</f>
        <v>0</v>
      </c>
      <c r="Q22" s="464">
        <f ca="1">+'settlement day'!V7</f>
        <v>0</v>
      </c>
      <c r="R22" s="464">
        <f ca="1">+'settlement day'!W7</f>
        <v>0</v>
      </c>
      <c r="S22" s="464">
        <f ca="1">+'settlement day'!X7</f>
        <v>0</v>
      </c>
      <c r="T22" s="464">
        <f ca="1">+'settlement day'!Y7</f>
        <v>0</v>
      </c>
      <c r="U22" s="464">
        <f ca="1">+'settlement day'!Z7</f>
        <v>0</v>
      </c>
      <c r="V22" s="466">
        <f ca="1">+'settlement day'!AA7</f>
        <v>0</v>
      </c>
      <c r="W22" s="464">
        <f ca="1">+'settlement day'!AB7</f>
        <v>0</v>
      </c>
      <c r="X22" s="465">
        <f ca="1">+'settlement day'!AC7</f>
        <v>0</v>
      </c>
      <c r="Y22" s="464">
        <f ca="1">+'settlement day'!AD7</f>
        <v>0</v>
      </c>
      <c r="Z22" s="464">
        <f ca="1">+'settlement day'!AE7</f>
        <v>0</v>
      </c>
      <c r="AA22" s="465">
        <f ca="1">+'settlement day'!AF7</f>
        <v>0</v>
      </c>
      <c r="AB22" s="466">
        <f ca="1">+'settlement day'!AG7</f>
        <v>0</v>
      </c>
      <c r="AC22" s="464">
        <f ca="1">+'settlement day'!AH7</f>
        <v>0</v>
      </c>
      <c r="AD22" s="465">
        <f ca="1">+'settlement day'!AI7</f>
        <v>0</v>
      </c>
      <c r="AE22" s="466">
        <f ca="1">+'settlement day'!AJ7</f>
        <v>0</v>
      </c>
      <c r="AF22" s="464">
        <f ca="1">+'settlement day'!AK7</f>
        <v>0</v>
      </c>
      <c r="AG22" s="465">
        <f ca="1">+'settlement day'!AL7</f>
        <v>0</v>
      </c>
      <c r="AH22" s="466">
        <f ca="1">+'settlement day'!AM7</f>
        <v>0</v>
      </c>
      <c r="AI22" s="464">
        <f ca="1">+'settlement day'!AN7</f>
        <v>0</v>
      </c>
      <c r="AJ22" s="465">
        <f ca="1">+'settlement day'!AO7</f>
        <v>0</v>
      </c>
      <c r="AK22" s="466">
        <f ca="1">+'settlement day'!AP7</f>
        <v>0</v>
      </c>
      <c r="AL22" s="464">
        <f ca="1">+'settlement day'!AQ7</f>
        <v>0</v>
      </c>
      <c r="AM22" s="465">
        <f ca="1">+'settlement day'!AR7</f>
        <v>0</v>
      </c>
      <c r="AN22" s="466">
        <f ca="1">+'settlement day'!AS7</f>
        <v>0</v>
      </c>
      <c r="AO22" s="464">
        <f ca="1">+'settlement day'!AT7</f>
        <v>0</v>
      </c>
      <c r="AP22" s="465">
        <f ca="1">+'settlement day'!AU7</f>
        <v>0</v>
      </c>
      <c r="AQ22" s="466">
        <f ca="1">+'settlement day'!AV7</f>
        <v>0</v>
      </c>
      <c r="AR22" s="464">
        <f ca="1">+'settlement day'!AW7</f>
        <v>0</v>
      </c>
      <c r="AS22" s="464">
        <f ca="1">+'settlement day'!AX7</f>
        <v>0</v>
      </c>
      <c r="AT22" s="466">
        <f ca="1">+'settlement day'!AY7</f>
        <v>0</v>
      </c>
      <c r="AU22" s="464">
        <f ca="1">+'settlement day'!AZ7</f>
        <v>0</v>
      </c>
      <c r="AV22" s="465">
        <f ca="1">+'settlement day'!BA7</f>
        <v>0</v>
      </c>
      <c r="AW22" s="466">
        <f ca="1">+'settlement day'!BB7</f>
        <v>0</v>
      </c>
      <c r="AX22" s="464">
        <f ca="1">+'settlement day'!BC7</f>
        <v>3</v>
      </c>
      <c r="AY22" s="465">
        <f ca="1">+'settlement day'!BD7</f>
        <v>6</v>
      </c>
      <c r="AZ22" s="466">
        <f ca="1">+'settlement day'!BE7</f>
        <v>5.66599999999994</v>
      </c>
      <c r="BA22" s="464">
        <f ca="1">+'settlement day'!BF7</f>
        <v>4</v>
      </c>
      <c r="BB22" s="465">
        <f ca="1">+'settlement day'!BG7</f>
        <v>4.33299999999997</v>
      </c>
      <c r="BC22" s="466">
        <f ca="1">+'settlement day'!BH7</f>
        <v>6.33400000000006</v>
      </c>
      <c r="BD22" s="464">
        <f ca="1">+'settlement day'!BI7</f>
        <v>7</v>
      </c>
      <c r="BE22" s="465">
        <f ca="1">+'settlement day'!BJ7</f>
        <v>6.66599999999994</v>
      </c>
    </row>
    <row r="23" spans="3:61" ht="15.75">
      <c r="C23" s="957" t="s">
        <v>126</v>
      </c>
      <c r="D23" s="958"/>
      <c r="E23" s="958"/>
      <c r="F23" s="958"/>
      <c r="G23" s="958"/>
      <c r="H23" s="958"/>
      <c r="I23" s="959"/>
      <c r="J23" s="960"/>
      <c r="K23" s="958"/>
      <c r="L23" s="958"/>
      <c r="M23" s="958"/>
      <c r="N23" s="958"/>
      <c r="O23" s="958"/>
      <c r="P23" s="958"/>
      <c r="Q23" s="958"/>
      <c r="R23" s="958"/>
      <c r="S23" s="958"/>
      <c r="T23" s="958"/>
      <c r="U23" s="958"/>
      <c r="V23" s="960"/>
      <c r="W23" s="958"/>
      <c r="X23" s="959"/>
      <c r="Y23" s="958"/>
      <c r="Z23" s="958"/>
      <c r="AA23" s="959"/>
      <c r="AB23" s="960"/>
      <c r="AC23" s="958"/>
      <c r="AD23" s="959"/>
      <c r="AE23" s="960"/>
      <c r="AF23" s="958"/>
      <c r="AG23" s="959"/>
      <c r="AH23" s="960"/>
      <c r="AI23" s="958"/>
      <c r="AJ23" s="959"/>
      <c r="AK23" s="960"/>
      <c r="AL23" s="958"/>
      <c r="AM23" s="959"/>
      <c r="AN23" s="960"/>
      <c r="AO23" s="958"/>
      <c r="AP23" s="959"/>
      <c r="AQ23" s="960"/>
      <c r="AR23" s="958"/>
      <c r="AS23" s="958"/>
      <c r="AT23" s="960"/>
      <c r="AU23" s="958"/>
      <c r="AV23" s="959"/>
      <c r="AW23" s="960"/>
      <c r="AX23" s="958"/>
      <c r="AY23" s="959"/>
      <c r="AZ23" s="960"/>
      <c r="BA23" s="958"/>
      <c r="BB23" s="959"/>
      <c r="BC23" s="960"/>
      <c r="BD23" s="958"/>
      <c r="BE23" s="959"/>
    </row>
    <row r="24" spans="3:61">
      <c r="C24" s="965" t="s">
        <v>127</v>
      </c>
      <c r="D24" s="313" t="e">
        <f>+'FOB origin'!E22+$BB$3</f>
        <v>#DIV/0!</v>
      </c>
      <c r="E24" s="313" t="e">
        <f>+'FOB origin'!F22+$BB$3</f>
        <v>#DIV/0!</v>
      </c>
      <c r="F24" s="313" t="e">
        <f>+'FOB origin'!G22+$BB$3</f>
        <v>#DIV/0!</v>
      </c>
      <c r="G24" s="313" t="e">
        <f>+'FOB origin'!H22+$BB$3</f>
        <v>#DIV/0!</v>
      </c>
      <c r="H24" s="313" t="e">
        <f>+'FOB origin'!I22+$BB$3</f>
        <v>#DIV/0!</v>
      </c>
      <c r="I24" s="322" t="e">
        <f>+'FOB origin'!J22+$BB$3</f>
        <v>#DIV/0!</v>
      </c>
      <c r="J24" s="359" t="e">
        <f>+'FOB origin'!K22+$BB$3</f>
        <v>#DIV/0!</v>
      </c>
      <c r="K24" s="318" t="e">
        <f>+'FOB origin'!L22+$BB$3</f>
        <v>#DIV/0!</v>
      </c>
      <c r="L24" s="318" t="e">
        <f>+'FOB origin'!M22+$BB$3</f>
        <v>#DIV/0!</v>
      </c>
      <c r="M24" s="318" t="e">
        <f>+'FOB origin'!N22+$BB$3</f>
        <v>#DIV/0!</v>
      </c>
      <c r="N24" s="318" t="e">
        <f>+'FOB origin'!O22+$BB$3</f>
        <v>#DIV/0!</v>
      </c>
      <c r="O24" s="318" t="e">
        <f>+'FOB origin'!P22+$BB$3</f>
        <v>#DIV/0!</v>
      </c>
      <c r="P24" s="318" t="e">
        <f>+'FOB origin'!Q22+$BB$3</f>
        <v>#DIV/0!</v>
      </c>
      <c r="Q24" s="318" t="e">
        <f>+'FOB origin'!R22+$BB$3</f>
        <v>#DIV/0!</v>
      </c>
      <c r="R24" s="318" t="e">
        <f>+'FOB origin'!S22+$BB$3</f>
        <v>#DIV/0!</v>
      </c>
      <c r="S24" s="318" t="e">
        <f>+'FOB origin'!T22+$BB$3</f>
        <v>#DIV/0!</v>
      </c>
      <c r="T24" s="318" t="e">
        <f>+'FOB origin'!U22+$BB$3</f>
        <v>#DIV/0!</v>
      </c>
      <c r="U24" s="318" t="e">
        <f>+'FOB origin'!V22+$BB$3</f>
        <v>#DIV/0!</v>
      </c>
      <c r="V24" s="359" t="e">
        <f>+'FOB origin'!W22+$BB$3</f>
        <v>#DIV/0!</v>
      </c>
      <c r="W24" s="318" t="e">
        <f>+'FOB origin'!X22+$BB$3</f>
        <v>#DIV/0!</v>
      </c>
      <c r="X24" s="319" t="e">
        <f>+'FOB origin'!Y22+$BB$3</f>
        <v>#DIV/0!</v>
      </c>
      <c r="Y24" s="318" t="e">
        <f>+'FOB origin'!Z22+$BB$3</f>
        <v>#DIV/0!</v>
      </c>
      <c r="Z24" s="318" t="e">
        <f>+'FOB origin'!AA22+$BB$3</f>
        <v>#DIV/0!</v>
      </c>
      <c r="AA24" s="319" t="e">
        <f>+'FOB origin'!AB22+$BB$3</f>
        <v>#DIV/0!</v>
      </c>
      <c r="AB24" s="359" t="e">
        <f>+'FOB origin'!AC22+$BB$3</f>
        <v>#DIV/0!</v>
      </c>
      <c r="AC24" s="318" t="e">
        <f>+'FOB origin'!AD22+$BB$3</f>
        <v>#DIV/0!</v>
      </c>
      <c r="AD24" s="319" t="e">
        <f>+'FOB origin'!AE22+$BB$3</f>
        <v>#DIV/0!</v>
      </c>
      <c r="AE24" s="359" t="e">
        <f>+'FOB origin'!AF22+$BB$3</f>
        <v>#DIV/0!</v>
      </c>
      <c r="AF24" s="318" t="e">
        <f>+'FOB origin'!AG22+$BB$3</f>
        <v>#DIV/0!</v>
      </c>
      <c r="AG24" s="319">
        <f>+'FOB origin'!AH22+$BB$3</f>
        <v>35.327345232313007</v>
      </c>
      <c r="AH24" s="359">
        <f>+'FOB origin'!AI22+$BB$3</f>
        <v>34.862392371569698</v>
      </c>
      <c r="AI24" s="318">
        <f>+'FOB origin'!AJ22+$BB$3</f>
        <v>34.741761781304021</v>
      </c>
      <c r="AJ24" s="319">
        <f>+'FOB origin'!AK22+$BB$3</f>
        <v>34.689988844396083</v>
      </c>
      <c r="AK24" s="359">
        <f>+'FOB origin'!AL22+$BB$3</f>
        <v>34.010924374097854</v>
      </c>
      <c r="AL24" s="318">
        <f>+'FOB origin'!AM22+$BB$3</f>
        <v>33.753638811719355</v>
      </c>
      <c r="AM24" s="319">
        <f>+'FOB origin'!AN22+$BB$3</f>
        <v>32.665512236344895</v>
      </c>
      <c r="AN24" s="359">
        <f>+'FOB origin'!AO22+$BB$3</f>
        <v>32.337891267361634</v>
      </c>
      <c r="AO24" s="318">
        <f>+'FOB origin'!AP22+$BB$3</f>
        <v>32.356299296894079</v>
      </c>
      <c r="AP24" s="319">
        <f>+'FOB origin'!AQ22+$BB$3</f>
        <v>33.031078429573391</v>
      </c>
      <c r="AQ24" s="359">
        <f>+'FOB origin'!AR22+$BB$3</f>
        <v>31.89665499807235</v>
      </c>
      <c r="AR24" s="318">
        <f>+'FOB origin'!AS22+$BB$3</f>
        <v>31.196876411510086</v>
      </c>
      <c r="AS24" s="318">
        <f>+'FOB origin'!AT22+$BB$3</f>
        <v>30.826893598888088</v>
      </c>
      <c r="AT24" s="359">
        <f>+'FOB origin'!AU22+$BB$3</f>
        <v>31.829366685162526</v>
      </c>
      <c r="AU24" s="318">
        <f>+'FOB origin'!AV22+$BB$3</f>
        <v>31.774570090296898</v>
      </c>
      <c r="AV24" s="319">
        <f>+'FOB origin'!AW22+$BB$3</f>
        <v>32.091722155135187</v>
      </c>
      <c r="AW24" s="359">
        <f>+'FOB origin'!AX22+$BB$3</f>
        <v>32.341943977584215</v>
      </c>
      <c r="AX24" s="318">
        <f>+'FOB origin'!AY22+$BB$3</f>
        <v>573.08430815188331</v>
      </c>
      <c r="AY24" s="319">
        <f>+'FOB origin'!AZ22+$BB$3</f>
        <v>559.81463970825632</v>
      </c>
      <c r="AZ24" s="359">
        <f>+'FOB origin'!BA22+$BB$3</f>
        <v>556.39889220825626</v>
      </c>
      <c r="BA24" s="318">
        <f>+'FOB origin'!BB22+$BB$3</f>
        <v>554.92051095825639</v>
      </c>
      <c r="BB24" s="319">
        <f>+'FOB origin'!BC22+$BB$3</f>
        <v>556.17497745825631</v>
      </c>
      <c r="BC24" s="359">
        <f>+'FOB origin'!BD22+$BB$3</f>
        <v>561.36283995825625</v>
      </c>
      <c r="BD24" s="318">
        <f>+'FOB origin'!BE22+$BB$3</f>
        <v>559.70893995825622</v>
      </c>
      <c r="BE24" s="319">
        <f>+'FOB origin'!BF22+$BB$3</f>
        <v>559.25228595825627</v>
      </c>
    </row>
    <row r="25" spans="3:61" ht="15.75" thickBot="1">
      <c r="C25" s="311" t="s">
        <v>128</v>
      </c>
      <c r="D25" s="844" t="e">
        <f t="shared" ref="D25:AM25" si="26">+D24+$C$5</f>
        <v>#DIV/0!</v>
      </c>
      <c r="E25" s="844" t="e">
        <f t="shared" si="26"/>
        <v>#DIV/0!</v>
      </c>
      <c r="F25" s="844" t="e">
        <f t="shared" si="26"/>
        <v>#DIV/0!</v>
      </c>
      <c r="G25" s="844" t="e">
        <f t="shared" si="26"/>
        <v>#DIV/0!</v>
      </c>
      <c r="H25" s="844" t="e">
        <f t="shared" si="26"/>
        <v>#DIV/0!</v>
      </c>
      <c r="I25" s="317" t="e">
        <f t="shared" si="26"/>
        <v>#DIV/0!</v>
      </c>
      <c r="J25" s="360" t="e">
        <f t="shared" si="26"/>
        <v>#DIV/0!</v>
      </c>
      <c r="K25" s="320" t="e">
        <f t="shared" si="26"/>
        <v>#DIV/0!</v>
      </c>
      <c r="L25" s="320" t="e">
        <f t="shared" si="26"/>
        <v>#DIV/0!</v>
      </c>
      <c r="M25" s="320" t="e">
        <f t="shared" si="26"/>
        <v>#DIV/0!</v>
      </c>
      <c r="N25" s="320" t="e">
        <f t="shared" si="26"/>
        <v>#DIV/0!</v>
      </c>
      <c r="O25" s="320" t="e">
        <f t="shared" si="26"/>
        <v>#DIV/0!</v>
      </c>
      <c r="P25" s="320" t="e">
        <f t="shared" si="26"/>
        <v>#DIV/0!</v>
      </c>
      <c r="Q25" s="320" t="e">
        <f t="shared" si="26"/>
        <v>#DIV/0!</v>
      </c>
      <c r="R25" s="320" t="e">
        <f t="shared" si="26"/>
        <v>#DIV/0!</v>
      </c>
      <c r="S25" s="320" t="e">
        <f t="shared" si="26"/>
        <v>#DIV/0!</v>
      </c>
      <c r="T25" s="320" t="e">
        <f t="shared" si="26"/>
        <v>#DIV/0!</v>
      </c>
      <c r="U25" s="320" t="e">
        <f t="shared" si="26"/>
        <v>#DIV/0!</v>
      </c>
      <c r="V25" s="360" t="e">
        <f t="shared" si="26"/>
        <v>#DIV/0!</v>
      </c>
      <c r="W25" s="320" t="e">
        <f t="shared" si="26"/>
        <v>#DIV/0!</v>
      </c>
      <c r="X25" s="321" t="e">
        <f t="shared" si="26"/>
        <v>#DIV/0!</v>
      </c>
      <c r="Y25" s="320" t="e">
        <f t="shared" si="26"/>
        <v>#DIV/0!</v>
      </c>
      <c r="Z25" s="320" t="e">
        <f t="shared" si="26"/>
        <v>#DIV/0!</v>
      </c>
      <c r="AA25" s="321" t="e">
        <f t="shared" si="26"/>
        <v>#DIV/0!</v>
      </c>
      <c r="AB25" s="360" t="e">
        <f t="shared" si="26"/>
        <v>#DIV/0!</v>
      </c>
      <c r="AC25" s="320" t="e">
        <f t="shared" si="26"/>
        <v>#DIV/0!</v>
      </c>
      <c r="AD25" s="321" t="e">
        <f t="shared" si="26"/>
        <v>#DIV/0!</v>
      </c>
      <c r="AE25" s="360" t="e">
        <f t="shared" si="26"/>
        <v>#DIV/0!</v>
      </c>
      <c r="AF25" s="320" t="e">
        <f t="shared" si="26"/>
        <v>#DIV/0!</v>
      </c>
      <c r="AG25" s="321">
        <f t="shared" si="26"/>
        <v>78.722345232313018</v>
      </c>
      <c r="AH25" s="360">
        <f t="shared" si="26"/>
        <v>78.257392371569694</v>
      </c>
      <c r="AI25" s="320">
        <f>+AI24+$C$5</f>
        <v>78.136761781304017</v>
      </c>
      <c r="AJ25" s="321">
        <f t="shared" si="26"/>
        <v>78.084988844396094</v>
      </c>
      <c r="AK25" s="360">
        <f>+AK24+$C$5</f>
        <v>77.40592437409785</v>
      </c>
      <c r="AL25" s="320">
        <f t="shared" si="26"/>
        <v>77.148638811719366</v>
      </c>
      <c r="AM25" s="321">
        <f t="shared" si="26"/>
        <v>76.060512236344891</v>
      </c>
      <c r="AN25" s="360">
        <f t="shared" ref="AN25:AS25" si="27">+AN24+$C$5</f>
        <v>75.732891267361637</v>
      </c>
      <c r="AO25" s="320">
        <f t="shared" si="27"/>
        <v>75.751299296894075</v>
      </c>
      <c r="AP25" s="321">
        <f t="shared" si="27"/>
        <v>76.426078429573394</v>
      </c>
      <c r="AQ25" s="360">
        <f t="shared" si="27"/>
        <v>75.291654998072346</v>
      </c>
      <c r="AR25" s="320">
        <f t="shared" si="27"/>
        <v>74.591876411510086</v>
      </c>
      <c r="AS25" s="320">
        <f t="shared" si="27"/>
        <v>74.221893598888087</v>
      </c>
      <c r="AT25" s="360">
        <f t="shared" ref="AT25:AV25" si="28">+AT24+$C$5</f>
        <v>75.224366685162522</v>
      </c>
      <c r="AU25" s="320">
        <f t="shared" si="28"/>
        <v>75.169570090296901</v>
      </c>
      <c r="AV25" s="321">
        <f t="shared" si="28"/>
        <v>75.486722155135197</v>
      </c>
      <c r="AW25" s="360">
        <f t="shared" ref="AW25:BB25" si="29">+AW24+$C$5</f>
        <v>75.736943977584218</v>
      </c>
      <c r="AX25" s="320">
        <f t="shared" si="29"/>
        <v>616.47930815188329</v>
      </c>
      <c r="AY25" s="321">
        <f t="shared" si="29"/>
        <v>603.2096397082563</v>
      </c>
      <c r="AZ25" s="360">
        <f t="shared" si="29"/>
        <v>599.79389220825624</v>
      </c>
      <c r="BA25" s="320">
        <f>+BA24+$C$5</f>
        <v>598.31551095825637</v>
      </c>
      <c r="BB25" s="321">
        <f t="shared" si="29"/>
        <v>599.56997745825629</v>
      </c>
      <c r="BC25" s="360">
        <f t="shared" ref="BC25:BE25" si="30">+BC24+$C$5</f>
        <v>604.75783995825623</v>
      </c>
      <c r="BD25" s="320">
        <f t="shared" si="30"/>
        <v>603.10393995825621</v>
      </c>
      <c r="BE25" s="321">
        <f t="shared" si="30"/>
        <v>602.64728595825625</v>
      </c>
    </row>
    <row r="26" spans="3:61" ht="15.75" thickBot="1">
      <c r="C26" s="314" t="s">
        <v>129</v>
      </c>
      <c r="D26" s="315" t="e">
        <f t="shared" ref="D26:AI26" si="31">+(D25/D14)+$BB$6</f>
        <v>#DIV/0!</v>
      </c>
      <c r="E26" s="315" t="e">
        <f t="shared" si="31"/>
        <v>#DIV/0!</v>
      </c>
      <c r="F26" s="315" t="e">
        <f t="shared" si="31"/>
        <v>#DIV/0!</v>
      </c>
      <c r="G26" s="315" t="e">
        <f t="shared" si="31"/>
        <v>#DIV/0!</v>
      </c>
      <c r="H26" s="315" t="e">
        <f t="shared" si="31"/>
        <v>#DIV/0!</v>
      </c>
      <c r="I26" s="316" t="e">
        <f t="shared" si="31"/>
        <v>#DIV/0!</v>
      </c>
      <c r="J26" s="358" t="e">
        <f t="shared" si="31"/>
        <v>#DIV/0!</v>
      </c>
      <c r="K26" s="315" t="e">
        <f t="shared" si="31"/>
        <v>#DIV/0!</v>
      </c>
      <c r="L26" s="315" t="e">
        <f t="shared" si="31"/>
        <v>#DIV/0!</v>
      </c>
      <c r="M26" s="315" t="e">
        <f t="shared" si="31"/>
        <v>#DIV/0!</v>
      </c>
      <c r="N26" s="315" t="e">
        <f t="shared" si="31"/>
        <v>#DIV/0!</v>
      </c>
      <c r="O26" s="315" t="e">
        <f t="shared" si="31"/>
        <v>#DIV/0!</v>
      </c>
      <c r="P26" s="315" t="e">
        <f t="shared" si="31"/>
        <v>#DIV/0!</v>
      </c>
      <c r="Q26" s="315" t="e">
        <f t="shared" si="31"/>
        <v>#DIV/0!</v>
      </c>
      <c r="R26" s="315" t="e">
        <f t="shared" si="31"/>
        <v>#DIV/0!</v>
      </c>
      <c r="S26" s="315" t="e">
        <f t="shared" si="31"/>
        <v>#DIV/0!</v>
      </c>
      <c r="T26" s="315" t="e">
        <f t="shared" si="31"/>
        <v>#DIV/0!</v>
      </c>
      <c r="U26" s="315" t="e">
        <f t="shared" si="31"/>
        <v>#DIV/0!</v>
      </c>
      <c r="V26" s="358" t="e">
        <f t="shared" si="31"/>
        <v>#DIV/0!</v>
      </c>
      <c r="W26" s="315" t="e">
        <f t="shared" si="31"/>
        <v>#DIV/0!</v>
      </c>
      <c r="X26" s="316" t="e">
        <f t="shared" si="31"/>
        <v>#DIV/0!</v>
      </c>
      <c r="Y26" s="315" t="e">
        <f t="shared" si="31"/>
        <v>#DIV/0!</v>
      </c>
      <c r="Z26" s="315" t="e">
        <f t="shared" si="31"/>
        <v>#DIV/0!</v>
      </c>
      <c r="AA26" s="316" t="e">
        <f t="shared" si="31"/>
        <v>#DIV/0!</v>
      </c>
      <c r="AB26" s="358" t="e">
        <f t="shared" si="31"/>
        <v>#DIV/0!</v>
      </c>
      <c r="AC26" s="315" t="e">
        <f t="shared" si="31"/>
        <v>#DIV/0!</v>
      </c>
      <c r="AD26" s="316" t="e">
        <f t="shared" si="31"/>
        <v>#DIV/0!</v>
      </c>
      <c r="AE26" s="358" t="e">
        <f t="shared" si="31"/>
        <v>#DIV/0!</v>
      </c>
      <c r="AF26" s="315" t="e">
        <f t="shared" si="31"/>
        <v>#DIV/0!</v>
      </c>
      <c r="AG26" s="316" t="e">
        <f t="shared" si="31"/>
        <v>#DIV/0!</v>
      </c>
      <c r="AH26" s="358">
        <f t="shared" si="31"/>
        <v>174.21315158398974</v>
      </c>
      <c r="AI26" s="315">
        <f t="shared" si="31"/>
        <v>174.17509863412528</v>
      </c>
      <c r="AJ26" s="316">
        <f t="shared" ref="AJ26:BE26" si="32">+(AJ25/AJ14)+$BB$6</f>
        <v>174.22735070242908</v>
      </c>
      <c r="AK26" s="358">
        <f t="shared" si="32"/>
        <v>174.22049297825885</v>
      </c>
      <c r="AL26" s="315">
        <f t="shared" si="32"/>
        <v>173.09163178374433</v>
      </c>
      <c r="AM26" s="316">
        <f t="shared" si="32"/>
        <v>173.05138929130771</v>
      </c>
      <c r="AN26" s="358">
        <f t="shared" si="32"/>
        <v>171.94171709213302</v>
      </c>
      <c r="AO26" s="315">
        <f t="shared" si="32"/>
        <v>170.64639718794206</v>
      </c>
      <c r="AP26" s="316">
        <f t="shared" si="32"/>
        <v>170.26194929400981</v>
      </c>
      <c r="AQ26" s="358">
        <f t="shared" si="32"/>
        <v>171.189170187532</v>
      </c>
      <c r="AR26" s="315">
        <f t="shared" si="32"/>
        <v>172.62287105804779</v>
      </c>
      <c r="AS26" s="315">
        <f t="shared" si="32"/>
        <v>173.44276985165857</v>
      </c>
      <c r="AT26" s="358">
        <f t="shared" si="32"/>
        <v>174.37983901199129</v>
      </c>
      <c r="AU26" s="315">
        <f t="shared" si="32"/>
        <v>174.20206521015936</v>
      </c>
      <c r="AV26" s="316">
        <f t="shared" si="32"/>
        <v>171.79817120215921</v>
      </c>
      <c r="AW26" s="358">
        <f t="shared" si="32"/>
        <v>168.59363754293872</v>
      </c>
      <c r="AX26" s="315">
        <f t="shared" si="32"/>
        <v>650.42034352093515</v>
      </c>
      <c r="AY26" s="316">
        <f t="shared" si="32"/>
        <v>636.21568410597024</v>
      </c>
      <c r="AZ26" s="358">
        <f t="shared" si="32"/>
        <v>632.20454559845848</v>
      </c>
      <c r="BA26" s="315">
        <f t="shared" si="32"/>
        <v>629.66162003550266</v>
      </c>
      <c r="BB26" s="316">
        <f t="shared" si="32"/>
        <v>629.76724392258814</v>
      </c>
      <c r="BC26" s="358">
        <f t="shared" si="32"/>
        <v>633.39830408001069</v>
      </c>
      <c r="BD26" s="315">
        <f t="shared" si="32"/>
        <v>631.94502874061436</v>
      </c>
      <c r="BE26" s="316">
        <f t="shared" si="32"/>
        <v>631.54376869052874</v>
      </c>
    </row>
    <row r="27" spans="3:61" ht="15.75" thickBot="1">
      <c r="C27" s="1035" t="s">
        <v>130</v>
      </c>
      <c r="D27" s="1036"/>
      <c r="E27" s="1036"/>
      <c r="F27" s="1036"/>
      <c r="G27" s="1036"/>
      <c r="H27" s="1036"/>
      <c r="I27" s="1036"/>
      <c r="J27" s="1036"/>
      <c r="K27" s="1036"/>
      <c r="L27" s="1036"/>
      <c r="M27" s="1036"/>
      <c r="N27" s="1036"/>
      <c r="O27" s="1036"/>
      <c r="P27" s="1036"/>
      <c r="Q27" s="1036"/>
      <c r="R27" s="1037"/>
      <c r="S27" s="1036"/>
      <c r="T27" s="1038" t="e">
        <f t="shared" ref="T27:AQ27" si="33">+U21-T26</f>
        <v>#DIV/0!</v>
      </c>
      <c r="U27" s="1038" t="e">
        <f t="shared" si="33"/>
        <v>#DIV/0!</v>
      </c>
      <c r="V27" s="1034" t="e">
        <f t="shared" si="33"/>
        <v>#DIV/0!</v>
      </c>
      <c r="W27" s="1038" t="e">
        <f t="shared" si="33"/>
        <v>#DIV/0!</v>
      </c>
      <c r="X27" s="1039" t="e">
        <f t="shared" si="33"/>
        <v>#DIV/0!</v>
      </c>
      <c r="Y27" s="1038" t="e">
        <f t="shared" si="33"/>
        <v>#DIV/0!</v>
      </c>
      <c r="Z27" s="1038" t="e">
        <f t="shared" si="33"/>
        <v>#DIV/0!</v>
      </c>
      <c r="AA27" s="1039" t="e">
        <f t="shared" si="33"/>
        <v>#DIV/0!</v>
      </c>
      <c r="AB27" s="1034" t="e">
        <f t="shared" si="33"/>
        <v>#DIV/0!</v>
      </c>
      <c r="AC27" s="1038" t="e">
        <f t="shared" si="33"/>
        <v>#DIV/0!</v>
      </c>
      <c r="AD27" s="1039" t="e">
        <f t="shared" si="33"/>
        <v>#DIV/0!</v>
      </c>
      <c r="AE27" s="1034" t="e">
        <f t="shared" si="33"/>
        <v>#DIV/0!</v>
      </c>
      <c r="AF27" s="1038" t="e">
        <f t="shared" si="33"/>
        <v>#DIV/0!</v>
      </c>
      <c r="AG27" s="1039" t="e">
        <f t="shared" si="33"/>
        <v>#DIV/0!</v>
      </c>
      <c r="AH27" s="1034">
        <f t="shared" si="33"/>
        <v>-174.21315158398974</v>
      </c>
      <c r="AI27" s="1038">
        <f t="shared" si="33"/>
        <v>-174.17509863412528</v>
      </c>
      <c r="AJ27" s="1039">
        <f t="shared" si="33"/>
        <v>-174.22735070242908</v>
      </c>
      <c r="AK27" s="1034">
        <f t="shared" si="33"/>
        <v>-174.22049297825885</v>
      </c>
      <c r="AL27" s="1038">
        <f t="shared" si="33"/>
        <v>-173.09163178374433</v>
      </c>
      <c r="AM27" s="1040">
        <f t="shared" si="33"/>
        <v>-173.05138929130771</v>
      </c>
      <c r="AN27" s="1034">
        <f>+AO21-AN26</f>
        <v>-171.94171709213302</v>
      </c>
      <c r="AO27" s="1038">
        <f t="shared" si="33"/>
        <v>-170.64639718794206</v>
      </c>
      <c r="AP27" s="1040">
        <f t="shared" si="33"/>
        <v>-170.26194929400981</v>
      </c>
      <c r="AQ27" s="1034">
        <f t="shared" si="33"/>
        <v>-171.189170187532</v>
      </c>
      <c r="AR27" s="1038">
        <f t="shared" ref="AR27:AZ27" si="34">+AS21-AR26</f>
        <v>-172.62287105804779</v>
      </c>
      <c r="AS27" s="1038">
        <f t="shared" si="34"/>
        <v>-173.44276985165857</v>
      </c>
      <c r="AT27" s="1034">
        <f t="shared" si="34"/>
        <v>-174.37983901199129</v>
      </c>
      <c r="AU27" s="1038">
        <f t="shared" si="34"/>
        <v>-174.20206521015936</v>
      </c>
      <c r="AV27" s="1040">
        <f t="shared" si="34"/>
        <v>-171.79817120215921</v>
      </c>
      <c r="AW27" s="1034">
        <f t="shared" si="34"/>
        <v>432.73936245706125</v>
      </c>
      <c r="AX27" s="1038">
        <f t="shared" si="34"/>
        <v>-40.420343520935148</v>
      </c>
      <c r="AY27" s="1040">
        <f t="shared" si="34"/>
        <v>-15.88268410597027</v>
      </c>
      <c r="AZ27" s="1034">
        <f t="shared" si="34"/>
        <v>-3.5375455984584505</v>
      </c>
      <c r="BA27" s="1038">
        <f>+BB21-BA26</f>
        <v>-4.6616200355026649</v>
      </c>
      <c r="BB27" s="1040">
        <f>+BC21-BB26</f>
        <v>-10.100243922588106</v>
      </c>
      <c r="BC27" s="1034">
        <f>+BD21-BC26</f>
        <v>-20.065304080010719</v>
      </c>
      <c r="BD27" s="1038">
        <f>+BE21-BD26</f>
        <v>-24.612028740614392</v>
      </c>
      <c r="BE27" s="1071">
        <f>+BE21-BE26</f>
        <v>-24.210768690528766</v>
      </c>
    </row>
    <row r="28" spans="3:61" ht="15.75" hidden="1" thickTop="1">
      <c r="C28" s="944" t="s">
        <v>4171</v>
      </c>
      <c r="D28" s="945" t="e">
        <f t="shared" ref="D28:AJ28" si="35">+(D26/D15)+$BB$6</f>
        <v>#DIV/0!</v>
      </c>
      <c r="E28" s="945" t="e">
        <f t="shared" si="35"/>
        <v>#DIV/0!</v>
      </c>
      <c r="F28" s="945" t="e">
        <f t="shared" si="35"/>
        <v>#DIV/0!</v>
      </c>
      <c r="G28" s="945" t="e">
        <f t="shared" si="35"/>
        <v>#DIV/0!</v>
      </c>
      <c r="H28" s="945" t="e">
        <f t="shared" si="35"/>
        <v>#DIV/0!</v>
      </c>
      <c r="I28" s="945" t="e">
        <f t="shared" si="35"/>
        <v>#DIV/0!</v>
      </c>
      <c r="J28" s="945" t="e">
        <f t="shared" si="35"/>
        <v>#DIV/0!</v>
      </c>
      <c r="K28" s="945" t="e">
        <f t="shared" si="35"/>
        <v>#DIV/0!</v>
      </c>
      <c r="L28" s="945" t="e">
        <f t="shared" si="35"/>
        <v>#DIV/0!</v>
      </c>
      <c r="M28" s="945" t="e">
        <f t="shared" si="35"/>
        <v>#DIV/0!</v>
      </c>
      <c r="N28" s="945" t="e">
        <f t="shared" si="35"/>
        <v>#DIV/0!</v>
      </c>
      <c r="O28" s="945" t="e">
        <f t="shared" si="35"/>
        <v>#DIV/0!</v>
      </c>
      <c r="P28" s="945" t="e">
        <f t="shared" si="35"/>
        <v>#DIV/0!</v>
      </c>
      <c r="Q28" s="945" t="e">
        <f t="shared" si="35"/>
        <v>#DIV/0!</v>
      </c>
      <c r="R28" s="945" t="e">
        <f t="shared" si="35"/>
        <v>#DIV/0!</v>
      </c>
      <c r="S28" s="945" t="e">
        <f t="shared" si="35"/>
        <v>#DIV/0!</v>
      </c>
      <c r="T28" s="945" t="e">
        <f t="shared" si="35"/>
        <v>#DIV/0!</v>
      </c>
      <c r="U28" s="945" t="e">
        <f t="shared" si="35"/>
        <v>#DIV/0!</v>
      </c>
      <c r="V28" s="946" t="e">
        <f t="shared" si="35"/>
        <v>#DIV/0!</v>
      </c>
      <c r="W28" s="945" t="e">
        <f t="shared" si="35"/>
        <v>#DIV/0!</v>
      </c>
      <c r="X28" s="947" t="e">
        <f t="shared" si="35"/>
        <v>#DIV/0!</v>
      </c>
      <c r="Y28" s="945" t="e">
        <f t="shared" si="35"/>
        <v>#DIV/0!</v>
      </c>
      <c r="Z28" s="945" t="e">
        <f t="shared" si="35"/>
        <v>#DIV/0!</v>
      </c>
      <c r="AA28" s="947" t="e">
        <f t="shared" si="35"/>
        <v>#DIV/0!</v>
      </c>
      <c r="AB28" s="946" t="e">
        <f t="shared" si="35"/>
        <v>#DIV/0!</v>
      </c>
      <c r="AC28" s="945" t="e">
        <f t="shared" si="35"/>
        <v>#DIV/0!</v>
      </c>
      <c r="AD28" s="947" t="e">
        <f t="shared" si="35"/>
        <v>#DIV/0!</v>
      </c>
      <c r="AE28" s="946" t="e">
        <f t="shared" si="35"/>
        <v>#DIV/0!</v>
      </c>
      <c r="AF28" s="945" t="e">
        <f t="shared" si="35"/>
        <v>#DIV/0!</v>
      </c>
      <c r="AG28" s="947" t="e">
        <f t="shared" si="35"/>
        <v>#DIV/0!</v>
      </c>
      <c r="AH28" s="946">
        <f t="shared" si="35"/>
        <v>100.42394382730198</v>
      </c>
      <c r="AI28" s="945">
        <f t="shared" si="35"/>
        <v>100.42268704395261</v>
      </c>
      <c r="AJ28" s="947">
        <f t="shared" si="35"/>
        <v>100.42002471427587</v>
      </c>
      <c r="AK28" s="948">
        <f>((('FOB origin'!AL24+EU!$C$5)/AK14)+$BB$6)</f>
        <v>172.43429288735967</v>
      </c>
      <c r="AL28" s="949">
        <f>((('FOB origin'!AM24+EU!$C$5)/AL14)+$BB$6)</f>
        <v>171.35098260388548</v>
      </c>
      <c r="AM28" s="950">
        <f>((('FOB origin'!AN24+EU!$C$5)/AM14)+$BB$6)</f>
        <v>171.38756852843295</v>
      </c>
      <c r="AN28" s="948">
        <f>((('FOB origin'!AO24+EU!$C$5)/AN14)+$BB$6)</f>
        <v>170.32678064608092</v>
      </c>
      <c r="AO28" s="949">
        <f>((('FOB origin'!AP24+EU!$C$5)/AO14)+$BB$6)</f>
        <v>169.06010139915361</v>
      </c>
      <c r="AP28" s="950">
        <f>((('FOB origin'!AQ24+EU!$C$5)/AP14)+$BB$6)</f>
        <v>168.63873796222396</v>
      </c>
      <c r="AQ28" s="948">
        <f>((('FOB origin'!AR24+EU!$C$5)/AQ14)+$BB$6)</f>
        <v>169.62242963707365</v>
      </c>
      <c r="AR28" s="949">
        <f>((('FOB origin'!AS24+EU!$C$5)/AR14)+$BB$6)</f>
        <v>171.07431998863703</v>
      </c>
      <c r="AS28" s="949">
        <f>((('FOB origin'!AT24+EU!$C$5)/AS14)+$BB$6)</f>
        <v>171.9037240569732</v>
      </c>
      <c r="AT28" s="948">
        <f>((('FOB origin'!AU24+EU!$C$5)/AT14)+$BB$6)</f>
        <v>172.74579796915521</v>
      </c>
      <c r="AU28" s="949">
        <f>((('FOB origin'!AV24+EU!$C$5)/AU14)+$BB$6)</f>
        <v>172.57606524604961</v>
      </c>
      <c r="AV28" s="950">
        <f>((('FOB origin'!AW24+EU!$C$5)/AV14)+$BB$6)</f>
        <v>170.2038503084583</v>
      </c>
      <c r="AW28" s="948">
        <f>((('FOB origin'!AX24+EU!$C$5)/AW14)+$BB$6)</f>
        <v>167.05573654608901</v>
      </c>
      <c r="AX28" s="949">
        <f>((('FOB origin'!AY24+EU!$C$5)/AX14)+$BB$6)</f>
        <v>601.19328548507781</v>
      </c>
      <c r="AY28" s="950">
        <f>((('FOB origin'!AZ24+EU!$C$5)/AY14)+$BB$6)</f>
        <v>588.37339233782609</v>
      </c>
      <c r="AZ28" s="948">
        <f>((('FOB origin'!BA24+EU!$C$5)/AZ14)+$BB$6)</f>
        <v>584.75029034983982</v>
      </c>
      <c r="BA28" s="949">
        <f>((('FOB origin'!BB24+EU!$C$5)/BA14)+$BB$6)</f>
        <v>582.44747416726022</v>
      </c>
      <c r="BB28" s="950">
        <f>((('FOB origin'!BC24+EU!$C$5)/BB14)+$BB$6)</f>
        <v>582.533023157657</v>
      </c>
      <c r="BC28" s="948">
        <f>((('FOB origin'!BD24+EU!$C$5)/BC14)+$BB$6)</f>
        <v>585.79534375313585</v>
      </c>
      <c r="BD28" s="949">
        <f>((('FOB origin'!BE24+EU!$C$5)/BD14)+$BB$6)</f>
        <v>584.48608669061662</v>
      </c>
      <c r="BE28" s="950">
        <f>((('FOB origin'!BF24+EU!$C$5)/BE14)+$BB$6)</f>
        <v>584.12459114999888</v>
      </c>
    </row>
    <row r="29" spans="3:61" ht="16.5" hidden="1" thickTop="1" thickBot="1">
      <c r="C29" s="951" t="s">
        <v>4170</v>
      </c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3"/>
      <c r="U29" s="953"/>
      <c r="V29" s="954"/>
      <c r="W29" s="953"/>
      <c r="X29" s="955"/>
      <c r="Y29" s="953"/>
      <c r="Z29" s="953"/>
      <c r="AA29" s="955"/>
      <c r="AB29" s="954"/>
      <c r="AC29" s="953"/>
      <c r="AD29" s="955"/>
      <c r="AE29" s="954"/>
      <c r="AF29" s="953"/>
      <c r="AG29" s="955"/>
      <c r="AH29" s="954"/>
      <c r="AI29" s="953"/>
      <c r="AJ29" s="955"/>
      <c r="AK29" s="954">
        <f>+AL21-AK28</f>
        <v>-172.43429288735967</v>
      </c>
      <c r="AL29" s="953">
        <f t="shared" ref="AL29:AR29" si="36">+AM21-AL28</f>
        <v>-171.35098260388548</v>
      </c>
      <c r="AM29" s="956">
        <f t="shared" si="36"/>
        <v>-171.38756852843295</v>
      </c>
      <c r="AN29" s="954">
        <f t="shared" si="36"/>
        <v>-170.32678064608092</v>
      </c>
      <c r="AO29" s="953">
        <f t="shared" si="36"/>
        <v>-169.06010139915361</v>
      </c>
      <c r="AP29" s="956">
        <f t="shared" si="36"/>
        <v>-168.63873796222396</v>
      </c>
      <c r="AQ29" s="954">
        <f t="shared" si="36"/>
        <v>-169.62242963707365</v>
      </c>
      <c r="AR29" s="953">
        <f t="shared" si="36"/>
        <v>-171.07431998863703</v>
      </c>
      <c r="AS29" s="953">
        <f>+AT21-AS28</f>
        <v>-171.9037240569732</v>
      </c>
      <c r="AT29" s="954">
        <f>+AU21-AT28</f>
        <v>-172.74579796915521</v>
      </c>
      <c r="AU29" s="953">
        <f>+AV21-AU28</f>
        <v>-172.57606524604961</v>
      </c>
      <c r="AV29" s="956">
        <f>+AV21-AV28</f>
        <v>-170.2038503084583</v>
      </c>
      <c r="AW29" s="954">
        <f t="shared" ref="AW29:BB29" si="37">+AW21-AW28</f>
        <v>-167.05573654608901</v>
      </c>
      <c r="AX29" s="953">
        <f t="shared" si="37"/>
        <v>0.13971451492216147</v>
      </c>
      <c r="AY29" s="956">
        <f t="shared" si="37"/>
        <v>21.62660766217391</v>
      </c>
      <c r="AZ29" s="954">
        <f t="shared" si="37"/>
        <v>35.582709650160155</v>
      </c>
      <c r="BA29" s="953">
        <f t="shared" si="37"/>
        <v>46.219525832739805</v>
      </c>
      <c r="BB29" s="956">
        <f t="shared" si="37"/>
        <v>42.466976842343001</v>
      </c>
      <c r="BC29" s="954">
        <f t="shared" ref="BC29:BE29" si="38">+BC21-BC28</f>
        <v>33.871656246864177</v>
      </c>
      <c r="BD29" s="953">
        <f t="shared" si="38"/>
        <v>28.846913309383353</v>
      </c>
      <c r="BE29" s="956">
        <f t="shared" si="38"/>
        <v>23.208408850001092</v>
      </c>
    </row>
    <row r="30" spans="3:61" ht="16.5" thickTop="1">
      <c r="C30" s="961" t="s">
        <v>131</v>
      </c>
      <c r="D30" s="962"/>
      <c r="E30" s="962"/>
      <c r="F30" s="962"/>
      <c r="G30" s="962"/>
      <c r="H30" s="962"/>
      <c r="I30" s="963"/>
      <c r="J30" s="964"/>
      <c r="K30" s="962"/>
      <c r="L30" s="962"/>
      <c r="M30" s="962"/>
      <c r="N30" s="962"/>
      <c r="O30" s="962"/>
      <c r="P30" s="962"/>
      <c r="Q30" s="962"/>
      <c r="R30" s="962"/>
      <c r="S30" s="962"/>
      <c r="T30" s="962"/>
      <c r="U30" s="962"/>
      <c r="V30" s="964"/>
      <c r="W30" s="962"/>
      <c r="X30" s="963"/>
      <c r="Y30" s="962"/>
      <c r="Z30" s="962"/>
      <c r="AA30" s="963"/>
      <c r="AB30" s="964"/>
      <c r="AC30" s="962"/>
      <c r="AD30" s="963"/>
      <c r="AE30" s="964"/>
      <c r="AF30" s="962"/>
      <c r="AG30" s="963"/>
      <c r="AH30" s="964"/>
      <c r="AI30" s="962"/>
      <c r="AJ30" s="963"/>
      <c r="AK30" s="964"/>
      <c r="AL30" s="962"/>
      <c r="AM30" s="963"/>
      <c r="AN30" s="964"/>
      <c r="AO30" s="962"/>
      <c r="AP30" s="963"/>
      <c r="AQ30" s="964"/>
      <c r="AR30" s="962"/>
      <c r="AS30" s="962"/>
      <c r="AT30" s="964"/>
      <c r="AU30" s="962"/>
      <c r="AV30" s="963"/>
      <c r="AW30" s="964"/>
      <c r="AX30" s="962"/>
      <c r="AY30" s="963"/>
      <c r="AZ30" s="964"/>
      <c r="BA30" s="962"/>
      <c r="BB30" s="963"/>
      <c r="BC30" s="964"/>
      <c r="BD30" s="962"/>
      <c r="BE30" s="963"/>
    </row>
    <row r="31" spans="3:61">
      <c r="C31" s="965" t="s">
        <v>132</v>
      </c>
      <c r="D31" s="318">
        <f t="shared" ref="D31:AI31" si="39">+(D10+$BB$4)*$B$1</f>
        <v>58.117840000000008</v>
      </c>
      <c r="E31" s="318">
        <f t="shared" si="39"/>
        <v>58.117840000000008</v>
      </c>
      <c r="F31" s="318">
        <f t="shared" si="39"/>
        <v>58.117840000000008</v>
      </c>
      <c r="G31" s="318">
        <f t="shared" si="39"/>
        <v>58.117840000000008</v>
      </c>
      <c r="H31" s="318">
        <f t="shared" si="39"/>
        <v>58.117840000000008</v>
      </c>
      <c r="I31" s="319">
        <f t="shared" si="39"/>
        <v>58.117840000000008</v>
      </c>
      <c r="J31" s="359">
        <f t="shared" si="39"/>
        <v>58.117840000000008</v>
      </c>
      <c r="K31" s="318">
        <f t="shared" si="39"/>
        <v>58.117840000000008</v>
      </c>
      <c r="L31" s="318">
        <f t="shared" si="39"/>
        <v>58.117840000000008</v>
      </c>
      <c r="M31" s="318">
        <f t="shared" si="39"/>
        <v>58.117840000000008</v>
      </c>
      <c r="N31" s="318">
        <f t="shared" si="39"/>
        <v>58.117840000000008</v>
      </c>
      <c r="O31" s="318">
        <f t="shared" si="39"/>
        <v>58.117840000000008</v>
      </c>
      <c r="P31" s="318">
        <f t="shared" si="39"/>
        <v>58.117840000000008</v>
      </c>
      <c r="Q31" s="318">
        <f t="shared" si="39"/>
        <v>58.117840000000008</v>
      </c>
      <c r="R31" s="318">
        <f t="shared" si="39"/>
        <v>58.117840000000008</v>
      </c>
      <c r="S31" s="318">
        <f t="shared" si="39"/>
        <v>58.117840000000008</v>
      </c>
      <c r="T31" s="318">
        <f t="shared" si="39"/>
        <v>58.117840000000008</v>
      </c>
      <c r="U31" s="318">
        <f t="shared" si="39"/>
        <v>58.117840000000008</v>
      </c>
      <c r="V31" s="359">
        <f t="shared" si="39"/>
        <v>58.117840000000008</v>
      </c>
      <c r="W31" s="318">
        <f t="shared" si="39"/>
        <v>58.117840000000008</v>
      </c>
      <c r="X31" s="319">
        <f t="shared" si="39"/>
        <v>58.117840000000008</v>
      </c>
      <c r="Y31" s="318">
        <f t="shared" si="39"/>
        <v>58.117840000000008</v>
      </c>
      <c r="Z31" s="318">
        <f t="shared" si="39"/>
        <v>58.117840000000008</v>
      </c>
      <c r="AA31" s="319">
        <f t="shared" si="39"/>
        <v>58.117840000000008</v>
      </c>
      <c r="AB31" s="359">
        <f t="shared" si="39"/>
        <v>58.117840000000008</v>
      </c>
      <c r="AC31" s="318">
        <f t="shared" si="39"/>
        <v>58.117840000000008</v>
      </c>
      <c r="AD31" s="319">
        <f t="shared" si="39"/>
        <v>58.117840000000008</v>
      </c>
      <c r="AE31" s="359">
        <f t="shared" si="39"/>
        <v>58.117840000000008</v>
      </c>
      <c r="AF31" s="318">
        <f t="shared" si="39"/>
        <v>58.117840000000008</v>
      </c>
      <c r="AG31" s="319">
        <f t="shared" si="39"/>
        <v>58.117840000000008</v>
      </c>
      <c r="AH31" s="359">
        <f t="shared" si="39"/>
        <v>58.117840000000008</v>
      </c>
      <c r="AI31" s="318">
        <f t="shared" si="39"/>
        <v>58.117840000000008</v>
      </c>
      <c r="AJ31" s="319">
        <f t="shared" ref="AJ31:BE31" si="40">+(AJ10+$BB$4)*$B$1</f>
        <v>58.117840000000008</v>
      </c>
      <c r="AK31" s="359">
        <f t="shared" si="40"/>
        <v>58.117840000000008</v>
      </c>
      <c r="AL31" s="318">
        <f t="shared" si="40"/>
        <v>58.117840000000008</v>
      </c>
      <c r="AM31" s="319">
        <f t="shared" si="40"/>
        <v>58.117840000000008</v>
      </c>
      <c r="AN31" s="359">
        <f t="shared" si="40"/>
        <v>58.117840000000008</v>
      </c>
      <c r="AO31" s="318">
        <f t="shared" si="40"/>
        <v>58.117840000000008</v>
      </c>
      <c r="AP31" s="319">
        <f t="shared" si="40"/>
        <v>58.117840000000008</v>
      </c>
      <c r="AQ31" s="359">
        <f t="shared" si="40"/>
        <v>58.117840000000008</v>
      </c>
      <c r="AR31" s="318">
        <f t="shared" si="40"/>
        <v>58.117840000000008</v>
      </c>
      <c r="AS31" s="318">
        <f t="shared" si="40"/>
        <v>58.117840000000008</v>
      </c>
      <c r="AT31" s="359">
        <f t="shared" si="40"/>
        <v>58.117840000000008</v>
      </c>
      <c r="AU31" s="318">
        <f t="shared" si="40"/>
        <v>58.117840000000008</v>
      </c>
      <c r="AV31" s="319">
        <f t="shared" si="40"/>
        <v>58.117840000000008</v>
      </c>
      <c r="AW31" s="359">
        <f t="shared" si="40"/>
        <v>58.117840000000008</v>
      </c>
      <c r="AX31" s="318">
        <f t="shared" si="40"/>
        <v>515.1354</v>
      </c>
      <c r="AY31" s="319">
        <f t="shared" si="40"/>
        <v>525.04185000000007</v>
      </c>
      <c r="AZ31" s="359">
        <f t="shared" si="40"/>
        <v>529.00443000000007</v>
      </c>
      <c r="BA31" s="318">
        <f t="shared" si="40"/>
        <v>528.34400000000005</v>
      </c>
      <c r="BB31" s="319">
        <f t="shared" si="40"/>
        <v>524.38142000000005</v>
      </c>
      <c r="BC31" s="359">
        <f t="shared" si="40"/>
        <v>514.4749700000001</v>
      </c>
      <c r="BD31" s="318">
        <f t="shared" si="40"/>
        <v>505.22895</v>
      </c>
      <c r="BE31" s="319">
        <f t="shared" si="40"/>
        <v>498.62465000000003</v>
      </c>
    </row>
    <row r="32" spans="3:61" ht="15.75" thickBot="1">
      <c r="C32" s="311" t="s">
        <v>133</v>
      </c>
      <c r="D32" s="320">
        <f t="shared" ref="D32:AM32" si="41">+D31+$C$4</f>
        <v>93.622840000000011</v>
      </c>
      <c r="E32" s="320">
        <f t="shared" si="41"/>
        <v>93.622840000000011</v>
      </c>
      <c r="F32" s="320">
        <f t="shared" si="41"/>
        <v>93.622840000000011</v>
      </c>
      <c r="G32" s="320">
        <f t="shared" si="41"/>
        <v>93.622840000000011</v>
      </c>
      <c r="H32" s="320">
        <f t="shared" si="41"/>
        <v>93.622840000000011</v>
      </c>
      <c r="I32" s="321">
        <f t="shared" si="41"/>
        <v>93.622840000000011</v>
      </c>
      <c r="J32" s="360">
        <f t="shared" si="41"/>
        <v>93.622840000000011</v>
      </c>
      <c r="K32" s="320">
        <f t="shared" si="41"/>
        <v>93.622840000000011</v>
      </c>
      <c r="L32" s="320">
        <f t="shared" si="41"/>
        <v>93.622840000000011</v>
      </c>
      <c r="M32" s="320">
        <f t="shared" si="41"/>
        <v>93.622840000000011</v>
      </c>
      <c r="N32" s="320">
        <f t="shared" si="41"/>
        <v>93.622840000000011</v>
      </c>
      <c r="O32" s="320">
        <f t="shared" si="41"/>
        <v>93.622840000000011</v>
      </c>
      <c r="P32" s="320">
        <f t="shared" si="41"/>
        <v>93.622840000000011</v>
      </c>
      <c r="Q32" s="320">
        <f t="shared" si="41"/>
        <v>93.622840000000011</v>
      </c>
      <c r="R32" s="320">
        <f t="shared" si="41"/>
        <v>93.622840000000011</v>
      </c>
      <c r="S32" s="320">
        <f t="shared" si="41"/>
        <v>93.622840000000011</v>
      </c>
      <c r="T32" s="320">
        <f t="shared" si="41"/>
        <v>93.622840000000011</v>
      </c>
      <c r="U32" s="320">
        <f t="shared" si="41"/>
        <v>93.622840000000011</v>
      </c>
      <c r="V32" s="360">
        <f t="shared" si="41"/>
        <v>93.622840000000011</v>
      </c>
      <c r="W32" s="320">
        <f t="shared" si="41"/>
        <v>93.622840000000011</v>
      </c>
      <c r="X32" s="321">
        <f t="shared" si="41"/>
        <v>93.622840000000011</v>
      </c>
      <c r="Y32" s="320">
        <f t="shared" si="41"/>
        <v>93.622840000000011</v>
      </c>
      <c r="Z32" s="320">
        <f t="shared" si="41"/>
        <v>93.622840000000011</v>
      </c>
      <c r="AA32" s="321">
        <f t="shared" si="41"/>
        <v>93.622840000000011</v>
      </c>
      <c r="AB32" s="360">
        <f t="shared" si="41"/>
        <v>93.622840000000011</v>
      </c>
      <c r="AC32" s="320">
        <f t="shared" si="41"/>
        <v>93.622840000000011</v>
      </c>
      <c r="AD32" s="321">
        <f t="shared" si="41"/>
        <v>93.622840000000011</v>
      </c>
      <c r="AE32" s="360">
        <f t="shared" si="41"/>
        <v>93.622840000000011</v>
      </c>
      <c r="AF32" s="320">
        <f t="shared" si="41"/>
        <v>93.622840000000011</v>
      </c>
      <c r="AG32" s="321">
        <f t="shared" si="41"/>
        <v>93.622840000000011</v>
      </c>
      <c r="AH32" s="360">
        <f t="shared" si="41"/>
        <v>93.622840000000011</v>
      </c>
      <c r="AI32" s="320">
        <f t="shared" si="41"/>
        <v>93.622840000000011</v>
      </c>
      <c r="AJ32" s="321">
        <f t="shared" si="41"/>
        <v>93.622840000000011</v>
      </c>
      <c r="AK32" s="360">
        <f t="shared" si="41"/>
        <v>93.622840000000011</v>
      </c>
      <c r="AL32" s="320">
        <f t="shared" si="41"/>
        <v>93.622840000000011</v>
      </c>
      <c r="AM32" s="321">
        <f t="shared" si="41"/>
        <v>93.622840000000011</v>
      </c>
      <c r="AN32" s="360">
        <f t="shared" ref="AN32:AR32" si="42">+AN31+$C$4</f>
        <v>93.622840000000011</v>
      </c>
      <c r="AO32" s="320">
        <f t="shared" si="42"/>
        <v>93.622840000000011</v>
      </c>
      <c r="AP32" s="321">
        <f t="shared" si="42"/>
        <v>93.622840000000011</v>
      </c>
      <c r="AQ32" s="360">
        <f t="shared" si="42"/>
        <v>93.622840000000011</v>
      </c>
      <c r="AR32" s="320">
        <f t="shared" si="42"/>
        <v>93.622840000000011</v>
      </c>
      <c r="AS32" s="320">
        <f>+AS31+$C$4</f>
        <v>93.622840000000011</v>
      </c>
      <c r="AT32" s="360">
        <f t="shared" ref="AT32:AV32" si="43">+AT31+$C$4</f>
        <v>93.622840000000011</v>
      </c>
      <c r="AU32" s="320">
        <f t="shared" si="43"/>
        <v>93.622840000000011</v>
      </c>
      <c r="AV32" s="321">
        <f t="shared" si="43"/>
        <v>93.622840000000011</v>
      </c>
      <c r="AW32" s="360">
        <f t="shared" ref="AW32:BB32" si="44">+AW31+$C$4</f>
        <v>93.622840000000011</v>
      </c>
      <c r="AX32" s="320">
        <f t="shared" si="44"/>
        <v>550.6404</v>
      </c>
      <c r="AY32" s="321">
        <f t="shared" si="44"/>
        <v>560.54685000000006</v>
      </c>
      <c r="AZ32" s="360">
        <f t="shared" si="44"/>
        <v>564.50943000000007</v>
      </c>
      <c r="BA32" s="320">
        <f t="shared" si="44"/>
        <v>563.84900000000005</v>
      </c>
      <c r="BB32" s="321">
        <f t="shared" si="44"/>
        <v>559.88642000000004</v>
      </c>
      <c r="BC32" s="360">
        <f t="shared" ref="BC32:BE32" si="45">+BC31+$C$4</f>
        <v>549.97997000000009</v>
      </c>
      <c r="BD32" s="320">
        <f t="shared" si="45"/>
        <v>540.73395000000005</v>
      </c>
      <c r="BE32" s="321">
        <f t="shared" si="45"/>
        <v>534.12965000000008</v>
      </c>
      <c r="BI32" s="1078"/>
    </row>
    <row r="33" spans="2:61" ht="15.75" thickBot="1">
      <c r="C33" s="314" t="s">
        <v>134</v>
      </c>
      <c r="D33" s="315" t="e">
        <f t="shared" ref="D33:AI33" si="46">+(D32/D14)+$BB$6</f>
        <v>#DIV/0!</v>
      </c>
      <c r="E33" s="315" t="e">
        <f t="shared" si="46"/>
        <v>#DIV/0!</v>
      </c>
      <c r="F33" s="315" t="e">
        <f t="shared" si="46"/>
        <v>#DIV/0!</v>
      </c>
      <c r="G33" s="315" t="e">
        <f t="shared" si="46"/>
        <v>#DIV/0!</v>
      </c>
      <c r="H33" s="315" t="e">
        <f t="shared" si="46"/>
        <v>#DIV/0!</v>
      </c>
      <c r="I33" s="316" t="e">
        <f t="shared" si="46"/>
        <v>#DIV/0!</v>
      </c>
      <c r="J33" s="358" t="e">
        <f t="shared" si="46"/>
        <v>#DIV/0!</v>
      </c>
      <c r="K33" s="315" t="e">
        <f t="shared" si="46"/>
        <v>#DIV/0!</v>
      </c>
      <c r="L33" s="315" t="e">
        <f t="shared" si="46"/>
        <v>#DIV/0!</v>
      </c>
      <c r="M33" s="315" t="e">
        <f t="shared" si="46"/>
        <v>#DIV/0!</v>
      </c>
      <c r="N33" s="315" t="e">
        <f t="shared" si="46"/>
        <v>#DIV/0!</v>
      </c>
      <c r="O33" s="315" t="e">
        <f t="shared" si="46"/>
        <v>#DIV/0!</v>
      </c>
      <c r="P33" s="315" t="e">
        <f t="shared" si="46"/>
        <v>#DIV/0!</v>
      </c>
      <c r="Q33" s="315" t="e">
        <f t="shared" si="46"/>
        <v>#DIV/0!</v>
      </c>
      <c r="R33" s="315" t="e">
        <f t="shared" si="46"/>
        <v>#DIV/0!</v>
      </c>
      <c r="S33" s="315" t="e">
        <f t="shared" si="46"/>
        <v>#DIV/0!</v>
      </c>
      <c r="T33" s="315" t="e">
        <f t="shared" si="46"/>
        <v>#DIV/0!</v>
      </c>
      <c r="U33" s="315" t="e">
        <f t="shared" si="46"/>
        <v>#DIV/0!</v>
      </c>
      <c r="V33" s="358" t="e">
        <f t="shared" si="46"/>
        <v>#DIV/0!</v>
      </c>
      <c r="W33" s="315" t="e">
        <f t="shared" si="46"/>
        <v>#DIV/0!</v>
      </c>
      <c r="X33" s="316" t="e">
        <f t="shared" si="46"/>
        <v>#DIV/0!</v>
      </c>
      <c r="Y33" s="315" t="e">
        <f t="shared" si="46"/>
        <v>#DIV/0!</v>
      </c>
      <c r="Z33" s="315" t="e">
        <f t="shared" si="46"/>
        <v>#DIV/0!</v>
      </c>
      <c r="AA33" s="316" t="e">
        <f t="shared" si="46"/>
        <v>#DIV/0!</v>
      </c>
      <c r="AB33" s="358" t="e">
        <f t="shared" si="46"/>
        <v>#DIV/0!</v>
      </c>
      <c r="AC33" s="315" t="e">
        <f t="shared" si="46"/>
        <v>#DIV/0!</v>
      </c>
      <c r="AD33" s="316" t="e">
        <f t="shared" si="46"/>
        <v>#DIV/0!</v>
      </c>
      <c r="AE33" s="358" t="e">
        <f t="shared" si="46"/>
        <v>#DIV/0!</v>
      </c>
      <c r="AF33" s="315" t="e">
        <f t="shared" si="46"/>
        <v>#DIV/0!</v>
      </c>
      <c r="AG33" s="316" t="e">
        <f t="shared" si="46"/>
        <v>#DIV/0!</v>
      </c>
      <c r="AH33" s="358">
        <f t="shared" si="46"/>
        <v>188.39184276091169</v>
      </c>
      <c r="AI33" s="315">
        <f t="shared" si="46"/>
        <v>188.47962312950307</v>
      </c>
      <c r="AJ33" s="316">
        <f t="shared" ref="AJ33:BE33" si="47">+(AJ32/AJ14)+$BB$6</f>
        <v>188.59961150679862</v>
      </c>
      <c r="AK33" s="358">
        <f t="shared" si="47"/>
        <v>189.35103564097778</v>
      </c>
      <c r="AL33" s="315">
        <f t="shared" si="47"/>
        <v>188.27242904533728</v>
      </c>
      <c r="AM33" s="316">
        <f t="shared" si="47"/>
        <v>189.45711349836526</v>
      </c>
      <c r="AN33" s="358">
        <f t="shared" si="47"/>
        <v>188.46364979682306</v>
      </c>
      <c r="AO33" s="315">
        <f t="shared" si="47"/>
        <v>186.84172179429089</v>
      </c>
      <c r="AP33" s="316">
        <f t="shared" si="47"/>
        <v>185.62168631654163</v>
      </c>
      <c r="AQ33" s="358">
        <f t="shared" si="47"/>
        <v>188.03458922992098</v>
      </c>
      <c r="AR33" s="315">
        <f t="shared" si="47"/>
        <v>190.64120431736416</v>
      </c>
      <c r="AS33" s="315">
        <f t="shared" si="47"/>
        <v>192.11727789007605</v>
      </c>
      <c r="AT33" s="358">
        <f t="shared" si="47"/>
        <v>192.08259405369</v>
      </c>
      <c r="AU33" s="315">
        <f t="shared" si="47"/>
        <v>191.92684660455291</v>
      </c>
      <c r="AV33" s="316">
        <f t="shared" si="47"/>
        <v>188.56758206195101</v>
      </c>
      <c r="AW33" s="358">
        <f t="shared" si="47"/>
        <v>184.32026729974501</v>
      </c>
      <c r="AX33" s="315">
        <f t="shared" si="47"/>
        <v>591.85001334400852</v>
      </c>
      <c r="AY33" s="316">
        <f t="shared" si="47"/>
        <v>598.43258203073106</v>
      </c>
      <c r="AZ33" s="358">
        <f t="shared" si="47"/>
        <v>601.0138607734807</v>
      </c>
      <c r="BA33" s="315">
        <f t="shared" si="47"/>
        <v>599.26519093394495</v>
      </c>
      <c r="BB33" s="316">
        <f t="shared" si="47"/>
        <v>594.83607235597026</v>
      </c>
      <c r="BC33" s="358">
        <f t="shared" si="47"/>
        <v>585.26520803128165</v>
      </c>
      <c r="BD33" s="315">
        <f t="shared" si="47"/>
        <v>577.14076710162124</v>
      </c>
      <c r="BE33" s="316">
        <f t="shared" si="47"/>
        <v>571.33759500900669</v>
      </c>
    </row>
    <row r="34" spans="2:61" ht="15.75" thickBot="1">
      <c r="C34" s="783" t="s">
        <v>135</v>
      </c>
      <c r="D34" s="790"/>
      <c r="E34" s="790"/>
      <c r="F34" s="790"/>
      <c r="G34" s="790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1"/>
      <c r="S34" s="790"/>
      <c r="T34" s="784" t="e">
        <f>+U26-T33</f>
        <v>#DIV/0!</v>
      </c>
      <c r="U34" s="784" t="e">
        <f t="shared" ref="U34:AA34" si="48">+V21-U33</f>
        <v>#DIV/0!</v>
      </c>
      <c r="V34" s="787" t="e">
        <f t="shared" si="48"/>
        <v>#DIV/0!</v>
      </c>
      <c r="W34" s="784" t="e">
        <f>+X21-W33</f>
        <v>#DIV/0!</v>
      </c>
      <c r="X34" s="785" t="e">
        <f t="shared" si="48"/>
        <v>#DIV/0!</v>
      </c>
      <c r="Y34" s="784" t="e">
        <f t="shared" si="48"/>
        <v>#DIV/0!</v>
      </c>
      <c r="Z34" s="784" t="e">
        <f t="shared" si="48"/>
        <v>#DIV/0!</v>
      </c>
      <c r="AA34" s="785" t="e">
        <f t="shared" si="48"/>
        <v>#DIV/0!</v>
      </c>
      <c r="AB34" s="787" t="e">
        <f t="shared" ref="AB34" si="49">+AC21-AB33</f>
        <v>#DIV/0!</v>
      </c>
      <c r="AC34" s="784" t="e">
        <f t="shared" ref="AC34" si="50">+AD21-AC33</f>
        <v>#DIV/0!</v>
      </c>
      <c r="AD34" s="785" t="e">
        <f t="shared" ref="AD34" si="51">+AE21-AD33</f>
        <v>#DIV/0!</v>
      </c>
      <c r="AE34" s="787" t="e">
        <f t="shared" ref="AE34" si="52">+AF21-AE33</f>
        <v>#DIV/0!</v>
      </c>
      <c r="AF34" s="784" t="e">
        <f t="shared" ref="AF34" si="53">+AG21-AF33</f>
        <v>#DIV/0!</v>
      </c>
      <c r="AG34" s="785" t="e">
        <f t="shared" ref="AG34" si="54">+AH21-AG33</f>
        <v>#DIV/0!</v>
      </c>
      <c r="AH34" s="787">
        <f t="shared" ref="AH34" si="55">+AI21-AH33</f>
        <v>-188.39184276091169</v>
      </c>
      <c r="AI34" s="784">
        <f t="shared" ref="AI34" si="56">+AJ21-AI33</f>
        <v>-188.47962312950307</v>
      </c>
      <c r="AJ34" s="785">
        <f t="shared" ref="AJ34" si="57">+AK21-AJ33</f>
        <v>-188.59961150679862</v>
      </c>
      <c r="AK34" s="787">
        <f t="shared" ref="AK34" si="58">+AL21-AK33</f>
        <v>-189.35103564097778</v>
      </c>
      <c r="AL34" s="784">
        <f t="shared" ref="AL34:AM34" si="59">+AM21-AL33</f>
        <v>-188.27242904533728</v>
      </c>
      <c r="AM34" s="785">
        <f t="shared" si="59"/>
        <v>-189.45711349836526</v>
      </c>
      <c r="AN34" s="787">
        <f t="shared" ref="AN34" si="60">+AO21-AN33</f>
        <v>-188.46364979682306</v>
      </c>
      <c r="AO34" s="784">
        <f t="shared" ref="AO34" si="61">+AP21-AO33</f>
        <v>-186.84172179429089</v>
      </c>
      <c r="AP34" s="785">
        <f t="shared" ref="AP34" si="62">+AQ21-AP33</f>
        <v>-185.62168631654163</v>
      </c>
      <c r="AQ34" s="787">
        <f t="shared" ref="AQ34" si="63">+AR21-AQ33</f>
        <v>-188.03458922992098</v>
      </c>
      <c r="AR34" s="784">
        <f t="shared" ref="AR34" si="64">+AS21-AR33</f>
        <v>-190.64120431736416</v>
      </c>
      <c r="AS34" s="784">
        <f t="shared" ref="AS34:BA34" si="65">+AT21-AS33</f>
        <v>-192.11727789007605</v>
      </c>
      <c r="AT34" s="787">
        <f t="shared" si="65"/>
        <v>-192.08259405369</v>
      </c>
      <c r="AU34" s="784">
        <f t="shared" si="65"/>
        <v>-191.92684660455291</v>
      </c>
      <c r="AV34" s="785">
        <f t="shared" si="65"/>
        <v>-188.56758206195101</v>
      </c>
      <c r="AW34" s="787">
        <f t="shared" si="65"/>
        <v>417.01273270025496</v>
      </c>
      <c r="AX34" s="784">
        <f t="shared" si="65"/>
        <v>18.149986655991484</v>
      </c>
      <c r="AY34" s="785">
        <f t="shared" si="65"/>
        <v>21.900417969268915</v>
      </c>
      <c r="AZ34" s="787">
        <f t="shared" si="65"/>
        <v>27.653139226519329</v>
      </c>
      <c r="BA34" s="784">
        <f t="shared" si="65"/>
        <v>25.73480906605505</v>
      </c>
      <c r="BB34" s="785">
        <f>+BC21-BB33</f>
        <v>24.830927644029771</v>
      </c>
      <c r="BC34" s="787">
        <f t="shared" ref="BC34:BD34" si="66">+BD21-BC33</f>
        <v>28.067791968718325</v>
      </c>
      <c r="BD34" s="784">
        <f t="shared" si="66"/>
        <v>30.192232898378734</v>
      </c>
      <c r="BE34" s="1072">
        <f>+BE21-BE33</f>
        <v>35.995404990993279</v>
      </c>
      <c r="BI34" s="1078"/>
    </row>
    <row r="35" spans="2:61" s="1" customFormat="1" hidden="1">
      <c r="C35" s="1041"/>
      <c r="D35" s="940"/>
      <c r="E35" s="940"/>
      <c r="F35" s="940"/>
      <c r="G35" s="940"/>
      <c r="H35" s="940"/>
      <c r="I35" s="940"/>
      <c r="J35" s="940"/>
      <c r="K35" s="940"/>
      <c r="L35" s="940"/>
      <c r="M35" s="940"/>
      <c r="N35" s="940"/>
      <c r="O35" s="940"/>
      <c r="P35" s="940"/>
      <c r="Q35" s="940"/>
      <c r="R35" s="941"/>
      <c r="S35" s="940"/>
      <c r="T35" s="942"/>
      <c r="U35" s="942"/>
      <c r="V35" s="942"/>
      <c r="W35" s="942"/>
      <c r="X35" s="942"/>
      <c r="Y35" s="942"/>
      <c r="Z35" s="942"/>
      <c r="AA35" s="942"/>
      <c r="AB35" s="942"/>
      <c r="AC35" s="942"/>
      <c r="AD35" s="942"/>
      <c r="AE35" s="942"/>
      <c r="AF35" s="942"/>
      <c r="AG35" s="942"/>
      <c r="AH35" s="942"/>
      <c r="AI35" s="942"/>
      <c r="AJ35" s="942"/>
      <c r="AK35" s="942"/>
      <c r="AL35" s="942"/>
      <c r="AM35" s="942"/>
      <c r="AN35" s="942"/>
      <c r="AO35" s="942"/>
      <c r="AP35" s="942"/>
      <c r="AQ35" s="942"/>
      <c r="AR35" s="942"/>
      <c r="AS35" s="942"/>
      <c r="AT35" s="942"/>
      <c r="AU35" s="942"/>
      <c r="AV35" s="942"/>
      <c r="AW35" s="942"/>
      <c r="AX35" s="942"/>
      <c r="AY35" s="942"/>
      <c r="AZ35" s="942"/>
      <c r="BA35" s="942"/>
      <c r="BB35" s="942"/>
      <c r="BC35" s="942"/>
      <c r="BD35" s="942"/>
      <c r="BE35" s="942"/>
    </row>
    <row r="36" spans="2:61" s="1" customFormat="1" hidden="1">
      <c r="B36" s="289">
        <v>1.25</v>
      </c>
      <c r="C36" s="1041"/>
      <c r="D36" s="940"/>
      <c r="E36" s="940"/>
      <c r="F36" s="940"/>
      <c r="G36" s="940"/>
      <c r="H36" s="940"/>
      <c r="I36" s="940"/>
      <c r="J36" s="940"/>
      <c r="K36" s="940"/>
      <c r="L36" s="940"/>
      <c r="M36" s="940"/>
      <c r="N36" s="940"/>
      <c r="O36" s="940"/>
      <c r="P36" s="940"/>
      <c r="Q36" s="940"/>
      <c r="R36" s="941"/>
      <c r="S36" s="940"/>
      <c r="T36" s="942"/>
      <c r="U36" s="942"/>
      <c r="V36" s="942"/>
      <c r="W36" s="942"/>
      <c r="X36" s="942"/>
      <c r="Y36" s="942"/>
      <c r="Z36" s="942"/>
      <c r="AA36" s="942"/>
      <c r="AB36" s="942"/>
      <c r="AC36" s="942"/>
      <c r="AD36" s="942"/>
      <c r="AE36" s="942"/>
      <c r="AF36" s="942"/>
      <c r="AG36" s="942"/>
      <c r="AH36" s="942"/>
      <c r="AI36" s="942"/>
      <c r="AJ36" s="942"/>
      <c r="AK36" s="942"/>
      <c r="AL36" s="942"/>
      <c r="AM36" s="942"/>
      <c r="AN36" s="942"/>
      <c r="AO36" s="942"/>
      <c r="AP36" s="942"/>
      <c r="AQ36" s="942"/>
      <c r="AR36" s="942"/>
      <c r="AS36" s="942"/>
      <c r="AT36" s="942"/>
      <c r="AU36" s="942"/>
      <c r="AV36" s="942">
        <f>AV32*$B$36</f>
        <v>117.02855000000001</v>
      </c>
      <c r="AW36" s="942">
        <f t="shared" ref="AW36:BE36" si="67">AW32*$B$36</f>
        <v>117.02855000000001</v>
      </c>
      <c r="AX36" s="942">
        <f t="shared" si="67"/>
        <v>688.30050000000006</v>
      </c>
      <c r="AY36" s="942">
        <f t="shared" si="67"/>
        <v>700.68356250000011</v>
      </c>
      <c r="AZ36" s="942">
        <f>AZ32*$B$36</f>
        <v>705.63678750000008</v>
      </c>
      <c r="BA36" s="942">
        <f t="shared" si="67"/>
        <v>704.81125000000009</v>
      </c>
      <c r="BB36" s="942">
        <f t="shared" si="67"/>
        <v>699.858025</v>
      </c>
      <c r="BC36" s="942">
        <f t="shared" si="67"/>
        <v>687.47496250000017</v>
      </c>
      <c r="BD36" s="942">
        <f t="shared" si="67"/>
        <v>675.91743750000001</v>
      </c>
      <c r="BE36" s="942">
        <f t="shared" si="67"/>
        <v>667.66206250000005</v>
      </c>
    </row>
    <row r="37" spans="2:61" s="1" customFormat="1" hidden="1">
      <c r="C37" s="1079" t="s">
        <v>4335</v>
      </c>
      <c r="D37" s="1080"/>
      <c r="E37" s="1080"/>
      <c r="F37" s="1080"/>
      <c r="G37" s="1080"/>
      <c r="H37" s="1080"/>
      <c r="I37" s="1080"/>
      <c r="J37" s="1080"/>
      <c r="K37" s="1080"/>
      <c r="L37" s="1080"/>
      <c r="M37" s="1080"/>
      <c r="N37" s="1080"/>
      <c r="O37" s="1080"/>
      <c r="P37" s="1080"/>
      <c r="Q37" s="1080"/>
      <c r="R37" s="1080"/>
      <c r="S37" s="1080"/>
      <c r="T37" s="1081"/>
      <c r="U37" s="1081"/>
      <c r="V37" s="1081"/>
      <c r="W37" s="1081"/>
      <c r="X37" s="1081"/>
      <c r="Y37" s="1081"/>
      <c r="Z37" s="1081"/>
      <c r="AA37" s="1081"/>
      <c r="AB37" s="1081"/>
      <c r="AC37" s="1081"/>
      <c r="AD37" s="1081"/>
      <c r="AE37" s="1081"/>
      <c r="AF37" s="1081"/>
      <c r="AG37" s="1081"/>
      <c r="AH37" s="1081"/>
      <c r="AI37" s="1081"/>
      <c r="AJ37" s="1081"/>
      <c r="AK37" s="1081"/>
      <c r="AL37" s="1081"/>
      <c r="AM37" s="1081"/>
      <c r="AN37" s="1081"/>
      <c r="AO37" s="1081"/>
      <c r="AP37" s="1081"/>
      <c r="AQ37" s="1081"/>
      <c r="AR37" s="1081"/>
      <c r="AS37" s="1081"/>
      <c r="AT37" s="1081"/>
      <c r="AU37" s="1081"/>
      <c r="AV37" s="1081">
        <f>AV36-AV25</f>
        <v>41.541827844864812</v>
      </c>
      <c r="AW37" s="1081">
        <f t="shared" ref="AW37:BE37" si="68">AW36-AW25</f>
        <v>41.291606022415792</v>
      </c>
      <c r="AX37" s="1081">
        <f t="shared" si="68"/>
        <v>71.821191848116769</v>
      </c>
      <c r="AY37" s="1081">
        <f t="shared" si="68"/>
        <v>97.473922791743803</v>
      </c>
      <c r="AZ37" s="1081">
        <f>AZ36-AZ25</f>
        <v>105.84289529174384</v>
      </c>
      <c r="BA37" s="1081">
        <f t="shared" si="68"/>
        <v>106.49573904174372</v>
      </c>
      <c r="BB37" s="1081">
        <f t="shared" si="68"/>
        <v>100.28804754174371</v>
      </c>
      <c r="BC37" s="1081">
        <f t="shared" si="68"/>
        <v>82.717122541743947</v>
      </c>
      <c r="BD37" s="1081">
        <f t="shared" si="68"/>
        <v>72.8134975417438</v>
      </c>
      <c r="BE37" s="1081">
        <f t="shared" si="68"/>
        <v>65.014776541743799</v>
      </c>
    </row>
    <row r="38" spans="2:61" s="1" customFormat="1" hidden="1">
      <c r="C38" s="1041"/>
      <c r="D38" s="940"/>
      <c r="E38" s="940"/>
      <c r="F38" s="940"/>
      <c r="G38" s="940"/>
      <c r="H38" s="940"/>
      <c r="I38" s="940"/>
      <c r="J38" s="940"/>
      <c r="K38" s="940"/>
      <c r="L38" s="940"/>
      <c r="M38" s="940"/>
      <c r="N38" s="940"/>
      <c r="O38" s="940"/>
      <c r="P38" s="940"/>
      <c r="Q38" s="940"/>
      <c r="R38" s="941"/>
      <c r="S38" s="940"/>
      <c r="T38" s="942"/>
      <c r="U38" s="942"/>
      <c r="V38" s="942"/>
      <c r="W38" s="942"/>
      <c r="X38" s="942"/>
      <c r="Y38" s="942"/>
      <c r="Z38" s="942"/>
      <c r="AA38" s="942"/>
      <c r="AB38" s="942"/>
      <c r="AC38" s="942"/>
      <c r="AD38" s="942"/>
      <c r="AE38" s="942"/>
      <c r="AF38" s="942"/>
      <c r="AG38" s="942"/>
      <c r="AH38" s="942"/>
      <c r="AI38" s="942"/>
      <c r="AJ38" s="942"/>
      <c r="AK38" s="942"/>
      <c r="AL38" s="942"/>
      <c r="AM38" s="942"/>
      <c r="AN38" s="942"/>
      <c r="AO38" s="942"/>
      <c r="AP38" s="942"/>
      <c r="AQ38" s="942"/>
      <c r="AR38" s="942"/>
      <c r="AS38" s="942"/>
      <c r="AT38" s="942"/>
      <c r="AU38" s="942"/>
      <c r="AV38" s="1082">
        <f>AV37/264.172</f>
        <v>0.15725295581993856</v>
      </c>
      <c r="AW38" s="1082">
        <f t="shared" ref="AW38:BE38" si="69">AW37/264.172</f>
        <v>0.15630576299689516</v>
      </c>
      <c r="AX38" s="1082">
        <f t="shared" si="69"/>
        <v>0.2718728398472085</v>
      </c>
      <c r="AY38" s="1082">
        <f t="shared" si="69"/>
        <v>0.36897900909916187</v>
      </c>
      <c r="AZ38" s="1082">
        <f t="shared" si="69"/>
        <v>0.4006590224995224</v>
      </c>
      <c r="BA38" s="1082">
        <f t="shared" si="69"/>
        <v>0.40313030541368394</v>
      </c>
      <c r="BB38" s="1082">
        <f t="shared" si="69"/>
        <v>0.37963163220077711</v>
      </c>
      <c r="BC38" s="1082">
        <f t="shared" si="69"/>
        <v>0.31311843246727111</v>
      </c>
      <c r="BD38" s="1082">
        <f t="shared" si="69"/>
        <v>0.27562912625767982</v>
      </c>
      <c r="BE38" s="1082">
        <f t="shared" si="69"/>
        <v>0.24610775003309887</v>
      </c>
    </row>
    <row r="39" spans="2:61" s="1" customFormat="1" hidden="1">
      <c r="C39" s="943" t="s">
        <v>4169</v>
      </c>
      <c r="D39" s="940"/>
      <c r="E39" s="940"/>
      <c r="F39" s="940"/>
      <c r="G39" s="940"/>
      <c r="H39" s="940"/>
      <c r="I39" s="940"/>
      <c r="J39" s="940"/>
      <c r="K39" s="940"/>
      <c r="L39" s="940"/>
      <c r="M39" s="940"/>
      <c r="N39" s="940"/>
      <c r="O39" s="940"/>
      <c r="P39" s="940"/>
      <c r="Q39" s="940"/>
      <c r="R39" s="941"/>
      <c r="S39" s="940"/>
      <c r="T39" s="942"/>
      <c r="U39" s="942"/>
      <c r="V39" s="942"/>
      <c r="W39" s="942"/>
      <c r="X39" s="942"/>
      <c r="Y39" s="942"/>
      <c r="Z39" s="942"/>
      <c r="AA39" s="942"/>
      <c r="AB39" s="942"/>
      <c r="AC39" s="942"/>
      <c r="AD39" s="942"/>
      <c r="AE39" s="942"/>
      <c r="AF39" s="942"/>
      <c r="AG39" s="942"/>
      <c r="AH39" s="942"/>
      <c r="AI39" s="942"/>
      <c r="AJ39" s="942"/>
      <c r="AK39" s="942"/>
      <c r="AL39" s="942"/>
      <c r="AM39" s="942"/>
      <c r="AN39" s="942"/>
      <c r="AO39" s="942"/>
      <c r="AP39" s="942"/>
      <c r="AQ39" s="942"/>
      <c r="AR39" s="942"/>
      <c r="AS39" s="942"/>
      <c r="AT39" s="942"/>
      <c r="AU39" s="942"/>
      <c r="AV39" s="942"/>
      <c r="AW39" s="942"/>
      <c r="AX39" s="942"/>
      <c r="AY39" s="942"/>
      <c r="AZ39" s="942"/>
      <c r="BA39" s="942"/>
      <c r="BB39" s="942"/>
      <c r="BC39" s="942"/>
      <c r="BD39" s="942"/>
      <c r="BE39" s="942"/>
    </row>
    <row r="40" spans="2:61" s="1" customFormat="1">
      <c r="C40" s="929" t="s">
        <v>136</v>
      </c>
      <c r="D40" s="763"/>
      <c r="E40" s="763"/>
      <c r="F40" s="763"/>
      <c r="G40" s="763"/>
      <c r="H40" s="763"/>
      <c r="I40" s="763"/>
      <c r="J40" s="763"/>
      <c r="K40" s="763"/>
      <c r="L40" s="763"/>
      <c r="M40" s="763"/>
      <c r="N40" s="763"/>
      <c r="O40" s="763"/>
      <c r="P40" s="763"/>
      <c r="Q40" s="763"/>
      <c r="R40" s="763"/>
      <c r="S40" s="763"/>
      <c r="T40" s="763"/>
      <c r="U40" s="763"/>
      <c r="V40" s="763"/>
      <c r="W40" s="763"/>
      <c r="X40" s="763"/>
      <c r="Y40" s="763"/>
      <c r="Z40" s="763"/>
      <c r="AA40" s="763"/>
      <c r="AE40" s="1042"/>
      <c r="AF40" s="1042"/>
      <c r="AG40" s="1042"/>
      <c r="AH40" s="1042"/>
      <c r="AI40" s="1043">
        <f>AI26-AI33</f>
        <v>-14.304524495377791</v>
      </c>
      <c r="AJ40" s="1043">
        <f t="shared" ref="AJ40:AS40" si="70">AJ26-AJ33</f>
        <v>-14.372260804369546</v>
      </c>
      <c r="AK40" s="1043">
        <f t="shared" si="70"/>
        <v>-15.130542662718938</v>
      </c>
      <c r="AL40" s="1043">
        <f>AL26-AL33</f>
        <v>-15.180797261592943</v>
      </c>
      <c r="AM40" s="1043">
        <f t="shared" si="70"/>
        <v>-16.405724207057546</v>
      </c>
      <c r="AN40" s="1043">
        <f t="shared" si="70"/>
        <v>-16.521932704690045</v>
      </c>
      <c r="AO40" s="1043">
        <f t="shared" si="70"/>
        <v>-16.195324606348834</v>
      </c>
      <c r="AP40" s="1043">
        <f t="shared" si="70"/>
        <v>-15.359737022531817</v>
      </c>
      <c r="AQ40" s="1043">
        <f t="shared" si="70"/>
        <v>-16.845419042388983</v>
      </c>
      <c r="AR40" s="1043">
        <f t="shared" si="70"/>
        <v>-18.018333259316364</v>
      </c>
      <c r="AS40" s="1043">
        <f t="shared" si="70"/>
        <v>-18.674508038417486</v>
      </c>
      <c r="AT40" s="1043">
        <f t="shared" ref="AT40:AV40" si="71">AT26-AT33</f>
        <v>-17.702755041698708</v>
      </c>
      <c r="AU40" s="1043">
        <f t="shared" si="71"/>
        <v>-17.724781394393545</v>
      </c>
      <c r="AV40" s="1043">
        <f t="shared" si="71"/>
        <v>-16.769410859791805</v>
      </c>
      <c r="AW40" s="1043">
        <f t="shared" ref="AW40:BB40" si="72">AW26-AW33</f>
        <v>-15.72662975680629</v>
      </c>
      <c r="AX40" s="1043">
        <f>AX26-AX33</f>
        <v>58.570330176926632</v>
      </c>
      <c r="AY40" s="1043">
        <f t="shared" si="72"/>
        <v>37.783102075239185</v>
      </c>
      <c r="AZ40" s="1043">
        <f t="shared" si="72"/>
        <v>31.190684824977779</v>
      </c>
      <c r="BA40" s="1043">
        <f t="shared" si="72"/>
        <v>30.396429101557715</v>
      </c>
      <c r="BB40" s="1043">
        <f t="shared" si="72"/>
        <v>34.931171566617877</v>
      </c>
      <c r="BC40" s="1043">
        <f t="shared" ref="BC40:BE40" si="73">BC26-BC33</f>
        <v>48.133096048729044</v>
      </c>
      <c r="BD40" s="1043">
        <f t="shared" si="73"/>
        <v>54.804261638993125</v>
      </c>
      <c r="BE40" s="1043">
        <f t="shared" si="73"/>
        <v>60.206173681522046</v>
      </c>
    </row>
    <row r="41" spans="2:61">
      <c r="C41" s="929"/>
      <c r="D41" s="763"/>
      <c r="E41" s="763"/>
      <c r="F41" s="763"/>
      <c r="G41" s="763"/>
      <c r="H41" s="763"/>
      <c r="I41" s="763"/>
      <c r="J41" s="763"/>
      <c r="K41" s="763"/>
      <c r="L41" s="763"/>
      <c r="M41" s="763"/>
      <c r="N41" s="763"/>
      <c r="O41" s="763"/>
      <c r="P41" s="763"/>
      <c r="Q41" s="763"/>
      <c r="R41" s="763"/>
      <c r="S41" s="763"/>
      <c r="T41" s="763"/>
      <c r="U41" s="763"/>
      <c r="V41" s="763"/>
      <c r="W41" s="763"/>
      <c r="X41" s="763"/>
      <c r="Y41" s="763"/>
      <c r="Z41" s="763"/>
      <c r="AA41" s="763"/>
      <c r="AE41" s="497"/>
      <c r="AF41" s="497"/>
      <c r="AG41" s="497"/>
      <c r="AH41" s="497"/>
      <c r="AI41" s="928"/>
      <c r="AJ41" s="928"/>
      <c r="AK41" s="928"/>
      <c r="AL41" s="928"/>
      <c r="AM41" s="928"/>
      <c r="AN41" s="928"/>
      <c r="AO41" s="928"/>
      <c r="AP41" s="928"/>
      <c r="AQ41" s="928"/>
      <c r="AR41" s="928"/>
      <c r="AS41" s="928"/>
      <c r="AT41" s="928"/>
      <c r="AU41" s="928"/>
      <c r="AV41" s="928"/>
      <c r="AW41" s="928"/>
      <c r="AX41" s="928"/>
      <c r="AY41" s="928"/>
      <c r="AZ41" s="928"/>
      <c r="BA41" s="928"/>
      <c r="BB41" s="928"/>
      <c r="BC41" s="928"/>
      <c r="BD41" s="928"/>
      <c r="BE41" s="928"/>
    </row>
    <row r="42" spans="2:61" ht="15.75" thickBot="1">
      <c r="C42" s="259"/>
      <c r="D42" s="763"/>
      <c r="E42" s="763"/>
      <c r="F42" s="763"/>
      <c r="G42" s="763"/>
      <c r="H42" s="763"/>
      <c r="I42" s="763"/>
      <c r="J42" s="763"/>
      <c r="K42" s="763"/>
      <c r="L42" s="763"/>
      <c r="M42" s="763"/>
      <c r="N42" s="763"/>
      <c r="O42" s="763"/>
      <c r="P42" s="763"/>
      <c r="Q42" s="763"/>
      <c r="R42" s="763"/>
      <c r="S42" s="763"/>
      <c r="T42" s="763"/>
      <c r="U42" s="763"/>
      <c r="V42" s="763"/>
      <c r="W42" s="763"/>
      <c r="X42" s="763"/>
      <c r="Y42" s="763"/>
      <c r="Z42" s="763"/>
      <c r="AA42" s="763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7"/>
      <c r="AZ42" s="497"/>
      <c r="BA42" s="497"/>
      <c r="BB42" s="497"/>
      <c r="BC42" s="497"/>
      <c r="BD42" s="497"/>
      <c r="BE42" s="497"/>
    </row>
    <row r="43" spans="2:61">
      <c r="C43" s="755" t="s">
        <v>137</v>
      </c>
      <c r="D43" s="756"/>
      <c r="E43" s="756"/>
      <c r="F43" s="756"/>
      <c r="G43" s="756"/>
      <c r="H43" s="756"/>
      <c r="I43" s="756"/>
      <c r="J43" s="756"/>
      <c r="K43" s="757">
        <f t="shared" ref="K43:P43" si="74">+L10</f>
        <v>0</v>
      </c>
      <c r="L43" s="757">
        <f t="shared" si="74"/>
        <v>0</v>
      </c>
      <c r="M43" s="757">
        <f t="shared" si="74"/>
        <v>0</v>
      </c>
      <c r="N43" s="757">
        <f t="shared" si="74"/>
        <v>0</v>
      </c>
      <c r="O43" s="757">
        <f t="shared" si="74"/>
        <v>0</v>
      </c>
      <c r="P43" s="757">
        <f t="shared" si="74"/>
        <v>0</v>
      </c>
      <c r="Q43" s="757">
        <f t="shared" ref="Q43:AA43" si="75">+R21+$C$44</f>
        <v>-130</v>
      </c>
      <c r="R43" s="757">
        <f t="shared" si="75"/>
        <v>-130</v>
      </c>
      <c r="S43" s="757">
        <f t="shared" si="75"/>
        <v>-130</v>
      </c>
      <c r="T43" s="757">
        <f t="shared" si="75"/>
        <v>-130</v>
      </c>
      <c r="U43" s="757">
        <f t="shared" si="75"/>
        <v>-130</v>
      </c>
      <c r="V43" s="760">
        <f t="shared" si="75"/>
        <v>-130</v>
      </c>
      <c r="W43" s="757">
        <f t="shared" si="75"/>
        <v>-130</v>
      </c>
      <c r="X43" s="758">
        <f t="shared" si="75"/>
        <v>-130</v>
      </c>
      <c r="Y43" s="760">
        <f t="shared" si="75"/>
        <v>-130</v>
      </c>
      <c r="Z43" s="757">
        <f t="shared" si="75"/>
        <v>-130</v>
      </c>
      <c r="AA43" s="758">
        <f t="shared" si="75"/>
        <v>-130</v>
      </c>
      <c r="AB43" s="757">
        <f t="shared" ref="AB43" si="76">+AC21+$C$44</f>
        <v>-130</v>
      </c>
      <c r="AC43" s="757">
        <f t="shared" ref="AC43" si="77">+AD21+$C$44</f>
        <v>-130</v>
      </c>
      <c r="AD43" s="758">
        <f t="shared" ref="AD43" si="78">+AE21+$C$44</f>
        <v>-130</v>
      </c>
      <c r="AE43" s="757">
        <f t="shared" ref="AE43" si="79">+AF21+$C$44</f>
        <v>-130</v>
      </c>
      <c r="AF43" s="757">
        <f t="shared" ref="AF43" si="80">+AG21+$C$44</f>
        <v>-130</v>
      </c>
      <c r="AG43" s="758">
        <f t="shared" ref="AG43" si="81">+AH21+$C$44</f>
        <v>-130</v>
      </c>
      <c r="AH43" s="757">
        <f t="shared" ref="AH43" si="82">+AI21+$C$44</f>
        <v>-130</v>
      </c>
      <c r="AI43" s="757">
        <f t="shared" ref="AI43" si="83">+AJ21+$C$44</f>
        <v>-130</v>
      </c>
      <c r="AJ43" s="758">
        <f t="shared" ref="AJ43" si="84">+AK21+$C$44</f>
        <v>-130</v>
      </c>
      <c r="AK43" s="757">
        <f t="shared" ref="AK43" si="85">+AL21+$C$44</f>
        <v>-130</v>
      </c>
      <c r="AL43" s="757">
        <f t="shared" ref="AL43:AM43" si="86">+AM21+$C$44</f>
        <v>-130</v>
      </c>
      <c r="AM43" s="758">
        <f t="shared" si="86"/>
        <v>-130</v>
      </c>
      <c r="AN43" s="757">
        <f t="shared" ref="AN43" si="87">+AO21+$C$44</f>
        <v>-130</v>
      </c>
      <c r="AO43" s="757">
        <f t="shared" ref="AO43" si="88">+AP21+$C$44</f>
        <v>-130</v>
      </c>
      <c r="AP43" s="758">
        <f t="shared" ref="AP43" si="89">+AQ21+$C$44</f>
        <v>-130</v>
      </c>
      <c r="AQ43" s="757">
        <f t="shared" ref="AQ43" si="90">+AR21+$C$44</f>
        <v>-130</v>
      </c>
      <c r="AR43" s="757">
        <f t="shared" ref="AR43" si="91">+AS21+$C$44</f>
        <v>-130</v>
      </c>
      <c r="AS43" s="758">
        <f t="shared" ref="AS43" si="92">+AT21+$C$44</f>
        <v>-130</v>
      </c>
      <c r="AT43" s="758">
        <f t="shared" ref="AT43" si="93">+AU21+$C$44</f>
        <v>-130</v>
      </c>
      <c r="AU43" s="758">
        <f t="shared" ref="AU43" si="94">+AV21+$C$44</f>
        <v>-130</v>
      </c>
      <c r="AV43" s="758">
        <f t="shared" ref="AV43" si="95">+AW21+$C$44</f>
        <v>-130</v>
      </c>
      <c r="AW43" s="758">
        <f t="shared" ref="AW43" si="96">+AX21+$C$44</f>
        <v>471.33299999999997</v>
      </c>
      <c r="AX43" s="758">
        <f t="shared" ref="AX43" si="97">+AY21+$C$44</f>
        <v>480</v>
      </c>
      <c r="AY43" s="758">
        <f t="shared" ref="AY43" si="98">+AZ21+$C$44</f>
        <v>490.33299999999997</v>
      </c>
      <c r="AZ43" s="758">
        <f t="shared" ref="AZ43" si="99">+BA21+$C$44</f>
        <v>498.66700000000003</v>
      </c>
      <c r="BA43" s="758">
        <f t="shared" ref="BA43" si="100">+BB21+$C$44</f>
        <v>495</v>
      </c>
      <c r="BB43" s="758">
        <f t="shared" ref="BB43" si="101">+BC21+$C$44</f>
        <v>489.66700000000003</v>
      </c>
      <c r="BC43" s="758">
        <f t="shared" ref="BC43" si="102">+BD21+$C$44</f>
        <v>483.33299999999997</v>
      </c>
      <c r="BD43" s="758">
        <f t="shared" ref="BD43" si="103">+BE21+$C$44</f>
        <v>477.33299999999997</v>
      </c>
      <c r="BE43" s="758">
        <f t="shared" ref="BE43" si="104">+BF21+$C$44</f>
        <v>-130</v>
      </c>
    </row>
    <row r="44" spans="2:61">
      <c r="C44" s="762">
        <v>-130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87"/>
      <c r="W44" s="1"/>
      <c r="X44" s="5"/>
      <c r="Y44" s="87"/>
      <c r="Z44" s="1"/>
      <c r="AA44" s="5"/>
      <c r="AB44" s="1"/>
      <c r="AC44" s="1"/>
      <c r="AD44" s="5"/>
      <c r="AE44" s="1"/>
      <c r="AF44" s="1"/>
      <c r="AG44" s="5"/>
      <c r="AH44" s="1"/>
      <c r="AI44" s="1"/>
      <c r="AJ44" s="5"/>
      <c r="AK44" s="1"/>
      <c r="AL44" s="1"/>
      <c r="AM44" s="5"/>
      <c r="AN44" s="1"/>
      <c r="AO44" s="1"/>
      <c r="AP44" s="5"/>
      <c r="AQ44" s="1"/>
      <c r="AR44" s="1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2:61" ht="15.75" thickBot="1">
      <c r="C45" s="573" t="s">
        <v>138</v>
      </c>
      <c r="D45" s="574"/>
      <c r="E45" s="574"/>
      <c r="F45" s="574"/>
      <c r="G45" s="574"/>
      <c r="H45" s="574"/>
      <c r="I45" s="574"/>
      <c r="J45" s="574"/>
      <c r="K45" s="582">
        <f>+K43-K42</f>
        <v>0</v>
      </c>
      <c r="L45" s="582">
        <f t="shared" ref="L45:N45" si="105">+L43-L42</f>
        <v>0</v>
      </c>
      <c r="M45" s="583">
        <f t="shared" si="105"/>
        <v>0</v>
      </c>
      <c r="N45" s="583">
        <f t="shared" si="105"/>
        <v>0</v>
      </c>
      <c r="O45" s="583">
        <f>+O43-O42</f>
        <v>0</v>
      </c>
      <c r="P45" s="583">
        <f t="shared" ref="P45" si="106">+P43-P42</f>
        <v>0</v>
      </c>
      <c r="Q45" s="583" t="e">
        <f t="shared" ref="Q45:X45" si="107">+Q43-Q33</f>
        <v>#DIV/0!</v>
      </c>
      <c r="R45" s="583" t="e">
        <f t="shared" si="107"/>
        <v>#DIV/0!</v>
      </c>
      <c r="S45" s="583" t="e">
        <f t="shared" si="107"/>
        <v>#DIV/0!</v>
      </c>
      <c r="T45" s="583" t="e">
        <f t="shared" si="107"/>
        <v>#DIV/0!</v>
      </c>
      <c r="U45" s="583" t="e">
        <f t="shared" si="107"/>
        <v>#DIV/0!</v>
      </c>
      <c r="V45" s="761" t="e">
        <f t="shared" si="107"/>
        <v>#DIV/0!</v>
      </c>
      <c r="W45" s="583" t="e">
        <f t="shared" si="107"/>
        <v>#DIV/0!</v>
      </c>
      <c r="X45" s="759" t="e">
        <f t="shared" si="107"/>
        <v>#DIV/0!</v>
      </c>
      <c r="Y45" s="761" t="e">
        <f t="shared" ref="Y45:AA45" si="108">+Y43-Y33</f>
        <v>#DIV/0!</v>
      </c>
      <c r="Z45" s="583" t="e">
        <f t="shared" si="108"/>
        <v>#DIV/0!</v>
      </c>
      <c r="AA45" s="759" t="e">
        <f t="shared" si="108"/>
        <v>#DIV/0!</v>
      </c>
      <c r="AB45" s="583" t="e">
        <f t="shared" ref="AB45:AD45" si="109">+AB43-AB33</f>
        <v>#DIV/0!</v>
      </c>
      <c r="AC45" s="583" t="e">
        <f t="shared" si="109"/>
        <v>#DIV/0!</v>
      </c>
      <c r="AD45" s="759" t="e">
        <f t="shared" si="109"/>
        <v>#DIV/0!</v>
      </c>
      <c r="AE45" s="583" t="e">
        <f t="shared" ref="AE45:AG45" si="110">+AE43-AE33</f>
        <v>#DIV/0!</v>
      </c>
      <c r="AF45" s="583" t="e">
        <f t="shared" si="110"/>
        <v>#DIV/0!</v>
      </c>
      <c r="AG45" s="759" t="e">
        <f t="shared" si="110"/>
        <v>#DIV/0!</v>
      </c>
      <c r="AH45" s="583">
        <f t="shared" ref="AH45:AM45" si="111">+AH43-AH33</f>
        <v>-318.39184276091169</v>
      </c>
      <c r="AI45" s="583">
        <f t="shared" si="111"/>
        <v>-318.47962312950307</v>
      </c>
      <c r="AJ45" s="759">
        <f t="shared" si="111"/>
        <v>-318.59961150679862</v>
      </c>
      <c r="AK45" s="583">
        <f t="shared" si="111"/>
        <v>-319.35103564097778</v>
      </c>
      <c r="AL45" s="583">
        <f t="shared" si="111"/>
        <v>-318.27242904533728</v>
      </c>
      <c r="AM45" s="759">
        <f t="shared" si="111"/>
        <v>-319.45711349836529</v>
      </c>
      <c r="AN45" s="583">
        <f t="shared" ref="AN45:AQ45" si="112">+AN43-AN33</f>
        <v>-318.46364979682306</v>
      </c>
      <c r="AO45" s="583">
        <f t="shared" si="112"/>
        <v>-316.84172179429089</v>
      </c>
      <c r="AP45" s="759">
        <f t="shared" si="112"/>
        <v>-315.62168631654163</v>
      </c>
      <c r="AQ45" s="583">
        <f t="shared" si="112"/>
        <v>-318.03458922992098</v>
      </c>
      <c r="AR45" s="583">
        <f>+AR43-AR33</f>
        <v>-320.64120431736416</v>
      </c>
      <c r="AS45" s="759">
        <f>+AS43-AS33</f>
        <v>-322.11727789007602</v>
      </c>
      <c r="AT45" s="759">
        <f t="shared" ref="AT45:AV45" si="113">+AT43-AT33</f>
        <v>-322.08259405369</v>
      </c>
      <c r="AU45" s="759">
        <f t="shared" si="113"/>
        <v>-321.92684660455291</v>
      </c>
      <c r="AV45" s="759">
        <f t="shared" si="113"/>
        <v>-318.56758206195104</v>
      </c>
      <c r="AW45" s="759">
        <f t="shared" ref="AW45:BB45" si="114">+AW43-AW33</f>
        <v>287.01273270025496</v>
      </c>
      <c r="AX45" s="759">
        <f t="shared" si="114"/>
        <v>-111.85001334400852</v>
      </c>
      <c r="AY45" s="759">
        <f t="shared" si="114"/>
        <v>-108.09958203073109</v>
      </c>
      <c r="AZ45" s="759">
        <f t="shared" si="114"/>
        <v>-102.34686077348067</v>
      </c>
      <c r="BA45" s="759">
        <f t="shared" si="114"/>
        <v>-104.26519093394495</v>
      </c>
      <c r="BB45" s="759">
        <f t="shared" si="114"/>
        <v>-105.16907235597023</v>
      </c>
      <c r="BC45" s="759">
        <f t="shared" ref="BC45:BE45" si="115">+BC43-BC33</f>
        <v>-101.93220803128168</v>
      </c>
      <c r="BD45" s="759">
        <f t="shared" si="115"/>
        <v>-99.807767101621266</v>
      </c>
      <c r="BE45" s="759">
        <f t="shared" si="115"/>
        <v>-701.33759500900669</v>
      </c>
    </row>
    <row r="46" spans="2:61" s="1" customFormat="1"/>
    <row r="47" spans="2:61" s="1" customFormat="1" ht="15.75" thickBot="1"/>
    <row r="48" spans="2:61" ht="15.75" thickBot="1">
      <c r="C48" s="579" t="s">
        <v>139</v>
      </c>
      <c r="D48" s="387"/>
      <c r="E48" s="387"/>
      <c r="F48" s="387"/>
      <c r="G48" s="387"/>
      <c r="H48" s="387"/>
      <c r="I48" s="387"/>
      <c r="J48" s="387"/>
      <c r="K48" s="580" t="s">
        <v>93</v>
      </c>
      <c r="L48" s="580" t="s">
        <v>94</v>
      </c>
      <c r="M48" s="580" t="s">
        <v>83</v>
      </c>
      <c r="N48" s="580" t="s">
        <v>84</v>
      </c>
      <c r="O48" s="580" t="s">
        <v>85</v>
      </c>
      <c r="P48" s="580" t="s">
        <v>86</v>
      </c>
      <c r="Q48" s="580" t="s">
        <v>87</v>
      </c>
      <c r="R48" s="580" t="s">
        <v>88</v>
      </c>
      <c r="S48" s="580" t="s">
        <v>89</v>
      </c>
      <c r="T48" s="580" t="s">
        <v>90</v>
      </c>
      <c r="U48" s="581" t="s">
        <v>91</v>
      </c>
      <c r="V48" s="690" t="s">
        <v>92</v>
      </c>
      <c r="W48" s="580" t="s">
        <v>93</v>
      </c>
      <c r="X48" s="581" t="s">
        <v>94</v>
      </c>
      <c r="Y48" s="690" t="s">
        <v>83</v>
      </c>
      <c r="Z48" s="580" t="s">
        <v>84</v>
      </c>
      <c r="AA48" s="581" t="s">
        <v>85</v>
      </c>
      <c r="AB48" s="580" t="s">
        <v>86</v>
      </c>
      <c r="AC48" s="580" t="s">
        <v>87</v>
      </c>
      <c r="AD48" s="581" t="s">
        <v>88</v>
      </c>
      <c r="AE48" s="580" t="s">
        <v>89</v>
      </c>
      <c r="AF48" s="580" t="s">
        <v>90</v>
      </c>
      <c r="AG48" s="581" t="s">
        <v>91</v>
      </c>
      <c r="AH48" s="690" t="s">
        <v>121</v>
      </c>
      <c r="AI48" s="580" t="s">
        <v>122</v>
      </c>
      <c r="AJ48" s="581" t="s">
        <v>123</v>
      </c>
      <c r="AK48" s="690" t="s">
        <v>124</v>
      </c>
      <c r="AL48" s="91">
        <v>45413</v>
      </c>
      <c r="AM48" s="92">
        <v>45444</v>
      </c>
      <c r="AN48" s="430">
        <v>45474</v>
      </c>
      <c r="AO48" s="91">
        <v>45505</v>
      </c>
      <c r="AP48" s="92">
        <v>45536</v>
      </c>
      <c r="AQ48" s="430">
        <v>45566</v>
      </c>
      <c r="AR48" s="91">
        <v>45597</v>
      </c>
      <c r="AS48" s="92">
        <v>45627</v>
      </c>
      <c r="AT48" s="430">
        <v>45658</v>
      </c>
      <c r="AU48" s="91">
        <v>45689</v>
      </c>
      <c r="AV48" s="92">
        <v>45717</v>
      </c>
      <c r="AW48" s="430">
        <v>45748</v>
      </c>
      <c r="AX48" s="91">
        <v>45778</v>
      </c>
      <c r="AY48" s="92">
        <v>45809</v>
      </c>
      <c r="AZ48" s="430">
        <v>45839</v>
      </c>
      <c r="BA48" s="91">
        <v>45870</v>
      </c>
      <c r="BB48" s="92">
        <v>45901</v>
      </c>
      <c r="BC48" s="430">
        <v>45931</v>
      </c>
      <c r="BD48" s="91">
        <v>45962</v>
      </c>
      <c r="BE48" s="92">
        <v>45992</v>
      </c>
    </row>
    <row r="49" spans="3:57">
      <c r="C49" s="90" t="s">
        <v>140</v>
      </c>
      <c r="K49" s="577" t="e">
        <f t="shared" ref="K49:AA49" si="116">+K24</f>
        <v>#DIV/0!</v>
      </c>
      <c r="L49" s="577" t="e">
        <f t="shared" si="116"/>
        <v>#DIV/0!</v>
      </c>
      <c r="M49" s="577" t="e">
        <f t="shared" si="116"/>
        <v>#DIV/0!</v>
      </c>
      <c r="N49" s="577" t="e">
        <f t="shared" si="116"/>
        <v>#DIV/0!</v>
      </c>
      <c r="O49" s="577" t="e">
        <f t="shared" si="116"/>
        <v>#DIV/0!</v>
      </c>
      <c r="P49" s="577" t="e">
        <f t="shared" si="116"/>
        <v>#DIV/0!</v>
      </c>
      <c r="Q49" s="577" t="e">
        <f t="shared" si="116"/>
        <v>#DIV/0!</v>
      </c>
      <c r="R49" s="577" t="e">
        <f t="shared" si="116"/>
        <v>#DIV/0!</v>
      </c>
      <c r="S49" s="577" t="e">
        <f t="shared" si="116"/>
        <v>#DIV/0!</v>
      </c>
      <c r="T49" s="577" t="e">
        <f t="shared" si="116"/>
        <v>#DIV/0!</v>
      </c>
      <c r="U49" s="578" t="e">
        <f t="shared" si="116"/>
        <v>#DIV/0!</v>
      </c>
      <c r="V49" s="691" t="e">
        <f t="shared" si="116"/>
        <v>#DIV/0!</v>
      </c>
      <c r="W49" s="577" t="e">
        <f t="shared" si="116"/>
        <v>#DIV/0!</v>
      </c>
      <c r="X49" s="578" t="e">
        <f t="shared" si="116"/>
        <v>#DIV/0!</v>
      </c>
      <c r="Y49" s="691" t="e">
        <f t="shared" si="116"/>
        <v>#DIV/0!</v>
      </c>
      <c r="Z49" s="577" t="e">
        <f t="shared" si="116"/>
        <v>#DIV/0!</v>
      </c>
      <c r="AA49" s="578" t="e">
        <f t="shared" si="116"/>
        <v>#DIV/0!</v>
      </c>
      <c r="AB49" s="577" t="e">
        <f>+AB24</f>
        <v>#DIV/0!</v>
      </c>
      <c r="AC49" s="577" t="e">
        <f t="shared" ref="AC49:AD49" si="117">+AC24</f>
        <v>#DIV/0!</v>
      </c>
      <c r="AD49" s="578" t="e">
        <f t="shared" si="117"/>
        <v>#DIV/0!</v>
      </c>
      <c r="AE49" s="577" t="e">
        <f t="shared" ref="AE49:AG49" si="118">+AE24</f>
        <v>#DIV/0!</v>
      </c>
      <c r="AF49" s="577" t="e">
        <f t="shared" si="118"/>
        <v>#DIV/0!</v>
      </c>
      <c r="AG49" s="578">
        <f t="shared" si="118"/>
        <v>35.327345232313007</v>
      </c>
      <c r="AH49" s="577">
        <f t="shared" ref="AH49:AM49" si="119">+AH24</f>
        <v>34.862392371569698</v>
      </c>
      <c r="AI49" s="577">
        <f t="shared" si="119"/>
        <v>34.741761781304021</v>
      </c>
      <c r="AJ49" s="578">
        <f t="shared" si="119"/>
        <v>34.689988844396083</v>
      </c>
      <c r="AK49" s="577">
        <f t="shared" si="119"/>
        <v>34.010924374097854</v>
      </c>
      <c r="AL49" s="577">
        <f t="shared" si="119"/>
        <v>33.753638811719355</v>
      </c>
      <c r="AM49" s="578">
        <f t="shared" si="119"/>
        <v>32.665512236344895</v>
      </c>
      <c r="AN49" s="577">
        <f t="shared" ref="AN49:AS49" si="120">+AN24</f>
        <v>32.337891267361634</v>
      </c>
      <c r="AO49" s="577">
        <f t="shared" si="120"/>
        <v>32.356299296894079</v>
      </c>
      <c r="AP49" s="578">
        <f t="shared" si="120"/>
        <v>33.031078429573391</v>
      </c>
      <c r="AQ49" s="577">
        <f t="shared" si="120"/>
        <v>31.89665499807235</v>
      </c>
      <c r="AR49" s="577">
        <f t="shared" si="120"/>
        <v>31.196876411510086</v>
      </c>
      <c r="AS49" s="578">
        <f t="shared" si="120"/>
        <v>30.826893598888088</v>
      </c>
      <c r="AT49" s="691">
        <f>+AT24</f>
        <v>31.829366685162526</v>
      </c>
      <c r="AU49" s="577">
        <f t="shared" ref="AU49:AV49" si="121">+AU24</f>
        <v>31.774570090296898</v>
      </c>
      <c r="AV49" s="578">
        <f t="shared" si="121"/>
        <v>32.091722155135187</v>
      </c>
      <c r="AW49" s="691">
        <f t="shared" ref="AW49:BB49" si="122">+AW24</f>
        <v>32.341943977584215</v>
      </c>
      <c r="AX49" s="577">
        <f t="shared" si="122"/>
        <v>573.08430815188331</v>
      </c>
      <c r="AY49" s="578">
        <f t="shared" si="122"/>
        <v>559.81463970825632</v>
      </c>
      <c r="AZ49" s="691">
        <f t="shared" si="122"/>
        <v>556.39889220825626</v>
      </c>
      <c r="BA49" s="577">
        <f t="shared" si="122"/>
        <v>554.92051095825639</v>
      </c>
      <c r="BB49" s="578">
        <f t="shared" si="122"/>
        <v>556.17497745825631</v>
      </c>
      <c r="BC49" s="691">
        <f t="shared" ref="BC49:BE49" si="123">+BC24</f>
        <v>561.36283995825625</v>
      </c>
      <c r="BD49" s="577">
        <f t="shared" si="123"/>
        <v>559.70893995825622</v>
      </c>
      <c r="BE49" s="578">
        <f t="shared" si="123"/>
        <v>559.25228595825627</v>
      </c>
    </row>
    <row r="50" spans="3:57" ht="5.45" customHeight="1">
      <c r="C50" s="87"/>
      <c r="K50" s="1"/>
      <c r="L50" s="1"/>
      <c r="M50" s="1"/>
      <c r="N50" s="1"/>
      <c r="O50" s="1"/>
      <c r="P50" s="1"/>
      <c r="Q50" s="1"/>
      <c r="R50" s="1"/>
      <c r="S50" s="1"/>
      <c r="T50" s="1"/>
      <c r="U50" s="5"/>
      <c r="V50" s="87"/>
      <c r="W50" s="1"/>
      <c r="X50" s="5"/>
      <c r="Y50" s="87"/>
      <c r="Z50" s="1"/>
      <c r="AA50" s="5"/>
      <c r="AB50" s="1"/>
      <c r="AC50" s="1"/>
      <c r="AD50" s="5"/>
      <c r="AE50" s="1"/>
      <c r="AF50" s="1"/>
      <c r="AG50" s="5"/>
      <c r="AH50" s="1"/>
      <c r="AI50" s="1"/>
      <c r="AJ50" s="5"/>
      <c r="AK50" s="1"/>
      <c r="AL50" s="1"/>
      <c r="AM50" s="5"/>
      <c r="AN50" s="1"/>
      <c r="AO50" s="1"/>
      <c r="AP50" s="5"/>
      <c r="AQ50" s="1"/>
      <c r="AR50" s="1"/>
      <c r="AS50" s="5"/>
      <c r="AT50" s="87"/>
      <c r="AU50" s="1"/>
      <c r="AV50" s="5"/>
      <c r="AW50" s="87"/>
      <c r="AX50" s="1"/>
      <c r="AY50" s="5"/>
      <c r="AZ50" s="87"/>
      <c r="BA50" s="1"/>
      <c r="BB50" s="5"/>
      <c r="BC50" s="87"/>
      <c r="BD50" s="1"/>
      <c r="BE50" s="5"/>
    </row>
    <row r="51" spans="3:57">
      <c r="C51" s="87" t="s">
        <v>141</v>
      </c>
      <c r="K51" s="575" t="e">
        <f t="shared" ref="K51:BE51" si="124">+((K49+$C$5)/K14)+$BB$7</f>
        <v>#DIV/0!</v>
      </c>
      <c r="L51" s="575" t="e">
        <f t="shared" si="124"/>
        <v>#DIV/0!</v>
      </c>
      <c r="M51" s="575" t="e">
        <f t="shared" si="124"/>
        <v>#DIV/0!</v>
      </c>
      <c r="N51" s="575" t="e">
        <f t="shared" si="124"/>
        <v>#DIV/0!</v>
      </c>
      <c r="O51" s="575" t="e">
        <f t="shared" si="124"/>
        <v>#DIV/0!</v>
      </c>
      <c r="P51" s="575" t="e">
        <f t="shared" si="124"/>
        <v>#DIV/0!</v>
      </c>
      <c r="Q51" s="575" t="e">
        <f t="shared" si="124"/>
        <v>#DIV/0!</v>
      </c>
      <c r="R51" s="575" t="e">
        <f t="shared" si="124"/>
        <v>#DIV/0!</v>
      </c>
      <c r="S51" s="575" t="e">
        <f t="shared" si="124"/>
        <v>#DIV/0!</v>
      </c>
      <c r="T51" s="575" t="e">
        <f t="shared" si="124"/>
        <v>#DIV/0!</v>
      </c>
      <c r="U51" s="576" t="e">
        <f t="shared" si="124"/>
        <v>#DIV/0!</v>
      </c>
      <c r="V51" s="692" t="e">
        <f t="shared" si="124"/>
        <v>#DIV/0!</v>
      </c>
      <c r="W51" s="575" t="e">
        <f t="shared" si="124"/>
        <v>#DIV/0!</v>
      </c>
      <c r="X51" s="576" t="e">
        <f t="shared" si="124"/>
        <v>#DIV/0!</v>
      </c>
      <c r="Y51" s="692" t="e">
        <f t="shared" si="124"/>
        <v>#DIV/0!</v>
      </c>
      <c r="Z51" s="575" t="e">
        <f t="shared" si="124"/>
        <v>#DIV/0!</v>
      </c>
      <c r="AA51" s="576" t="e">
        <f t="shared" si="124"/>
        <v>#DIV/0!</v>
      </c>
      <c r="AB51" s="575" t="e">
        <f t="shared" si="124"/>
        <v>#DIV/0!</v>
      </c>
      <c r="AC51" s="575" t="e">
        <f t="shared" si="124"/>
        <v>#DIV/0!</v>
      </c>
      <c r="AD51" s="576" t="e">
        <f t="shared" si="124"/>
        <v>#DIV/0!</v>
      </c>
      <c r="AE51" s="575" t="e">
        <f t="shared" si="124"/>
        <v>#DIV/0!</v>
      </c>
      <c r="AF51" s="575" t="e">
        <f t="shared" si="124"/>
        <v>#DIV/0!</v>
      </c>
      <c r="AG51" s="576" t="e">
        <f t="shared" si="124"/>
        <v>#DIV/0!</v>
      </c>
      <c r="AH51" s="575">
        <f t="shared" si="124"/>
        <v>264.21315158398977</v>
      </c>
      <c r="AI51" s="575">
        <f t="shared" si="124"/>
        <v>264.17509863412528</v>
      </c>
      <c r="AJ51" s="576">
        <f t="shared" si="124"/>
        <v>264.22735070242908</v>
      </c>
      <c r="AK51" s="575">
        <f t="shared" si="124"/>
        <v>264.22049297825885</v>
      </c>
      <c r="AL51" s="575">
        <f t="shared" si="124"/>
        <v>263.09163178374433</v>
      </c>
      <c r="AM51" s="576">
        <f t="shared" si="124"/>
        <v>263.05138929130771</v>
      </c>
      <c r="AN51" s="575">
        <f t="shared" si="124"/>
        <v>261.94171709213299</v>
      </c>
      <c r="AO51" s="575">
        <f t="shared" si="124"/>
        <v>260.64639718794206</v>
      </c>
      <c r="AP51" s="576">
        <f t="shared" si="124"/>
        <v>260.26194929400981</v>
      </c>
      <c r="AQ51" s="575">
        <f t="shared" si="124"/>
        <v>261.189170187532</v>
      </c>
      <c r="AR51" s="575">
        <f t="shared" si="124"/>
        <v>262.62287105804779</v>
      </c>
      <c r="AS51" s="576">
        <f t="shared" si="124"/>
        <v>263.44276985165857</v>
      </c>
      <c r="AT51" s="692">
        <f t="shared" si="124"/>
        <v>264.37983901199129</v>
      </c>
      <c r="AU51" s="575">
        <f t="shared" si="124"/>
        <v>264.20206521015939</v>
      </c>
      <c r="AV51" s="576">
        <f t="shared" si="124"/>
        <v>261.79817120215921</v>
      </c>
      <c r="AW51" s="692">
        <f t="shared" si="124"/>
        <v>258.59363754293872</v>
      </c>
      <c r="AX51" s="575">
        <f t="shared" si="124"/>
        <v>740.42034352093515</v>
      </c>
      <c r="AY51" s="576">
        <f t="shared" si="124"/>
        <v>726.21568410597024</v>
      </c>
      <c r="AZ51" s="692">
        <f t="shared" si="124"/>
        <v>722.20454559845848</v>
      </c>
      <c r="BA51" s="575">
        <f t="shared" si="124"/>
        <v>719.66162003550266</v>
      </c>
      <c r="BB51" s="576">
        <f t="shared" si="124"/>
        <v>719.76724392258814</v>
      </c>
      <c r="BC51" s="692">
        <f t="shared" si="124"/>
        <v>723.39830408001069</v>
      </c>
      <c r="BD51" s="575">
        <f t="shared" si="124"/>
        <v>721.94502874061436</v>
      </c>
      <c r="BE51" s="576">
        <f t="shared" si="124"/>
        <v>721.54376869052874</v>
      </c>
    </row>
    <row r="52" spans="3:57">
      <c r="C52" s="460" t="s">
        <v>142</v>
      </c>
      <c r="K52" s="577">
        <f t="shared" ref="K52:AA52" si="125">+L21</f>
        <v>0</v>
      </c>
      <c r="L52" s="577">
        <f t="shared" si="125"/>
        <v>0</v>
      </c>
      <c r="M52" s="577">
        <f t="shared" si="125"/>
        <v>0</v>
      </c>
      <c r="N52" s="577">
        <f t="shared" si="125"/>
        <v>0</v>
      </c>
      <c r="O52" s="577">
        <f t="shared" si="125"/>
        <v>0</v>
      </c>
      <c r="P52" s="577">
        <f t="shared" si="125"/>
        <v>0</v>
      </c>
      <c r="Q52" s="577">
        <f t="shared" si="125"/>
        <v>0</v>
      </c>
      <c r="R52" s="577">
        <f t="shared" si="125"/>
        <v>0</v>
      </c>
      <c r="S52" s="577">
        <f t="shared" si="125"/>
        <v>0</v>
      </c>
      <c r="T52" s="577">
        <f t="shared" si="125"/>
        <v>0</v>
      </c>
      <c r="U52" s="578">
        <f t="shared" si="125"/>
        <v>0</v>
      </c>
      <c r="V52" s="691">
        <f t="shared" si="125"/>
        <v>0</v>
      </c>
      <c r="W52" s="577">
        <f t="shared" si="125"/>
        <v>0</v>
      </c>
      <c r="X52" s="578">
        <f t="shared" si="125"/>
        <v>0</v>
      </c>
      <c r="Y52" s="691">
        <f t="shared" si="125"/>
        <v>0</v>
      </c>
      <c r="Z52" s="577">
        <f t="shared" si="125"/>
        <v>0</v>
      </c>
      <c r="AA52" s="578">
        <f t="shared" si="125"/>
        <v>0</v>
      </c>
      <c r="AB52" s="577">
        <f t="shared" ref="AB52" si="126">+AC21</f>
        <v>0</v>
      </c>
      <c r="AC52" s="577">
        <f t="shared" ref="AC52" si="127">+AD21</f>
        <v>0</v>
      </c>
      <c r="AD52" s="578">
        <f t="shared" ref="AD52" si="128">+AE21</f>
        <v>0</v>
      </c>
      <c r="AE52" s="577">
        <f t="shared" ref="AE52" si="129">+AF21</f>
        <v>0</v>
      </c>
      <c r="AF52" s="577">
        <f t="shared" ref="AF52" si="130">+AG21</f>
        <v>0</v>
      </c>
      <c r="AG52" s="578">
        <f t="shared" ref="AG52" si="131">+AH21</f>
        <v>0</v>
      </c>
      <c r="AH52" s="577">
        <f t="shared" ref="AH52" si="132">+AI21</f>
        <v>0</v>
      </c>
      <c r="AI52" s="577">
        <f t="shared" ref="AI52" si="133">+AJ21</f>
        <v>0</v>
      </c>
      <c r="AJ52" s="578">
        <f t="shared" ref="AJ52" si="134">+AK21</f>
        <v>0</v>
      </c>
      <c r="AK52" s="577">
        <f t="shared" ref="AK52" si="135">+AL21</f>
        <v>0</v>
      </c>
      <c r="AL52" s="577">
        <f t="shared" ref="AL52:AM52" si="136">+AM21</f>
        <v>0</v>
      </c>
      <c r="AM52" s="578">
        <f t="shared" si="136"/>
        <v>0</v>
      </c>
      <c r="AN52" s="577">
        <f t="shared" ref="AN52" si="137">+AO21</f>
        <v>0</v>
      </c>
      <c r="AO52" s="577">
        <f t="shared" ref="AO52" si="138">+AP21</f>
        <v>0</v>
      </c>
      <c r="AP52" s="578">
        <f t="shared" ref="AP52" si="139">+AQ21</f>
        <v>0</v>
      </c>
      <c r="AQ52" s="577">
        <f t="shared" ref="AQ52" si="140">+AR21</f>
        <v>0</v>
      </c>
      <c r="AR52" s="577">
        <f>+AS21</f>
        <v>0</v>
      </c>
      <c r="AS52" s="578">
        <f>+AT21</f>
        <v>0</v>
      </c>
      <c r="AT52" s="691">
        <f>+AU21</f>
        <v>0</v>
      </c>
      <c r="AU52" s="577">
        <f>+AV21</f>
        <v>0</v>
      </c>
      <c r="AV52" s="578">
        <f>+AW21</f>
        <v>0</v>
      </c>
      <c r="AW52" s="691">
        <f t="shared" ref="AW52:BA52" si="141">+AX21</f>
        <v>601.33299999999997</v>
      </c>
      <c r="AX52" s="577">
        <f t="shared" si="141"/>
        <v>610</v>
      </c>
      <c r="AY52" s="578">
        <f t="shared" si="141"/>
        <v>620.33299999999997</v>
      </c>
      <c r="AZ52" s="691">
        <f t="shared" si="141"/>
        <v>628.66700000000003</v>
      </c>
      <c r="BA52" s="577">
        <f t="shared" si="141"/>
        <v>625</v>
      </c>
      <c r="BB52" s="578">
        <f>+BC21</f>
        <v>619.66700000000003</v>
      </c>
      <c r="BC52" s="691">
        <f t="shared" ref="BC52:BD52" si="142">+BD21</f>
        <v>613.33299999999997</v>
      </c>
      <c r="BD52" s="577">
        <f t="shared" si="142"/>
        <v>607.33299999999997</v>
      </c>
      <c r="BE52" s="578">
        <f>+BE21</f>
        <v>607.33299999999997</v>
      </c>
    </row>
    <row r="53" spans="3:57" ht="6" customHeight="1">
      <c r="C53" s="460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7"/>
      <c r="W53" s="1"/>
      <c r="X53" s="5"/>
      <c r="Y53" s="87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7"/>
      <c r="AU53" s="1"/>
      <c r="AV53" s="5"/>
      <c r="AW53" s="87"/>
      <c r="AX53" s="1"/>
      <c r="AY53" s="5"/>
      <c r="AZ53" s="87"/>
      <c r="BA53" s="1"/>
      <c r="BB53" s="5"/>
      <c r="BC53" s="87"/>
      <c r="BD53" s="1"/>
      <c r="BE53" s="5"/>
    </row>
    <row r="54" spans="3:57" ht="15.75" thickBot="1">
      <c r="C54" s="573" t="s">
        <v>143</v>
      </c>
      <c r="D54" s="574"/>
      <c r="E54" s="574"/>
      <c r="F54" s="574"/>
      <c r="G54" s="574"/>
      <c r="H54" s="574"/>
      <c r="I54" s="574"/>
      <c r="J54" s="574"/>
      <c r="K54" s="582" t="e">
        <f>+K52-K51</f>
        <v>#DIV/0!</v>
      </c>
      <c r="L54" s="582" t="e">
        <f t="shared" ref="L54:U54" si="143">+L52-L51</f>
        <v>#DIV/0!</v>
      </c>
      <c r="M54" s="583" t="e">
        <f t="shared" si="143"/>
        <v>#DIV/0!</v>
      </c>
      <c r="N54" s="583" t="e">
        <f t="shared" si="143"/>
        <v>#DIV/0!</v>
      </c>
      <c r="O54" s="583" t="e">
        <f>+O52-O51</f>
        <v>#DIV/0!</v>
      </c>
      <c r="P54" s="583" t="e">
        <f t="shared" si="143"/>
        <v>#DIV/0!</v>
      </c>
      <c r="Q54" s="583" t="e">
        <f>+Q52-Q51</f>
        <v>#DIV/0!</v>
      </c>
      <c r="R54" s="583" t="e">
        <f t="shared" si="143"/>
        <v>#DIV/0!</v>
      </c>
      <c r="S54" s="582" t="e">
        <f t="shared" si="143"/>
        <v>#DIV/0!</v>
      </c>
      <c r="T54" s="582" t="e">
        <f t="shared" si="143"/>
        <v>#DIV/0!</v>
      </c>
      <c r="U54" s="584" t="e">
        <f t="shared" si="143"/>
        <v>#DIV/0!</v>
      </c>
      <c r="V54" s="693" t="e">
        <f>+V52-V51</f>
        <v>#DIV/0!</v>
      </c>
      <c r="W54" s="582" t="e">
        <f t="shared" ref="W54:X54" si="144">+W52-W51</f>
        <v>#DIV/0!</v>
      </c>
      <c r="X54" s="584" t="e">
        <f t="shared" si="144"/>
        <v>#DIV/0!</v>
      </c>
      <c r="Y54" s="693" t="e">
        <f t="shared" ref="Y54:AA54" si="145">+Y52-Y51</f>
        <v>#DIV/0!</v>
      </c>
      <c r="Z54" s="582" t="e">
        <f t="shared" si="145"/>
        <v>#DIV/0!</v>
      </c>
      <c r="AA54" s="584" t="e">
        <f t="shared" si="145"/>
        <v>#DIV/0!</v>
      </c>
      <c r="AB54" s="582" t="e">
        <f t="shared" ref="AB54:AD54" si="146">+AB52-AB51</f>
        <v>#DIV/0!</v>
      </c>
      <c r="AC54" s="582" t="e">
        <f t="shared" si="146"/>
        <v>#DIV/0!</v>
      </c>
      <c r="AD54" s="584" t="e">
        <f t="shared" si="146"/>
        <v>#DIV/0!</v>
      </c>
      <c r="AE54" s="582" t="e">
        <f t="shared" ref="AE54:AG54" si="147">+AE52-AE51</f>
        <v>#DIV/0!</v>
      </c>
      <c r="AF54" s="582" t="e">
        <f t="shared" si="147"/>
        <v>#DIV/0!</v>
      </c>
      <c r="AG54" s="584" t="e">
        <f t="shared" si="147"/>
        <v>#DIV/0!</v>
      </c>
      <c r="AH54" s="582">
        <f t="shared" ref="AH54:AM54" si="148">+AH52-AH51</f>
        <v>-264.21315158398977</v>
      </c>
      <c r="AI54" s="582">
        <f t="shared" si="148"/>
        <v>-264.17509863412528</v>
      </c>
      <c r="AJ54" s="584">
        <f t="shared" si="148"/>
        <v>-264.22735070242908</v>
      </c>
      <c r="AK54" s="582">
        <f t="shared" si="148"/>
        <v>-264.22049297825885</v>
      </c>
      <c r="AL54" s="582">
        <f t="shared" si="148"/>
        <v>-263.09163178374433</v>
      </c>
      <c r="AM54" s="584">
        <f t="shared" si="148"/>
        <v>-263.05138929130771</v>
      </c>
      <c r="AN54" s="582">
        <f t="shared" ref="AN54:AR54" si="149">+AN52-AN51</f>
        <v>-261.94171709213299</v>
      </c>
      <c r="AO54" s="582">
        <f t="shared" si="149"/>
        <v>-260.64639718794206</v>
      </c>
      <c r="AP54" s="584">
        <f t="shared" si="149"/>
        <v>-260.26194929400981</v>
      </c>
      <c r="AQ54" s="582">
        <f t="shared" si="149"/>
        <v>-261.189170187532</v>
      </c>
      <c r="AR54" s="582">
        <f t="shared" si="149"/>
        <v>-262.62287105804779</v>
      </c>
      <c r="AS54" s="584">
        <f>+AS52-AS51</f>
        <v>-263.44276985165857</v>
      </c>
      <c r="AT54" s="693">
        <f>+AT52-AT51</f>
        <v>-264.37983901199129</v>
      </c>
      <c r="AU54" s="582">
        <f t="shared" ref="AU54" si="150">+AU52-AU51</f>
        <v>-264.20206521015939</v>
      </c>
      <c r="AV54" s="584">
        <f>+AV52-AV51</f>
        <v>-261.79817120215921</v>
      </c>
      <c r="AW54" s="693">
        <f t="shared" ref="AW54:BB54" si="151">+AW52-AW51</f>
        <v>342.73936245706125</v>
      </c>
      <c r="AX54" s="582">
        <f t="shared" si="151"/>
        <v>-130.42034352093515</v>
      </c>
      <c r="AY54" s="584">
        <f t="shared" si="151"/>
        <v>-105.88268410597027</v>
      </c>
      <c r="AZ54" s="693">
        <f t="shared" si="151"/>
        <v>-93.537545598458451</v>
      </c>
      <c r="BA54" s="582">
        <f t="shared" si="151"/>
        <v>-94.661620035502665</v>
      </c>
      <c r="BB54" s="584">
        <f t="shared" si="151"/>
        <v>-100.10024392258811</v>
      </c>
      <c r="BC54" s="693">
        <f t="shared" ref="BC54:BE54" si="152">+BC52-BC51</f>
        <v>-110.06530408001072</v>
      </c>
      <c r="BD54" s="582">
        <f t="shared" si="152"/>
        <v>-114.61202874061439</v>
      </c>
      <c r="BE54" s="1073">
        <f t="shared" si="152"/>
        <v>-114.21076869052877</v>
      </c>
    </row>
    <row r="55" spans="3:57">
      <c r="C55" s="571"/>
      <c r="K55" s="653"/>
      <c r="L55" s="653"/>
      <c r="M55" s="1048"/>
      <c r="N55" s="1048"/>
      <c r="O55" s="1048"/>
      <c r="P55" s="1048"/>
      <c r="Q55" s="1048"/>
      <c r="R55" s="1048"/>
      <c r="S55" s="653"/>
      <c r="T55" s="653"/>
      <c r="U55" s="653"/>
      <c r="V55" s="653"/>
      <c r="W55" s="653"/>
      <c r="X55" s="653"/>
      <c r="Y55" s="653"/>
      <c r="Z55" s="653"/>
      <c r="AA55" s="653"/>
      <c r="AB55" s="653"/>
      <c r="AC55" s="653"/>
      <c r="AD55" s="653"/>
      <c r="AE55" s="653"/>
      <c r="AF55" s="653"/>
      <c r="AG55" s="653"/>
      <c r="AH55" s="653"/>
      <c r="AI55" s="653"/>
      <c r="AJ55" s="653"/>
      <c r="AK55" s="653"/>
      <c r="AL55" s="653"/>
      <c r="AM55" s="653"/>
      <c r="AN55" s="653"/>
      <c r="AO55" s="653"/>
      <c r="AP55" s="653"/>
      <c r="AQ55" s="653"/>
      <c r="AR55" s="653"/>
      <c r="AS55" s="653"/>
      <c r="AT55" s="653"/>
      <c r="AU55" s="653"/>
      <c r="AV55" s="653"/>
      <c r="AW55" s="653"/>
      <c r="AX55" s="653"/>
      <c r="AY55" s="653"/>
      <c r="AZ55" s="653"/>
      <c r="BA55" s="653"/>
      <c r="BB55" s="653"/>
      <c r="BC55" s="653"/>
      <c r="BD55" s="653"/>
      <c r="BE55" s="653"/>
    </row>
    <row r="56" spans="3:57" ht="15.75" thickBot="1">
      <c r="C56" s="57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3:57">
      <c r="C57" s="755" t="s">
        <v>137</v>
      </c>
      <c r="D57" s="756"/>
      <c r="E57" s="756"/>
      <c r="F57" s="756"/>
      <c r="G57" s="756"/>
      <c r="H57" s="756"/>
      <c r="I57" s="756"/>
      <c r="J57" s="756"/>
      <c r="K57" s="757" t="e">
        <f t="shared" ref="K57:P57" si="153">+L25</f>
        <v>#DIV/0!</v>
      </c>
      <c r="L57" s="757" t="e">
        <f t="shared" si="153"/>
        <v>#DIV/0!</v>
      </c>
      <c r="M57" s="757" t="e">
        <f t="shared" si="153"/>
        <v>#DIV/0!</v>
      </c>
      <c r="N57" s="757" t="e">
        <f t="shared" si="153"/>
        <v>#DIV/0!</v>
      </c>
      <c r="O57" s="757" t="e">
        <f t="shared" si="153"/>
        <v>#DIV/0!</v>
      </c>
      <c r="P57" s="757" t="e">
        <f t="shared" si="153"/>
        <v>#DIV/0!</v>
      </c>
      <c r="Q57" s="757">
        <f t="shared" ref="Q57:AA57" si="154">+R21+$C$58</f>
        <v>-130</v>
      </c>
      <c r="R57" s="757">
        <f t="shared" si="154"/>
        <v>-130</v>
      </c>
      <c r="S57" s="757">
        <f t="shared" si="154"/>
        <v>-130</v>
      </c>
      <c r="T57" s="757">
        <f t="shared" si="154"/>
        <v>-130</v>
      </c>
      <c r="U57" s="758">
        <f t="shared" si="154"/>
        <v>-130</v>
      </c>
      <c r="V57" s="760">
        <f t="shared" si="154"/>
        <v>-130</v>
      </c>
      <c r="W57" s="757">
        <f t="shared" si="154"/>
        <v>-130</v>
      </c>
      <c r="X57" s="758">
        <f t="shared" si="154"/>
        <v>-130</v>
      </c>
      <c r="Y57" s="760">
        <f t="shared" si="154"/>
        <v>-130</v>
      </c>
      <c r="Z57" s="757">
        <f t="shared" si="154"/>
        <v>-130</v>
      </c>
      <c r="AA57" s="758">
        <f t="shared" si="154"/>
        <v>-130</v>
      </c>
      <c r="AB57" s="757">
        <f t="shared" ref="AB57" si="155">+AC21+$C$58</f>
        <v>-130</v>
      </c>
      <c r="AC57" s="757">
        <f t="shared" ref="AC57" si="156">+AD21+$C$58</f>
        <v>-130</v>
      </c>
      <c r="AD57" s="758">
        <f t="shared" ref="AD57" si="157">+AE21+$C$58</f>
        <v>-130</v>
      </c>
      <c r="AE57" s="757">
        <f t="shared" ref="AE57" si="158">+AF21+$C$58</f>
        <v>-130</v>
      </c>
      <c r="AF57" s="757">
        <f t="shared" ref="AF57" si="159">+AG21+$C$58</f>
        <v>-130</v>
      </c>
      <c r="AG57" s="758">
        <f t="shared" ref="AG57" si="160">+AH21+$C$58</f>
        <v>-130</v>
      </c>
      <c r="AH57" s="757">
        <f t="shared" ref="AH57" si="161">+AI21+$C$58</f>
        <v>-130</v>
      </c>
      <c r="AI57" s="757">
        <f t="shared" ref="AI57" si="162">+AJ21+$C$58</f>
        <v>-130</v>
      </c>
      <c r="AJ57" s="758">
        <f t="shared" ref="AJ57" si="163">+AK21+$C$58</f>
        <v>-130</v>
      </c>
      <c r="AK57" s="757">
        <f t="shared" ref="AK57" si="164">+AL21+$C$58</f>
        <v>-130</v>
      </c>
      <c r="AL57" s="757">
        <f t="shared" ref="AL57:AM57" si="165">+AM21+$C$58</f>
        <v>-130</v>
      </c>
      <c r="AM57" s="758">
        <f t="shared" si="165"/>
        <v>-130</v>
      </c>
      <c r="AN57" s="757">
        <f t="shared" ref="AN57" si="166">+AO21+$C$58</f>
        <v>-130</v>
      </c>
      <c r="AO57" s="757">
        <f t="shared" ref="AO57" si="167">+AP21+$C$58</f>
        <v>-130</v>
      </c>
      <c r="AP57" s="758">
        <f t="shared" ref="AP57" si="168">+AQ21+$C$58</f>
        <v>-130</v>
      </c>
      <c r="AQ57" s="757">
        <f t="shared" ref="AQ57" si="169">+AR21+$C$58</f>
        <v>-130</v>
      </c>
      <c r="AR57" s="757">
        <f t="shared" ref="AR57" si="170">+AS21+$C$58</f>
        <v>-130</v>
      </c>
      <c r="AS57" s="758">
        <f t="shared" ref="AS57" si="171">+AT21+$C$58</f>
        <v>-130</v>
      </c>
      <c r="AT57" s="758">
        <f t="shared" ref="AT57" si="172">+AU21+$C$58</f>
        <v>-130</v>
      </c>
      <c r="AU57" s="758">
        <f t="shared" ref="AU57" si="173">+AV21+$C$58</f>
        <v>-130</v>
      </c>
      <c r="AV57" s="758">
        <f t="shared" ref="AV57" si="174">+AW21+$C$58</f>
        <v>-130</v>
      </c>
      <c r="AW57" s="758">
        <f t="shared" ref="AW57" si="175">+AX21+$C$58</f>
        <v>471.33299999999997</v>
      </c>
      <c r="AX57" s="758">
        <f t="shared" ref="AX57" si="176">+AY21+$C$58</f>
        <v>480</v>
      </c>
      <c r="AY57" s="758">
        <f t="shared" ref="AY57" si="177">+AZ21+$C$58</f>
        <v>490.33299999999997</v>
      </c>
      <c r="AZ57" s="758">
        <f t="shared" ref="AZ57" si="178">+BA21+$C$58</f>
        <v>498.66700000000003</v>
      </c>
      <c r="BA57" s="758">
        <f t="shared" ref="BA57" si="179">+BB21+$C$58</f>
        <v>495</v>
      </c>
      <c r="BB57" s="758">
        <f t="shared" ref="BB57" si="180">+BC21+$C$58</f>
        <v>489.66700000000003</v>
      </c>
      <c r="BC57" s="758">
        <f t="shared" ref="BC57" si="181">+BD21+$C$58</f>
        <v>483.33299999999997</v>
      </c>
      <c r="BD57" s="758">
        <f t="shared" ref="BD57" si="182">+BE21+$C$58</f>
        <v>477.33299999999997</v>
      </c>
      <c r="BE57" s="758">
        <f t="shared" ref="BE57" si="183">+BF21+$C$58</f>
        <v>-130</v>
      </c>
    </row>
    <row r="58" spans="3:57">
      <c r="C58" s="762">
        <f>+C44</f>
        <v>-130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5"/>
      <c r="V58" s="87"/>
      <c r="W58" s="1"/>
      <c r="X58" s="5"/>
      <c r="Y58" s="87"/>
      <c r="Z58" s="1"/>
      <c r="AA58" s="5"/>
      <c r="AB58" s="1"/>
      <c r="AC58" s="1"/>
      <c r="AD58" s="5"/>
      <c r="AE58" s="1"/>
      <c r="AF58" s="1"/>
      <c r="AG58" s="5"/>
      <c r="AH58" s="1"/>
      <c r="AI58" s="1"/>
      <c r="AJ58" s="5"/>
      <c r="AK58" s="1"/>
      <c r="AL58" s="1"/>
      <c r="AM58" s="5"/>
      <c r="AN58" s="1"/>
      <c r="AO58" s="1"/>
      <c r="AP58" s="5"/>
      <c r="AQ58" s="1"/>
      <c r="AR58" s="1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3:57" ht="15.75" thickBot="1">
      <c r="C59" s="573" t="s">
        <v>144</v>
      </c>
      <c r="D59" s="574"/>
      <c r="E59" s="574"/>
      <c r="F59" s="574"/>
      <c r="G59" s="574"/>
      <c r="H59" s="574"/>
      <c r="I59" s="574"/>
      <c r="J59" s="574"/>
      <c r="K59" s="582" t="e">
        <f>+K57-K56</f>
        <v>#DIV/0!</v>
      </c>
      <c r="L59" s="582" t="e">
        <f t="shared" ref="L59:N59" si="184">+L57-L56</f>
        <v>#DIV/0!</v>
      </c>
      <c r="M59" s="583" t="e">
        <f t="shared" si="184"/>
        <v>#DIV/0!</v>
      </c>
      <c r="N59" s="583" t="e">
        <f t="shared" si="184"/>
        <v>#DIV/0!</v>
      </c>
      <c r="O59" s="583" t="e">
        <f>+O57-O56</f>
        <v>#DIV/0!</v>
      </c>
      <c r="P59" s="583" t="e">
        <f t="shared" ref="P59" si="185">+P57-P56</f>
        <v>#DIV/0!</v>
      </c>
      <c r="Q59" s="583" t="e">
        <f>+Q57-Q51</f>
        <v>#DIV/0!</v>
      </c>
      <c r="R59" s="583" t="e">
        <f t="shared" ref="R59:X59" si="186">+R57-R51</f>
        <v>#DIV/0!</v>
      </c>
      <c r="S59" s="583" t="e">
        <f t="shared" si="186"/>
        <v>#DIV/0!</v>
      </c>
      <c r="T59" s="583" t="e">
        <f t="shared" si="186"/>
        <v>#DIV/0!</v>
      </c>
      <c r="U59" s="759" t="e">
        <f>+U57-U51</f>
        <v>#DIV/0!</v>
      </c>
      <c r="V59" s="761" t="e">
        <f t="shared" si="186"/>
        <v>#DIV/0!</v>
      </c>
      <c r="W59" s="583" t="e">
        <f t="shared" si="186"/>
        <v>#DIV/0!</v>
      </c>
      <c r="X59" s="759" t="e">
        <f t="shared" si="186"/>
        <v>#DIV/0!</v>
      </c>
      <c r="Y59" s="761" t="e">
        <f t="shared" ref="Y59:AA59" si="187">+Y57-Y51</f>
        <v>#DIV/0!</v>
      </c>
      <c r="Z59" s="583" t="e">
        <f t="shared" si="187"/>
        <v>#DIV/0!</v>
      </c>
      <c r="AA59" s="759" t="e">
        <f t="shared" si="187"/>
        <v>#DIV/0!</v>
      </c>
      <c r="AB59" s="583" t="e">
        <f t="shared" ref="AB59:AD59" si="188">+AB57-AB51</f>
        <v>#DIV/0!</v>
      </c>
      <c r="AC59" s="583" t="e">
        <f t="shared" si="188"/>
        <v>#DIV/0!</v>
      </c>
      <c r="AD59" s="759" t="e">
        <f t="shared" si="188"/>
        <v>#DIV/0!</v>
      </c>
      <c r="AE59" s="583" t="e">
        <f t="shared" ref="AE59:AG59" si="189">+AE57-AE51</f>
        <v>#DIV/0!</v>
      </c>
      <c r="AF59" s="583" t="e">
        <f t="shared" si="189"/>
        <v>#DIV/0!</v>
      </c>
      <c r="AG59" s="759" t="e">
        <f t="shared" si="189"/>
        <v>#DIV/0!</v>
      </c>
      <c r="AH59" s="583">
        <f t="shared" ref="AH59:AM59" si="190">+AH57-AH51</f>
        <v>-394.21315158398977</v>
      </c>
      <c r="AI59" s="583">
        <f t="shared" si="190"/>
        <v>-394.17509863412528</v>
      </c>
      <c r="AJ59" s="759">
        <f t="shared" si="190"/>
        <v>-394.22735070242908</v>
      </c>
      <c r="AK59" s="583">
        <f t="shared" si="190"/>
        <v>-394.22049297825885</v>
      </c>
      <c r="AL59" s="583">
        <f t="shared" si="190"/>
        <v>-393.09163178374433</v>
      </c>
      <c r="AM59" s="759">
        <f t="shared" si="190"/>
        <v>-393.05138929130771</v>
      </c>
      <c r="AN59" s="583">
        <f t="shared" ref="AN59:AS59" si="191">+AN57-AN51</f>
        <v>-391.94171709213299</v>
      </c>
      <c r="AO59" s="583">
        <f t="shared" si="191"/>
        <v>-390.64639718794206</v>
      </c>
      <c r="AP59" s="759">
        <f t="shared" si="191"/>
        <v>-390.26194929400981</v>
      </c>
      <c r="AQ59" s="583">
        <f t="shared" si="191"/>
        <v>-391.189170187532</v>
      </c>
      <c r="AR59" s="583">
        <f t="shared" si="191"/>
        <v>-392.62287105804779</v>
      </c>
      <c r="AS59" s="759">
        <f t="shared" si="191"/>
        <v>-393.44276985165857</v>
      </c>
      <c r="AT59" s="759">
        <f t="shared" ref="AT59:AV59" si="192">+AT57-AT51</f>
        <v>-394.37983901199129</v>
      </c>
      <c r="AU59" s="759">
        <f t="shared" si="192"/>
        <v>-394.20206521015939</v>
      </c>
      <c r="AV59" s="759">
        <f t="shared" si="192"/>
        <v>-391.79817120215921</v>
      </c>
      <c r="AW59" s="759">
        <f t="shared" ref="AW59:BB59" si="193">+AW57-AW51</f>
        <v>212.73936245706125</v>
      </c>
      <c r="AX59" s="759">
        <f t="shared" si="193"/>
        <v>-260.42034352093515</v>
      </c>
      <c r="AY59" s="759">
        <f t="shared" si="193"/>
        <v>-235.88268410597027</v>
      </c>
      <c r="AZ59" s="759">
        <f t="shared" si="193"/>
        <v>-223.53754559845845</v>
      </c>
      <c r="BA59" s="759">
        <f t="shared" si="193"/>
        <v>-224.66162003550266</v>
      </c>
      <c r="BB59" s="759">
        <f t="shared" si="193"/>
        <v>-230.10024392258811</v>
      </c>
      <c r="BC59" s="759">
        <f t="shared" ref="BC59:BE59" si="194">+BC57-BC51</f>
        <v>-240.06530408001072</v>
      </c>
      <c r="BD59" s="759">
        <f t="shared" si="194"/>
        <v>-244.61202874061439</v>
      </c>
      <c r="BE59" s="759">
        <f t="shared" si="194"/>
        <v>-851.54376869052874</v>
      </c>
    </row>
    <row r="60" spans="3:57" ht="15.75" thickBot="1">
      <c r="C60" s="571"/>
      <c r="D60" s="1"/>
      <c r="E60" s="1"/>
      <c r="F60" s="1"/>
      <c r="G60" s="1"/>
      <c r="H60" s="1"/>
      <c r="I60" s="1"/>
      <c r="J60" s="1"/>
      <c r="K60" s="653"/>
      <c r="L60" s="653"/>
      <c r="M60" s="653"/>
      <c r="N60" s="653"/>
      <c r="O60" s="653"/>
      <c r="P60" s="653"/>
      <c r="Q60" s="653"/>
      <c r="R60" s="653"/>
      <c r="S60" s="653"/>
      <c r="T60" s="653"/>
      <c r="U60" s="653"/>
      <c r="V60" s="653"/>
      <c r="W60" s="653"/>
      <c r="X60" s="653"/>
      <c r="Y60" s="653"/>
      <c r="Z60" s="653"/>
      <c r="AA60" s="653"/>
      <c r="AB60" s="653"/>
      <c r="AC60" s="653"/>
      <c r="AD60" s="653"/>
      <c r="AE60" s="653"/>
      <c r="AF60" s="653"/>
      <c r="AG60" s="653"/>
      <c r="AH60" s="653"/>
      <c r="AI60" s="653"/>
      <c r="AJ60" s="653"/>
      <c r="AK60" s="653"/>
      <c r="AL60" s="653"/>
      <c r="AM60" s="653"/>
      <c r="AN60" s="653"/>
      <c r="AO60" s="653"/>
      <c r="AP60" s="653"/>
      <c r="AQ60" s="653"/>
      <c r="AR60" s="653"/>
      <c r="AS60" s="653"/>
      <c r="AT60" s="653"/>
      <c r="AU60" s="653"/>
      <c r="AV60" s="653"/>
      <c r="AW60" s="653"/>
      <c r="AX60" s="653"/>
      <c r="AY60" s="653"/>
      <c r="AZ60" s="653"/>
      <c r="BA60" s="653"/>
      <c r="BB60" s="653"/>
      <c r="BC60" s="653"/>
      <c r="BD60" s="653"/>
      <c r="BE60" s="653"/>
    </row>
    <row r="61" spans="3:57">
      <c r="C61" s="755" t="s">
        <v>137</v>
      </c>
      <c r="D61" s="756"/>
      <c r="E61" s="756"/>
      <c r="F61" s="756"/>
      <c r="G61" s="756"/>
      <c r="H61" s="756"/>
      <c r="I61" s="756"/>
      <c r="J61" s="756"/>
      <c r="K61" s="757">
        <f>+L32</f>
        <v>93.622840000000011</v>
      </c>
      <c r="L61" s="757">
        <f>+M32</f>
        <v>93.622840000000011</v>
      </c>
      <c r="M61" s="757">
        <f t="shared" ref="M61" si="195">+N32</f>
        <v>93.622840000000011</v>
      </c>
      <c r="N61" s="757">
        <f t="shared" ref="N61" si="196">+O32</f>
        <v>93.622840000000011</v>
      </c>
      <c r="O61" s="757">
        <f t="shared" ref="O61" si="197">+P32</f>
        <v>93.622840000000011</v>
      </c>
      <c r="P61" s="757">
        <f t="shared" ref="P61" si="198">+Q32</f>
        <v>93.622840000000011</v>
      </c>
      <c r="Q61" s="757">
        <f t="shared" ref="Q61:AA61" si="199">+R21+$C$58</f>
        <v>-130</v>
      </c>
      <c r="R61" s="757">
        <f t="shared" si="199"/>
        <v>-130</v>
      </c>
      <c r="S61" s="757">
        <f t="shared" si="199"/>
        <v>-130</v>
      </c>
      <c r="T61" s="757">
        <f t="shared" si="199"/>
        <v>-130</v>
      </c>
      <c r="U61" s="757">
        <f t="shared" si="199"/>
        <v>-130</v>
      </c>
      <c r="V61" s="760">
        <f t="shared" si="199"/>
        <v>-130</v>
      </c>
      <c r="W61" s="757">
        <f t="shared" si="199"/>
        <v>-130</v>
      </c>
      <c r="X61" s="758">
        <f t="shared" si="199"/>
        <v>-130</v>
      </c>
      <c r="Y61" s="760">
        <f t="shared" si="199"/>
        <v>-130</v>
      </c>
      <c r="Z61" s="757">
        <f t="shared" si="199"/>
        <v>-130</v>
      </c>
      <c r="AA61" s="758">
        <f t="shared" si="199"/>
        <v>-130</v>
      </c>
      <c r="AB61" s="757">
        <f t="shared" ref="AB61" si="200">+AC21+$C$58</f>
        <v>-130</v>
      </c>
      <c r="AC61" s="757">
        <f t="shared" ref="AC61" si="201">+AD21+$C$58</f>
        <v>-130</v>
      </c>
      <c r="AD61" s="758">
        <f t="shared" ref="AD61" si="202">+AE21+$C$58</f>
        <v>-130</v>
      </c>
      <c r="AE61" s="757">
        <f t="shared" ref="AE61" si="203">+AF21+$C$58</f>
        <v>-130</v>
      </c>
      <c r="AF61" s="757">
        <f t="shared" ref="AF61" si="204">+AG21+$C$58</f>
        <v>-130</v>
      </c>
      <c r="AG61" s="758">
        <f t="shared" ref="AG61" si="205">+AH21+$C$58</f>
        <v>-130</v>
      </c>
      <c r="AH61" s="757">
        <f t="shared" ref="AH61" si="206">+AI21+$C$58</f>
        <v>-130</v>
      </c>
      <c r="AI61" s="757">
        <f t="shared" ref="AI61" si="207">+AJ21+$C$58</f>
        <v>-130</v>
      </c>
      <c r="AJ61" s="758">
        <f t="shared" ref="AJ61" si="208">+AK21+$C$58</f>
        <v>-130</v>
      </c>
      <c r="AK61" s="757">
        <f t="shared" ref="AK61" si="209">+AL21+$C$58</f>
        <v>-130</v>
      </c>
      <c r="AL61" s="757">
        <f t="shared" ref="AL61:AM61" si="210">+AM21+$C$58</f>
        <v>-130</v>
      </c>
      <c r="AM61" s="758">
        <f t="shared" si="210"/>
        <v>-130</v>
      </c>
      <c r="AN61" s="757">
        <f t="shared" ref="AN61" si="211">+AO21+$C$58</f>
        <v>-130</v>
      </c>
      <c r="AO61" s="757">
        <f t="shared" ref="AO61" si="212">+AP21+$C$58</f>
        <v>-130</v>
      </c>
      <c r="AP61" s="758">
        <f t="shared" ref="AP61" si="213">+AQ21+$C$58</f>
        <v>-130</v>
      </c>
      <c r="AQ61" s="757">
        <f t="shared" ref="AQ61" si="214">+AR21+$C$58</f>
        <v>-130</v>
      </c>
      <c r="AR61" s="757">
        <f t="shared" ref="AR61" si="215">+AS21+$C$58</f>
        <v>-130</v>
      </c>
      <c r="AS61" s="758">
        <f t="shared" ref="AS61" si="216">+AT21+$C$58</f>
        <v>-130</v>
      </c>
      <c r="AT61" s="758">
        <f t="shared" ref="AT61" si="217">+AU21+$C$58</f>
        <v>-130</v>
      </c>
      <c r="AU61" s="758">
        <f t="shared" ref="AU61" si="218">+AV21+$C$58</f>
        <v>-130</v>
      </c>
      <c r="AV61" s="758">
        <f t="shared" ref="AV61" si="219">+AW21+$C$58</f>
        <v>-130</v>
      </c>
      <c r="AW61" s="758">
        <f t="shared" ref="AW61" si="220">+AX21+$C$58</f>
        <v>471.33299999999997</v>
      </c>
      <c r="AX61" s="758">
        <f t="shared" ref="AX61" si="221">+AY21+$C$58</f>
        <v>480</v>
      </c>
      <c r="AY61" s="758">
        <f t="shared" ref="AY61" si="222">+AZ21+$C$58</f>
        <v>490.33299999999997</v>
      </c>
      <c r="AZ61" s="758">
        <f t="shared" ref="AZ61" si="223">+BA21+$C$58</f>
        <v>498.66700000000003</v>
      </c>
      <c r="BA61" s="758">
        <f t="shared" ref="BA61" si="224">+BB21+$C$58</f>
        <v>495</v>
      </c>
      <c r="BB61" s="758">
        <f t="shared" ref="BB61" si="225">+BC21+$C$58</f>
        <v>489.66700000000003</v>
      </c>
      <c r="BC61" s="758">
        <f t="shared" ref="BC61" si="226">+BD21+$C$58</f>
        <v>483.33299999999997</v>
      </c>
      <c r="BD61" s="758">
        <f t="shared" ref="BD61" si="227">+BE21+$C$58</f>
        <v>477.33299999999997</v>
      </c>
      <c r="BE61" s="758">
        <f t="shared" ref="BE61" si="228">+BF21+$C$58</f>
        <v>-130</v>
      </c>
    </row>
    <row r="62" spans="3:57">
      <c r="C62" s="762">
        <f>+C44</f>
        <v>-130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87"/>
      <c r="W62" s="1"/>
      <c r="X62" s="5"/>
      <c r="Y62" s="87"/>
      <c r="Z62" s="1"/>
      <c r="AA62" s="5"/>
      <c r="AB62" s="1"/>
      <c r="AC62" s="1"/>
      <c r="AD62" s="5"/>
      <c r="AE62" s="1"/>
      <c r="AF62" s="1"/>
      <c r="AG62" s="5"/>
      <c r="AH62" s="1"/>
      <c r="AI62" s="1"/>
      <c r="AJ62" s="5"/>
      <c r="AK62" s="1"/>
      <c r="AL62" s="1"/>
      <c r="AM62" s="5"/>
      <c r="AN62" s="1"/>
      <c r="AO62" s="1"/>
      <c r="AP62" s="5"/>
      <c r="AQ62" s="1"/>
      <c r="AR62" s="1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3:57" ht="15.75" thickBot="1">
      <c r="C63" s="573" t="s">
        <v>145</v>
      </c>
      <c r="D63" s="574"/>
      <c r="E63" s="574"/>
      <c r="F63" s="574"/>
      <c r="G63" s="574"/>
      <c r="H63" s="574"/>
      <c r="I63" s="574"/>
      <c r="J63" s="574"/>
      <c r="K63" s="582">
        <f>+K61-K60</f>
        <v>93.622840000000011</v>
      </c>
      <c r="L63" s="582">
        <f t="shared" ref="L63:N63" si="229">+L61-L60</f>
        <v>93.622840000000011</v>
      </c>
      <c r="M63" s="583">
        <f t="shared" si="229"/>
        <v>93.622840000000011</v>
      </c>
      <c r="N63" s="583">
        <f t="shared" si="229"/>
        <v>93.622840000000011</v>
      </c>
      <c r="O63" s="583">
        <f>+O61-O60</f>
        <v>93.622840000000011</v>
      </c>
      <c r="P63" s="583">
        <f t="shared" ref="P63" si="230">+P61-P60</f>
        <v>93.622840000000011</v>
      </c>
      <c r="Q63" s="583" t="e">
        <f t="shared" ref="Q63:BE63" si="231">+Q61-(Q51-$BB$7+$BB$6)</f>
        <v>#DIV/0!</v>
      </c>
      <c r="R63" s="583" t="e">
        <f t="shared" si="231"/>
        <v>#DIV/0!</v>
      </c>
      <c r="S63" s="583" t="e">
        <f t="shared" si="231"/>
        <v>#DIV/0!</v>
      </c>
      <c r="T63" s="583" t="e">
        <f t="shared" si="231"/>
        <v>#DIV/0!</v>
      </c>
      <c r="U63" s="583" t="e">
        <f t="shared" si="231"/>
        <v>#DIV/0!</v>
      </c>
      <c r="V63" s="761" t="e">
        <f t="shared" si="231"/>
        <v>#DIV/0!</v>
      </c>
      <c r="W63" s="583" t="e">
        <f t="shared" si="231"/>
        <v>#DIV/0!</v>
      </c>
      <c r="X63" s="759" t="e">
        <f t="shared" si="231"/>
        <v>#DIV/0!</v>
      </c>
      <c r="Y63" s="761" t="e">
        <f t="shared" si="231"/>
        <v>#DIV/0!</v>
      </c>
      <c r="Z63" s="583" t="e">
        <f t="shared" si="231"/>
        <v>#DIV/0!</v>
      </c>
      <c r="AA63" s="759" t="e">
        <f t="shared" si="231"/>
        <v>#DIV/0!</v>
      </c>
      <c r="AB63" s="583" t="e">
        <f t="shared" si="231"/>
        <v>#DIV/0!</v>
      </c>
      <c r="AC63" s="583" t="e">
        <f t="shared" si="231"/>
        <v>#DIV/0!</v>
      </c>
      <c r="AD63" s="759" t="e">
        <f t="shared" si="231"/>
        <v>#DIV/0!</v>
      </c>
      <c r="AE63" s="583" t="e">
        <f t="shared" si="231"/>
        <v>#DIV/0!</v>
      </c>
      <c r="AF63" s="583" t="e">
        <f t="shared" si="231"/>
        <v>#DIV/0!</v>
      </c>
      <c r="AG63" s="759" t="e">
        <f t="shared" si="231"/>
        <v>#DIV/0!</v>
      </c>
      <c r="AH63" s="583">
        <f t="shared" si="231"/>
        <v>-304.21315158398977</v>
      </c>
      <c r="AI63" s="583">
        <f t="shared" si="231"/>
        <v>-304.17509863412528</v>
      </c>
      <c r="AJ63" s="759">
        <f t="shared" si="231"/>
        <v>-304.22735070242908</v>
      </c>
      <c r="AK63" s="583">
        <f t="shared" si="231"/>
        <v>-304.22049297825885</v>
      </c>
      <c r="AL63" s="583">
        <f t="shared" si="231"/>
        <v>-303.09163178374433</v>
      </c>
      <c r="AM63" s="759">
        <f t="shared" si="231"/>
        <v>-303.05138929130771</v>
      </c>
      <c r="AN63" s="583">
        <f t="shared" si="231"/>
        <v>-301.94171709213299</v>
      </c>
      <c r="AO63" s="583">
        <f t="shared" si="231"/>
        <v>-300.64639718794206</v>
      </c>
      <c r="AP63" s="759">
        <f t="shared" si="231"/>
        <v>-300.26194929400981</v>
      </c>
      <c r="AQ63" s="583">
        <f t="shared" si="231"/>
        <v>-301.189170187532</v>
      </c>
      <c r="AR63" s="583">
        <f t="shared" si="231"/>
        <v>-302.62287105804779</v>
      </c>
      <c r="AS63" s="759">
        <f t="shared" si="231"/>
        <v>-303.44276985165857</v>
      </c>
      <c r="AT63" s="759">
        <f t="shared" si="231"/>
        <v>-304.37983901199129</v>
      </c>
      <c r="AU63" s="759">
        <f t="shared" si="231"/>
        <v>-304.20206521015939</v>
      </c>
      <c r="AV63" s="759">
        <f t="shared" si="231"/>
        <v>-301.79817120215921</v>
      </c>
      <c r="AW63" s="759">
        <f t="shared" si="231"/>
        <v>302.73936245706125</v>
      </c>
      <c r="AX63" s="759">
        <f t="shared" si="231"/>
        <v>-170.42034352093515</v>
      </c>
      <c r="AY63" s="759">
        <f t="shared" si="231"/>
        <v>-145.88268410597027</v>
      </c>
      <c r="AZ63" s="759">
        <f t="shared" si="231"/>
        <v>-133.53754559845845</v>
      </c>
      <c r="BA63" s="759">
        <f t="shared" si="231"/>
        <v>-134.66162003550266</v>
      </c>
      <c r="BB63" s="759">
        <f t="shared" si="231"/>
        <v>-140.10024392258811</v>
      </c>
      <c r="BC63" s="759">
        <f t="shared" si="231"/>
        <v>-150.06530408001072</v>
      </c>
      <c r="BD63" s="759">
        <f t="shared" si="231"/>
        <v>-154.61202874061439</v>
      </c>
      <c r="BE63" s="759">
        <f t="shared" si="231"/>
        <v>-761.54376869052874</v>
      </c>
    </row>
    <row r="64" spans="3:57">
      <c r="C64" s="753"/>
      <c r="K64" s="754"/>
      <c r="L64" s="754"/>
      <c r="M64" s="754"/>
      <c r="N64" s="754"/>
      <c r="O64" s="754"/>
      <c r="P64" s="754"/>
      <c r="Q64" s="754"/>
      <c r="R64" s="754"/>
      <c r="S64" s="754"/>
      <c r="T64" s="754"/>
      <c r="U64" s="754"/>
      <c r="V64" s="754"/>
      <c r="W64" s="754"/>
      <c r="X64" s="754"/>
      <c r="Y64" s="754"/>
      <c r="Z64" s="754"/>
      <c r="AA64" s="754"/>
    </row>
    <row r="65" spans="3:39">
      <c r="C65" s="753"/>
      <c r="K65" s="754"/>
      <c r="L65" s="754"/>
      <c r="M65" s="754"/>
      <c r="N65" s="754"/>
      <c r="O65" s="754"/>
      <c r="P65" s="754"/>
      <c r="Q65" s="754"/>
      <c r="R65" s="754"/>
      <c r="S65" s="754"/>
      <c r="T65" s="754"/>
      <c r="U65" s="754"/>
      <c r="V65" s="754"/>
      <c r="W65" s="754"/>
      <c r="X65" s="754"/>
      <c r="Y65" s="754"/>
      <c r="Z65" s="754"/>
      <c r="AA65" s="754"/>
    </row>
    <row r="66" spans="3:39">
      <c r="C66" s="753"/>
      <c r="K66" s="754"/>
      <c r="L66" s="754"/>
      <c r="M66" s="754"/>
      <c r="N66" s="754"/>
      <c r="O66" s="754"/>
      <c r="P66" s="754"/>
      <c r="Q66" s="754"/>
      <c r="R66" s="754"/>
      <c r="S66" s="754"/>
      <c r="T66" s="754"/>
      <c r="U66" s="754"/>
      <c r="V66" s="754"/>
      <c r="W66" s="754"/>
      <c r="X66" s="754"/>
      <c r="Y66" s="754"/>
      <c r="Z66" s="754"/>
      <c r="AA66" s="754"/>
    </row>
    <row r="67" spans="3:39">
      <c r="C67" s="753"/>
      <c r="K67" s="754"/>
      <c r="L67" s="754"/>
      <c r="M67" s="754"/>
      <c r="N67" s="754"/>
      <c r="O67" s="754"/>
      <c r="P67" s="754"/>
      <c r="Q67" s="754"/>
      <c r="R67" s="754"/>
      <c r="S67" s="754"/>
      <c r="T67" s="754"/>
      <c r="U67" s="754"/>
      <c r="V67" s="754"/>
      <c r="W67" s="754"/>
      <c r="X67" s="754"/>
      <c r="Y67" s="754"/>
      <c r="Z67" s="754"/>
      <c r="AA67" s="754"/>
    </row>
    <row r="68" spans="3:39">
      <c r="K68" s="29"/>
    </row>
    <row r="69" spans="3:39">
      <c r="N69" s="64" t="s">
        <v>118</v>
      </c>
      <c r="Q69" s="103">
        <f>+J14</f>
        <v>0</v>
      </c>
      <c r="T69" s="434">
        <f>+Q69</f>
        <v>0</v>
      </c>
      <c r="U69" s="435" t="s">
        <v>118</v>
      </c>
      <c r="AI69" s="534">
        <f>+M14</f>
        <v>0</v>
      </c>
      <c r="AJ69" s="535" t="s">
        <v>118</v>
      </c>
      <c r="AK69" s="10"/>
      <c r="AL69" s="1"/>
      <c r="AM69" s="1"/>
    </row>
    <row r="70" spans="3:39">
      <c r="C70" t="s">
        <v>146</v>
      </c>
      <c r="Q70" t="s">
        <v>147</v>
      </c>
      <c r="T70" s="2"/>
      <c r="U70" s="1"/>
      <c r="AI70" s="10"/>
      <c r="AJ70" s="10"/>
      <c r="AK70" s="10"/>
      <c r="AL70" s="1"/>
      <c r="AM70" s="1"/>
    </row>
    <row r="71" spans="3:39">
      <c r="C71" s="79">
        <f>+E21</f>
        <v>0</v>
      </c>
      <c r="H71" t="s">
        <v>87</v>
      </c>
      <c r="I71" t="s">
        <v>148</v>
      </c>
      <c r="K71" t="s">
        <v>113</v>
      </c>
      <c r="M71" s="64" t="s">
        <v>86</v>
      </c>
      <c r="N71" t="s">
        <v>149</v>
      </c>
      <c r="Q71" s="79">
        <f>+R21</f>
        <v>0</v>
      </c>
      <c r="R71" t="s">
        <v>113</v>
      </c>
      <c r="T71" s="450">
        <v>710</v>
      </c>
      <c r="U71" s="1"/>
      <c r="AI71" s="450">
        <v>820</v>
      </c>
      <c r="AJ71" s="10" t="s">
        <v>150</v>
      </c>
      <c r="AK71" s="10" t="s">
        <v>151</v>
      </c>
      <c r="AL71" s="1"/>
      <c r="AM71" s="1"/>
    </row>
    <row r="72" spans="3:39">
      <c r="C72" s="327">
        <v>-150</v>
      </c>
      <c r="M72" s="64"/>
      <c r="Q72" s="447">
        <v>-102</v>
      </c>
      <c r="T72" s="436">
        <f>+-Q75</f>
        <v>47.34</v>
      </c>
      <c r="U72" s="1" t="s">
        <v>152</v>
      </c>
      <c r="AI72" s="536">
        <f>+-Q75</f>
        <v>47.34</v>
      </c>
      <c r="AJ72" s="10" t="s">
        <v>152</v>
      </c>
      <c r="AK72" s="10"/>
      <c r="AL72" s="1"/>
      <c r="AM72" s="1"/>
    </row>
    <row r="73" spans="3:39">
      <c r="C73" s="79">
        <f>+C71+C72</f>
        <v>-150</v>
      </c>
      <c r="M73" s="64"/>
      <c r="Q73" s="79">
        <f>+Q71+Q72</f>
        <v>-102</v>
      </c>
      <c r="T73" s="437">
        <f>+T71+T72</f>
        <v>757.34</v>
      </c>
      <c r="U73" s="1" t="s">
        <v>153</v>
      </c>
      <c r="AI73" s="537">
        <f>+AI71+AI72</f>
        <v>867.34</v>
      </c>
      <c r="AJ73" s="10" t="s">
        <v>153</v>
      </c>
      <c r="AK73" s="10"/>
      <c r="AL73" s="1"/>
      <c r="AM73" s="1"/>
    </row>
    <row r="74" spans="3:39">
      <c r="C74" s="79">
        <f>+C73*D14</f>
        <v>0</v>
      </c>
      <c r="I74" t="s">
        <v>154</v>
      </c>
      <c r="K74" t="s">
        <v>75</v>
      </c>
      <c r="M74" s="64"/>
      <c r="N74" t="s">
        <v>154</v>
      </c>
      <c r="Q74" s="79">
        <f>+Q73*Q69</f>
        <v>0</v>
      </c>
      <c r="R74" t="s">
        <v>75</v>
      </c>
      <c r="T74" s="2"/>
      <c r="U74" s="1"/>
      <c r="AI74" s="18"/>
      <c r="AJ74" s="10"/>
      <c r="AK74" s="10"/>
      <c r="AL74" s="1"/>
      <c r="AM74" s="1"/>
    </row>
    <row r="75" spans="3:39">
      <c r="C75" s="327">
        <f>-(70*0.789)</f>
        <v>-55.230000000000004</v>
      </c>
      <c r="M75" s="64" t="s">
        <v>155</v>
      </c>
      <c r="N75" t="s">
        <v>156</v>
      </c>
      <c r="Q75" s="448">
        <f>-(60*0.789)</f>
        <v>-47.34</v>
      </c>
      <c r="T75" s="438" t="e">
        <f>+T73/Q69</f>
        <v>#DIV/0!</v>
      </c>
      <c r="U75" s="1" t="s">
        <v>157</v>
      </c>
      <c r="AI75" s="538" t="e">
        <f>+AI73/AI69</f>
        <v>#DIV/0!</v>
      </c>
      <c r="AJ75" s="10" t="s">
        <v>157</v>
      </c>
      <c r="AK75" s="10"/>
      <c r="AL75" s="1"/>
      <c r="AM75" s="1"/>
    </row>
    <row r="76" spans="3:39">
      <c r="C76" s="79">
        <f>+C74+C75</f>
        <v>-55.230000000000004</v>
      </c>
      <c r="H76" t="s">
        <v>86</v>
      </c>
      <c r="I76" t="s">
        <v>158</v>
      </c>
      <c r="K76" t="s">
        <v>75</v>
      </c>
      <c r="M76" s="64" t="s">
        <v>85</v>
      </c>
      <c r="N76" t="s">
        <v>159</v>
      </c>
      <c r="Q76" s="79">
        <f>+Q74+Q75</f>
        <v>-47.34</v>
      </c>
      <c r="R76" t="s">
        <v>75</v>
      </c>
      <c r="T76" s="439">
        <v>102</v>
      </c>
      <c r="U76" s="1"/>
      <c r="AI76" s="539">
        <v>102</v>
      </c>
      <c r="AJ76" s="10"/>
      <c r="AK76" s="10"/>
      <c r="AL76" s="1"/>
      <c r="AM76" s="1"/>
    </row>
    <row r="77" spans="3:39">
      <c r="C77" s="79">
        <f>-(0.05*264.172)</f>
        <v>-13.208600000000002</v>
      </c>
      <c r="Q77" s="79">
        <f>-(0.03*264.172)</f>
        <v>-7.9251600000000009</v>
      </c>
      <c r="T77" s="438" t="e">
        <f>+T75+T76</f>
        <v>#DIV/0!</v>
      </c>
      <c r="U77" s="1" t="s">
        <v>160</v>
      </c>
      <c r="AI77" s="538" t="e">
        <f>+AI75+AI76</f>
        <v>#DIV/0!</v>
      </c>
      <c r="AJ77" s="10" t="s">
        <v>161</v>
      </c>
      <c r="AK77" s="10"/>
      <c r="AL77" s="1"/>
      <c r="AM77" s="1"/>
    </row>
    <row r="78" spans="3:39">
      <c r="C78" s="79">
        <f>+C76+C77</f>
        <v>-68.438600000000008</v>
      </c>
      <c r="I78" s="64" t="s">
        <v>162</v>
      </c>
      <c r="M78" s="28"/>
      <c r="N78" s="71" t="s">
        <v>162</v>
      </c>
      <c r="Q78" s="80">
        <f>+Q76+Q77</f>
        <v>-55.265160000000002</v>
      </c>
      <c r="R78" s="28" t="s">
        <v>75</v>
      </c>
      <c r="T78" s="438">
        <f>+R21</f>
        <v>0</v>
      </c>
      <c r="U78" s="1" t="s">
        <v>163</v>
      </c>
      <c r="AI78" s="1"/>
      <c r="AK78" s="10"/>
      <c r="AL78" s="1"/>
      <c r="AM78" s="1"/>
    </row>
    <row r="79" spans="3:39">
      <c r="J79" s="79"/>
      <c r="T79" s="305">
        <v>-35</v>
      </c>
      <c r="U79" s="1"/>
      <c r="AI79" s="539">
        <f>+M21</f>
        <v>0</v>
      </c>
      <c r="AJ79" s="10" t="s">
        <v>164</v>
      </c>
      <c r="AK79" s="10"/>
      <c r="AL79" s="541"/>
      <c r="AM79" s="1"/>
    </row>
    <row r="80" spans="3:39">
      <c r="T80" s="488">
        <f>+T78+T79</f>
        <v>-35</v>
      </c>
      <c r="AI80" s="540" t="e">
        <f>+AI79-AI77</f>
        <v>#DIV/0!</v>
      </c>
      <c r="AJ80" s="10" t="s">
        <v>165</v>
      </c>
      <c r="AK80" s="10"/>
      <c r="AL80" s="1"/>
      <c r="AM80" s="1"/>
    </row>
    <row r="81" spans="14:42">
      <c r="N81">
        <v>15000</v>
      </c>
      <c r="Q81" s="432">
        <f>+N81*-Q77</f>
        <v>118877.40000000001</v>
      </c>
      <c r="T81" s="449" t="e">
        <f>+T80-T77</f>
        <v>#DIV/0!</v>
      </c>
    </row>
    <row r="84" spans="14:42">
      <c r="T84" s="432"/>
    </row>
    <row r="85" spans="14:42">
      <c r="T85" s="60"/>
      <c r="AL85" s="110" t="s">
        <v>166</v>
      </c>
    </row>
    <row r="86" spans="14:42">
      <c r="T86" s="60"/>
      <c r="AK86" s="546" t="s">
        <v>167</v>
      </c>
      <c r="AL86" s="655">
        <v>2.3824999999999998</v>
      </c>
      <c r="AM86" s="544">
        <f>+'settlement day'!T9</f>
        <v>0</v>
      </c>
      <c r="AN86" s="658" t="s">
        <v>168</v>
      </c>
    </row>
    <row r="87" spans="14:42">
      <c r="AK87" s="546" t="s">
        <v>169</v>
      </c>
      <c r="AL87" s="544">
        <v>0.36499999999999999</v>
      </c>
      <c r="AM87" s="546"/>
    </row>
    <row r="88" spans="14:42">
      <c r="AK88" s="546" t="s">
        <v>170</v>
      </c>
      <c r="AL88" s="544">
        <v>0.01</v>
      </c>
      <c r="AM88" s="546"/>
    </row>
    <row r="89" spans="14:42">
      <c r="AK89" s="547" t="s">
        <v>171</v>
      </c>
      <c r="AL89" s="544">
        <v>0.01</v>
      </c>
      <c r="AM89" s="546"/>
    </row>
    <row r="90" spans="14:42">
      <c r="AJ90" s="497">
        <f>SUM(AL87:AL90)</f>
        <v>0.40500000000000003</v>
      </c>
      <c r="AK90" s="546" t="s">
        <v>172</v>
      </c>
      <c r="AL90" s="544">
        <v>0.02</v>
      </c>
      <c r="AM90" s="546"/>
    </row>
    <row r="91" spans="14:42">
      <c r="AJ91" s="497"/>
      <c r="AK91" s="546" t="s">
        <v>156</v>
      </c>
      <c r="AL91" s="654">
        <f>+AP91/264.172</f>
        <v>0.19883447148070196</v>
      </c>
      <c r="AM91" s="546"/>
      <c r="AO91">
        <v>65</v>
      </c>
      <c r="AP91">
        <f>+AO91*0.8081</f>
        <v>52.526500000000006</v>
      </c>
    </row>
    <row r="92" spans="14:42">
      <c r="AK92" s="546" t="s">
        <v>173</v>
      </c>
      <c r="AL92" s="544">
        <f>SUM(AL86:AL91)</f>
        <v>2.986334471480701</v>
      </c>
      <c r="AM92" s="658" t="s">
        <v>110</v>
      </c>
    </row>
    <row r="93" spans="14:42">
      <c r="AL93" s="545">
        <f>+AL92*264.172</f>
        <v>788.90594999999985</v>
      </c>
      <c r="AM93" s="658" t="s">
        <v>75</v>
      </c>
    </row>
    <row r="94" spans="14:42">
      <c r="AK94" s="546"/>
      <c r="AM94" s="658"/>
      <c r="AO94" s="60">
        <f>+AL95-AL93</f>
        <v>1.0940500000001521</v>
      </c>
      <c r="AP94">
        <f>+AO94/264.172</f>
        <v>4.141430583105522E-3</v>
      </c>
    </row>
    <row r="95" spans="14:42">
      <c r="AK95" s="660" t="s">
        <v>174</v>
      </c>
      <c r="AL95" s="652">
        <v>790</v>
      </c>
      <c r="AM95" s="639" t="s">
        <v>75</v>
      </c>
    </row>
    <row r="96" spans="14:42">
      <c r="AK96" s="656">
        <f>+O14</f>
        <v>0</v>
      </c>
      <c r="AL96" s="545" t="e">
        <f>+AL95/AK96</f>
        <v>#DIV/0!</v>
      </c>
      <c r="AM96" s="658" t="s">
        <v>175</v>
      </c>
    </row>
    <row r="97" spans="37:40">
      <c r="AK97" s="657">
        <v>0.06</v>
      </c>
      <c r="AL97" s="545">
        <v>192</v>
      </c>
      <c r="AM97" s="658" t="s">
        <v>175</v>
      </c>
    </row>
    <row r="98" spans="37:40">
      <c r="AK98" s="546"/>
      <c r="AL98" s="545" t="e">
        <f>+AL96+AL97</f>
        <v>#DIV/0!</v>
      </c>
      <c r="AM98" s="658" t="s">
        <v>175</v>
      </c>
    </row>
    <row r="99" spans="37:40">
      <c r="AK99" s="546"/>
      <c r="AL99" s="545"/>
      <c r="AM99" s="658"/>
    </row>
    <row r="100" spans="37:40">
      <c r="AK100" s="546" t="s">
        <v>176</v>
      </c>
      <c r="AL100" s="545">
        <v>900</v>
      </c>
      <c r="AM100" s="658" t="s">
        <v>177</v>
      </c>
    </row>
    <row r="101" spans="37:40">
      <c r="AK101" t="s">
        <v>178</v>
      </c>
      <c r="AL101" s="75">
        <f>+AL100*0.8081</f>
        <v>727.29000000000008</v>
      </c>
      <c r="AM101" s="658" t="s">
        <v>75</v>
      </c>
    </row>
    <row r="102" spans="37:40">
      <c r="AK102" s="546" t="s">
        <v>156</v>
      </c>
      <c r="AL102" s="659">
        <f>+AN102*0.8081</f>
        <v>64.647999999999996</v>
      </c>
      <c r="AM102" s="658" t="s">
        <v>179</v>
      </c>
      <c r="AN102">
        <v>80</v>
      </c>
    </row>
    <row r="103" spans="37:40">
      <c r="AK103" t="s">
        <v>180</v>
      </c>
      <c r="AL103" s="545">
        <f>+AL101+AL102</f>
        <v>791.9380000000001</v>
      </c>
      <c r="AM103" s="658" t="s">
        <v>179</v>
      </c>
    </row>
    <row r="104" spans="37:40">
      <c r="AL104" s="545" t="e">
        <f>+AL103/AK96</f>
        <v>#DIV/0!</v>
      </c>
      <c r="AM104" s="658" t="s">
        <v>175</v>
      </c>
    </row>
    <row r="107" spans="37:40">
      <c r="AK107" s="546" t="s">
        <v>181</v>
      </c>
      <c r="AL107" s="545" t="e">
        <f>+AL104-AL98</f>
        <v>#DIV/0!</v>
      </c>
    </row>
  </sheetData>
  <phoneticPr fontId="31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8.7109375" defaultRowHeight="15"/>
  <cols>
    <col min="1" max="1" width="1.85546875" customWidth="1"/>
    <col min="2" max="2" width="5.5703125" customWidth="1"/>
    <col min="4" max="4" width="11.5703125" bestFit="1" customWidth="1"/>
    <col min="5" max="8" width="9.140625" bestFit="1" customWidth="1"/>
    <col min="9" max="9" width="11" bestFit="1" customWidth="1"/>
    <col min="10" max="15" width="9.1406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.75">
      <c r="B2" s="1"/>
      <c r="C2" s="1"/>
      <c r="D2" s="249" t="s">
        <v>252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.75">
      <c r="B3" s="1"/>
      <c r="C3" s="1"/>
      <c r="D3" s="249"/>
      <c r="E3" s="1"/>
      <c r="F3" s="1"/>
      <c r="G3" s="1"/>
      <c r="H3" s="1"/>
      <c r="I3" s="2" t="s">
        <v>253</v>
      </c>
      <c r="J3" s="250">
        <f>+'settlement day'!B3</f>
        <v>45797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254</v>
      </c>
      <c r="F4" s="251">
        <f>100%-(+E12/I12)</f>
        <v>0.12560890970298833</v>
      </c>
      <c r="G4" s="1"/>
      <c r="H4" s="1"/>
      <c r="I4" s="2" t="s">
        <v>255</v>
      </c>
      <c r="J4" s="252">
        <f>'settlement day'!BA30</f>
        <v>5.7416</v>
      </c>
      <c r="K4" s="1"/>
      <c r="L4" s="1"/>
      <c r="M4" s="253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4"/>
      <c r="G5" s="1"/>
      <c r="H5" s="1"/>
      <c r="I5" s="2"/>
      <c r="J5" s="255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>
      <c r="B6" s="256"/>
      <c r="C6" s="1123" t="s">
        <v>256</v>
      </c>
      <c r="D6" s="1124"/>
      <c r="E6" s="1124"/>
      <c r="F6" s="1124"/>
      <c r="G6" s="1124"/>
      <c r="H6" s="1124"/>
      <c r="I6" s="1124"/>
      <c r="J6" s="1125"/>
      <c r="K6" s="1123" t="s">
        <v>257</v>
      </c>
      <c r="L6" s="1124"/>
      <c r="M6" s="1124"/>
      <c r="N6" s="1124"/>
      <c r="O6" s="1124"/>
      <c r="P6" s="1124"/>
      <c r="Q6" s="1124"/>
      <c r="R6" s="1124"/>
      <c r="S6" s="1124"/>
      <c r="T6" s="1125"/>
      <c r="U6" s="256"/>
    </row>
    <row r="7" spans="2:21">
      <c r="B7" s="1"/>
      <c r="C7" s="1"/>
      <c r="D7" s="1"/>
      <c r="E7" s="257" t="s">
        <v>258</v>
      </c>
      <c r="F7" s="257" t="s">
        <v>221</v>
      </c>
      <c r="G7" s="258"/>
      <c r="H7" s="259" t="s">
        <v>259</v>
      </c>
      <c r="I7" s="257" t="s">
        <v>258</v>
      </c>
      <c r="J7" s="260" t="s">
        <v>221</v>
      </c>
      <c r="K7" s="1"/>
      <c r="L7" s="259" t="s">
        <v>260</v>
      </c>
      <c r="M7" s="257" t="s">
        <v>258</v>
      </c>
      <c r="N7" s="257" t="s">
        <v>221</v>
      </c>
      <c r="O7" s="1">
        <f>470/0.867</f>
        <v>542.09919261822381</v>
      </c>
      <c r="P7" s="404" t="s">
        <v>261</v>
      </c>
      <c r="Q7" s="1">
        <v>190</v>
      </c>
      <c r="R7" s="259" t="s">
        <v>262</v>
      </c>
      <c r="S7" s="257" t="s">
        <v>258</v>
      </c>
      <c r="T7" s="257" t="s">
        <v>221</v>
      </c>
      <c r="U7" s="1"/>
    </row>
    <row r="8" spans="2:21">
      <c r="B8" s="1"/>
      <c r="C8" s="1"/>
      <c r="D8" s="259" t="s">
        <v>263</v>
      </c>
      <c r="E8" s="261">
        <f>+'settlement day'!AY45</f>
        <v>3320</v>
      </c>
      <c r="F8" s="254"/>
      <c r="G8" s="258"/>
      <c r="H8" s="259" t="s">
        <v>264</v>
      </c>
      <c r="I8" s="262">
        <f>+'settlement day'!AY44</f>
        <v>3320</v>
      </c>
      <c r="J8" s="263"/>
      <c r="K8" s="1"/>
      <c r="L8" s="259" t="s">
        <v>264</v>
      </c>
      <c r="M8" s="262">
        <f>+'PLATTS&amp;OPIS'!I256</f>
        <v>3900</v>
      </c>
      <c r="N8" s="1"/>
      <c r="O8" s="288"/>
      <c r="P8" s="1"/>
      <c r="Q8" s="1" t="s">
        <v>265</v>
      </c>
      <c r="R8" s="259" t="s">
        <v>264</v>
      </c>
      <c r="S8" s="262">
        <f>+I8+Q7</f>
        <v>3510</v>
      </c>
      <c r="T8" s="1"/>
      <c r="U8" s="1"/>
    </row>
    <row r="9" spans="2:21">
      <c r="B9" s="1"/>
      <c r="C9" s="1"/>
      <c r="D9" s="2" t="s">
        <v>266</v>
      </c>
      <c r="E9" s="254">
        <f>+E8*2.85%</f>
        <v>94.62</v>
      </c>
      <c r="F9" s="254"/>
      <c r="G9" s="258"/>
      <c r="H9" s="2"/>
      <c r="I9" s="254">
        <f>+I8*2.85%</f>
        <v>94.62</v>
      </c>
      <c r="J9" s="264"/>
      <c r="K9" s="1"/>
      <c r="L9" s="1"/>
      <c r="M9" s="254">
        <v>0</v>
      </c>
      <c r="N9" s="254"/>
      <c r="O9" s="265" t="s">
        <v>266</v>
      </c>
      <c r="P9" s="1"/>
      <c r="Q9" s="1"/>
      <c r="R9" s="1"/>
      <c r="S9" s="254">
        <v>0</v>
      </c>
      <c r="T9" s="254"/>
      <c r="U9" s="1"/>
    </row>
    <row r="10" spans="2:21">
      <c r="B10" s="1"/>
      <c r="C10" s="1"/>
      <c r="D10" s="2" t="s">
        <v>267</v>
      </c>
      <c r="E10" s="254">
        <f>+E8*12%</f>
        <v>398.4</v>
      </c>
      <c r="F10" s="254"/>
      <c r="G10" s="258"/>
      <c r="H10" s="2"/>
      <c r="I10" s="254">
        <v>122</v>
      </c>
      <c r="J10" s="264"/>
      <c r="K10" s="1"/>
      <c r="L10" s="2"/>
      <c r="M10" s="254"/>
      <c r="N10" s="254"/>
      <c r="O10" s="265" t="s">
        <v>268</v>
      </c>
      <c r="P10" s="1"/>
      <c r="Q10" s="1"/>
      <c r="R10" s="2"/>
      <c r="S10" s="254"/>
      <c r="T10" s="254"/>
      <c r="U10" s="1"/>
    </row>
    <row r="11" spans="2:21">
      <c r="B11" s="697">
        <v>130.9</v>
      </c>
      <c r="C11" s="1"/>
      <c r="D11" s="2" t="s">
        <v>269</v>
      </c>
      <c r="E11" s="266">
        <v>130.9</v>
      </c>
      <c r="F11" s="254"/>
      <c r="G11" s="258"/>
      <c r="H11" s="2"/>
      <c r="I11" s="266">
        <v>20</v>
      </c>
      <c r="J11" s="264"/>
      <c r="K11" s="1"/>
      <c r="L11" s="267">
        <v>131</v>
      </c>
      <c r="M11" s="268">
        <v>0</v>
      </c>
      <c r="N11" s="254"/>
      <c r="O11" s="265" t="s">
        <v>269</v>
      </c>
      <c r="P11" s="1"/>
      <c r="Q11" s="1"/>
      <c r="R11" s="267"/>
      <c r="S11" s="268">
        <v>149</v>
      </c>
      <c r="T11" s="254"/>
      <c r="U11" s="1"/>
    </row>
    <row r="12" spans="2:21">
      <c r="B12" s="1"/>
      <c r="C12" s="1"/>
      <c r="D12" s="2"/>
      <c r="E12" s="254">
        <f>+E8-(E9+E10+E11)</f>
        <v>2696.08</v>
      </c>
      <c r="F12" s="254"/>
      <c r="G12" s="258"/>
      <c r="H12" s="2"/>
      <c r="I12" s="254">
        <f>+I8-(I9+I10+I11)</f>
        <v>3083.38</v>
      </c>
      <c r="J12" s="269">
        <f>+I12/E12</f>
        <v>1.1436530073291595</v>
      </c>
      <c r="K12" s="1"/>
      <c r="L12" s="2"/>
      <c r="M12" s="254">
        <f>+M8-(M9+M10+M11)</f>
        <v>3900</v>
      </c>
      <c r="N12" s="254"/>
      <c r="O12" s="265"/>
      <c r="P12" s="1"/>
      <c r="Q12" s="1"/>
      <c r="R12" s="2"/>
      <c r="S12" s="254">
        <f>+S8-(S9+S10+S11)</f>
        <v>3361</v>
      </c>
      <c r="T12" s="254"/>
      <c r="U12" s="1"/>
    </row>
    <row r="13" spans="2:21">
      <c r="B13" s="1"/>
      <c r="C13" s="280">
        <v>1</v>
      </c>
      <c r="D13" s="2" t="s">
        <v>270</v>
      </c>
      <c r="E13" s="254">
        <f ca="1">+'settlement day'!BK34*'BRAZIL domestic'!C13</f>
        <v>60.75</v>
      </c>
      <c r="F13" s="254"/>
      <c r="G13" s="342">
        <v>1.2</v>
      </c>
      <c r="H13" s="2"/>
      <c r="I13" s="254">
        <f ca="1">+'settlement day'!BK34*'BRAZIL domestic'!G13</f>
        <v>72.899999999999991</v>
      </c>
      <c r="J13" s="269"/>
      <c r="K13" s="1"/>
      <c r="L13" s="2"/>
      <c r="M13" s="254"/>
      <c r="N13" s="254"/>
      <c r="O13" s="265"/>
      <c r="P13" s="1"/>
      <c r="Q13" s="1"/>
      <c r="R13" s="2"/>
      <c r="S13" s="254"/>
      <c r="T13" s="254"/>
      <c r="U13" s="1"/>
    </row>
    <row r="14" spans="2:21">
      <c r="B14" s="1"/>
      <c r="C14" s="1"/>
      <c r="D14" s="2"/>
      <c r="E14" s="254"/>
      <c r="F14" s="254"/>
      <c r="G14" s="258"/>
      <c r="H14" s="2"/>
      <c r="I14" s="254"/>
      <c r="J14" s="264"/>
      <c r="K14" s="1"/>
      <c r="L14" s="2"/>
      <c r="M14" s="254"/>
      <c r="N14" s="254"/>
      <c r="O14" s="265"/>
      <c r="P14" s="1"/>
      <c r="Q14" s="1"/>
      <c r="R14" s="2"/>
      <c r="S14" s="254"/>
      <c r="T14" s="254"/>
      <c r="U14" s="1"/>
    </row>
    <row r="15" spans="2:21">
      <c r="B15" s="1"/>
      <c r="C15" s="1"/>
      <c r="D15" s="2" t="s">
        <v>271</v>
      </c>
      <c r="E15" s="270">
        <f>+'mkt data'!G5</f>
        <v>300</v>
      </c>
      <c r="F15" s="254"/>
      <c r="G15" s="258"/>
      <c r="H15" s="2"/>
      <c r="I15" s="254">
        <f>+E15</f>
        <v>300</v>
      </c>
      <c r="J15" s="264"/>
      <c r="K15" s="1"/>
      <c r="L15" s="2"/>
      <c r="M15" s="270">
        <v>50</v>
      </c>
      <c r="N15" s="254"/>
      <c r="O15" s="265" t="s">
        <v>272</v>
      </c>
      <c r="P15" s="1"/>
      <c r="Q15" s="1"/>
      <c r="R15" s="2"/>
      <c r="S15" s="270">
        <v>0</v>
      </c>
      <c r="T15" s="254"/>
      <c r="U15" s="1"/>
    </row>
    <row r="16" spans="2:21">
      <c r="B16" s="1"/>
      <c r="C16" s="1"/>
      <c r="D16" s="2" t="s">
        <v>273</v>
      </c>
      <c r="E16" s="807">
        <f>+'mkt data'!H8</f>
        <v>100</v>
      </c>
      <c r="F16" s="254"/>
      <c r="G16" s="258"/>
      <c r="H16" s="2"/>
      <c r="I16" s="254">
        <f>+E16</f>
        <v>100</v>
      </c>
      <c r="J16" s="264"/>
      <c r="K16" s="1"/>
      <c r="L16" s="2"/>
      <c r="M16" s="254">
        <v>0</v>
      </c>
      <c r="N16" s="254"/>
      <c r="O16" s="1"/>
      <c r="P16" s="1"/>
      <c r="Q16" s="1"/>
      <c r="R16" s="2"/>
      <c r="S16" s="254">
        <v>0</v>
      </c>
      <c r="T16" s="254"/>
      <c r="U16" s="1"/>
    </row>
    <row r="17" spans="2:21">
      <c r="B17" s="1"/>
      <c r="C17" s="1"/>
      <c r="D17" s="2"/>
      <c r="E17" s="254"/>
      <c r="F17" s="254"/>
      <c r="G17" s="258"/>
      <c r="H17" s="2"/>
      <c r="I17" s="254"/>
      <c r="J17" s="264"/>
      <c r="K17" s="1"/>
      <c r="L17" s="2"/>
      <c r="M17" s="254"/>
      <c r="N17" s="254"/>
      <c r="O17" s="1"/>
      <c r="P17" s="1"/>
      <c r="Q17" s="1"/>
      <c r="R17" s="2"/>
      <c r="S17" s="254"/>
      <c r="T17" s="254"/>
      <c r="U17" s="1"/>
    </row>
    <row r="18" spans="2:21">
      <c r="B18" s="1"/>
      <c r="C18" s="1"/>
      <c r="D18" s="2" t="s">
        <v>274</v>
      </c>
      <c r="E18" s="254">
        <f ca="1">+E12+E13+E15+E16</f>
        <v>3156.83</v>
      </c>
      <c r="F18" s="254">
        <f ca="1">+E18/$J$4</f>
        <v>549.81712414657932</v>
      </c>
      <c r="G18" s="258"/>
      <c r="H18" s="2"/>
      <c r="I18" s="254">
        <f ca="1">+I12+I13+I15+I16</f>
        <v>3556.28</v>
      </c>
      <c r="J18" s="264">
        <f ca="1">+I18/$J$4</f>
        <v>619.38832381217787</v>
      </c>
      <c r="K18" s="1"/>
      <c r="L18" s="2"/>
      <c r="M18" s="254">
        <f>+M12+M15+M16</f>
        <v>3950</v>
      </c>
      <c r="N18" s="254">
        <f>+M18/$J$4</f>
        <v>687.96154382053783</v>
      </c>
      <c r="O18" s="1"/>
      <c r="P18" s="1"/>
      <c r="Q18" s="1"/>
      <c r="R18" s="2"/>
      <c r="S18" s="254">
        <f>+S12+S15+S16</f>
        <v>3361</v>
      </c>
      <c r="T18" s="254">
        <f>+S18/$J$4</f>
        <v>585.37689842552595</v>
      </c>
      <c r="U18" s="1"/>
    </row>
    <row r="19" spans="2:21">
      <c r="B19" s="1"/>
      <c r="C19" s="1"/>
      <c r="D19" s="2"/>
      <c r="E19" s="254"/>
      <c r="F19" s="254"/>
      <c r="G19" s="258"/>
      <c r="H19" s="2"/>
      <c r="I19" s="254"/>
      <c r="J19" s="264"/>
      <c r="K19" s="1"/>
      <c r="L19" s="2"/>
      <c r="M19" s="254"/>
      <c r="N19" s="254"/>
      <c r="O19" s="1"/>
      <c r="P19" s="1"/>
      <c r="Q19" s="1"/>
      <c r="R19" s="2"/>
      <c r="S19" s="254"/>
      <c r="T19" s="254"/>
      <c r="U19" s="1"/>
    </row>
    <row r="20" spans="2:21">
      <c r="B20" s="1"/>
      <c r="C20" s="1"/>
      <c r="D20" s="2" t="s">
        <v>275</v>
      </c>
      <c r="E20" s="254">
        <v>10</v>
      </c>
      <c r="F20" s="254">
        <f>+E20/J4</f>
        <v>1.7416747944823743</v>
      </c>
      <c r="G20" s="258"/>
      <c r="H20" s="2"/>
      <c r="I20" s="254"/>
      <c r="J20" s="264">
        <f>+F20</f>
        <v>1.7416747944823743</v>
      </c>
      <c r="K20" s="1"/>
      <c r="L20" s="2"/>
      <c r="M20" s="271">
        <v>70</v>
      </c>
      <c r="N20" s="254">
        <f>+M20/$J$4</f>
        <v>12.19172356137662</v>
      </c>
      <c r="O20" s="265" t="s">
        <v>275</v>
      </c>
      <c r="P20" s="1"/>
      <c r="Q20" s="1"/>
      <c r="R20" s="2"/>
      <c r="S20" s="270">
        <v>65</v>
      </c>
      <c r="T20" s="254">
        <f>+S20/$J$4</f>
        <v>11.320886164135432</v>
      </c>
      <c r="U20" s="1"/>
    </row>
    <row r="21" spans="2:21">
      <c r="B21" s="1"/>
      <c r="C21" s="1"/>
      <c r="D21" s="2" t="s">
        <v>276</v>
      </c>
      <c r="E21" s="254">
        <v>5</v>
      </c>
      <c r="F21" s="254">
        <f>+E21/J4</f>
        <v>0.87083739724118714</v>
      </c>
      <c r="G21" s="258"/>
      <c r="H21" s="2"/>
      <c r="I21" s="254"/>
      <c r="J21" s="264">
        <f>+F21</f>
        <v>0.87083739724118714</v>
      </c>
      <c r="K21" s="1"/>
      <c r="L21" s="2"/>
      <c r="M21" s="272">
        <v>15</v>
      </c>
      <c r="N21" s="254">
        <f>+M21/$J$4</f>
        <v>2.6125121917235612</v>
      </c>
      <c r="O21" s="265" t="s">
        <v>276</v>
      </c>
      <c r="P21" s="1"/>
      <c r="Q21" s="1"/>
      <c r="R21" s="2"/>
      <c r="S21" s="270">
        <v>36</v>
      </c>
      <c r="T21" s="254">
        <f>+S21/$J$4</f>
        <v>6.270029260136547</v>
      </c>
      <c r="U21" s="1"/>
    </row>
    <row r="22" spans="2:21">
      <c r="B22" s="1"/>
      <c r="C22" s="1"/>
      <c r="D22" s="2" t="s">
        <v>277</v>
      </c>
      <c r="E22" s="343">
        <f>+'mkt data'!G4</f>
        <v>150</v>
      </c>
      <c r="F22" s="273">
        <f>+E22/J4</f>
        <v>26.125121917235614</v>
      </c>
      <c r="G22" s="258"/>
      <c r="H22" s="2"/>
      <c r="I22" s="4"/>
      <c r="J22" s="294">
        <v>0</v>
      </c>
      <c r="K22" s="1"/>
      <c r="L22" s="2"/>
      <c r="M22" s="272">
        <v>25</v>
      </c>
      <c r="N22" s="274">
        <f>+M22/$J$4</f>
        <v>4.3541869862059359</v>
      </c>
      <c r="O22" s="265" t="s">
        <v>272</v>
      </c>
      <c r="P22" s="1"/>
      <c r="Q22" s="1"/>
      <c r="R22" s="2"/>
      <c r="S22" s="270">
        <v>65</v>
      </c>
      <c r="T22" s="274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8"/>
      <c r="H23" s="2"/>
      <c r="I23" s="4"/>
      <c r="J23" s="275"/>
      <c r="K23" s="352">
        <v>44593</v>
      </c>
      <c r="L23" s="2"/>
      <c r="M23" s="276">
        <f>+N23*J4</f>
        <v>5.7416</v>
      </c>
      <c r="N23" s="254">
        <v>1</v>
      </c>
      <c r="O23" s="1" t="s">
        <v>278</v>
      </c>
      <c r="P23" s="1"/>
      <c r="Q23" s="1"/>
      <c r="R23" s="2"/>
      <c r="S23" s="254">
        <v>10</v>
      </c>
      <c r="T23" s="254">
        <f>+S23/J4</f>
        <v>1.7416747944823743</v>
      </c>
      <c r="U23" s="1"/>
    </row>
    <row r="24" spans="2:21">
      <c r="B24" s="1"/>
      <c r="C24" s="1"/>
      <c r="D24" s="62"/>
      <c r="E24" s="290" t="s">
        <v>227</v>
      </c>
      <c r="F24" s="291">
        <f ca="1">+F18+F20+F21+F22</f>
        <v>578.55475825553845</v>
      </c>
      <c r="G24" s="258"/>
      <c r="H24" s="62"/>
      <c r="I24" s="290" t="s">
        <v>227</v>
      </c>
      <c r="J24" s="292">
        <f ca="1">+J18+J20+J21+J22</f>
        <v>622.00083600390144</v>
      </c>
      <c r="K24" s="278">
        <v>765</v>
      </c>
      <c r="L24" s="1"/>
      <c r="M24" s="276">
        <f>+N24*J4</f>
        <v>516.09806999999989</v>
      </c>
      <c r="N24" s="279">
        <f>+K24*K25</f>
        <v>89.887499999999989</v>
      </c>
      <c r="O24" s="280" t="s">
        <v>279</v>
      </c>
      <c r="P24" s="1"/>
      <c r="Q24" s="1"/>
      <c r="R24" s="278">
        <f>(+'settlement day'!M9+0.33+0.03)*264.172</f>
        <v>95.101920000000007</v>
      </c>
      <c r="S24" s="254">
        <f>+T24*J4</f>
        <v>64.159369104960007</v>
      </c>
      <c r="T24" s="279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8"/>
      <c r="H25" s="1"/>
      <c r="I25" s="1"/>
      <c r="J25" s="263"/>
      <c r="K25" s="281">
        <v>0.11749999999999999</v>
      </c>
      <c r="L25" s="1"/>
      <c r="M25" s="282">
        <v>100</v>
      </c>
      <c r="N25" s="254">
        <f>+M25/$J$4</f>
        <v>17.416747944823744</v>
      </c>
      <c r="O25" s="1" t="s">
        <v>280</v>
      </c>
      <c r="P25" s="253"/>
      <c r="Q25" s="1"/>
      <c r="R25" s="281">
        <v>0.11749999999999999</v>
      </c>
      <c r="S25" s="283">
        <v>100</v>
      </c>
      <c r="T25" s="254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8"/>
      <c r="H26" s="1"/>
      <c r="I26" s="1"/>
      <c r="J26" s="263"/>
      <c r="K26" s="1"/>
      <c r="L26" s="1"/>
      <c r="M26" s="253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8"/>
      <c r="H27" s="1"/>
      <c r="I27" s="1"/>
      <c r="J27" s="263"/>
      <c r="K27" s="1"/>
      <c r="L27" s="1"/>
      <c r="M27" s="253"/>
      <c r="N27" s="277">
        <f>+N18-(N20+N21+N22+N23+N24+N25)</f>
        <v>560.49887313640795</v>
      </c>
      <c r="O27" s="284" t="s">
        <v>281</v>
      </c>
      <c r="P27" s="1"/>
      <c r="Q27" s="1"/>
      <c r="R27" s="1"/>
      <c r="S27" s="253"/>
      <c r="T27" s="277">
        <f>+T18-(T20+T21+T22+T23+T24+T25)</f>
        <v>526.1321984978124</v>
      </c>
      <c r="U27" s="1"/>
    </row>
    <row r="28" spans="2:21">
      <c r="B28" s="1"/>
      <c r="C28" s="1"/>
      <c r="D28" s="1"/>
      <c r="E28" s="1"/>
      <c r="F28" s="1"/>
      <c r="G28" s="258"/>
      <c r="H28" s="1"/>
      <c r="I28" s="1"/>
      <c r="J28" s="263"/>
      <c r="K28" s="1"/>
      <c r="L28" s="1"/>
      <c r="M28" s="1"/>
      <c r="N28" s="285">
        <f>+N18-(N20+N21+N22+N23+N24+N25)-N29</f>
        <v>560.49887313640795</v>
      </c>
      <c r="O28" s="284" t="s">
        <v>282</v>
      </c>
      <c r="P28" s="1"/>
      <c r="Q28" s="1"/>
      <c r="R28" s="1"/>
      <c r="S28" s="1"/>
      <c r="T28" s="277">
        <f>+T18-(T20+T21+T22+T23+T24+T25)-T29</f>
        <v>507.11181449781242</v>
      </c>
      <c r="U28" s="1"/>
    </row>
    <row r="29" spans="2:21">
      <c r="B29" s="1"/>
      <c r="C29" s="1"/>
      <c r="D29" s="1"/>
      <c r="E29" s="1"/>
      <c r="F29" s="1"/>
      <c r="G29" s="258"/>
      <c r="H29" s="1"/>
      <c r="I29" s="1"/>
      <c r="J29" s="263"/>
      <c r="K29" s="286">
        <v>0</v>
      </c>
      <c r="L29" s="1"/>
      <c r="M29" s="289">
        <f>+N29*J4</f>
        <v>0</v>
      </c>
      <c r="N29" s="254">
        <f>+K29*K24</f>
        <v>0</v>
      </c>
      <c r="O29" s="287" t="s">
        <v>283</v>
      </c>
      <c r="P29" s="1"/>
      <c r="Q29" s="286">
        <v>0.2</v>
      </c>
      <c r="R29" s="1"/>
      <c r="S29" s="289">
        <f>+T29*J4</f>
        <v>109.20743677440002</v>
      </c>
      <c r="T29" s="254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8"/>
      <c r="H30" s="1"/>
      <c r="I30" s="1"/>
      <c r="J30" s="26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.75">
      <c r="C32" s="249" t="s">
        <v>284</v>
      </c>
      <c r="L32" s="192"/>
    </row>
    <row r="34" spans="3:21">
      <c r="E34" s="416" t="s">
        <v>285</v>
      </c>
      <c r="F34">
        <v>65</v>
      </c>
      <c r="G34" t="s">
        <v>286</v>
      </c>
      <c r="H34">
        <v>65</v>
      </c>
      <c r="I34" t="s">
        <v>287</v>
      </c>
    </row>
    <row r="35" spans="3:21">
      <c r="E35" s="416" t="s">
        <v>288</v>
      </c>
      <c r="F35">
        <v>130.9</v>
      </c>
      <c r="G35" t="s">
        <v>286</v>
      </c>
    </row>
    <row r="36" spans="3:21">
      <c r="D36">
        <v>30</v>
      </c>
      <c r="E36" s="416" t="s">
        <v>289</v>
      </c>
      <c r="F36" s="417">
        <v>0.13300000000000001</v>
      </c>
      <c r="G36" s="418">
        <v>0.86699999999999999</v>
      </c>
    </row>
    <row r="37" spans="3:21" ht="22.5">
      <c r="E37" s="416" t="s">
        <v>290</v>
      </c>
      <c r="F37" s="417">
        <v>0.14000000000000001</v>
      </c>
      <c r="G37" s="418">
        <v>1.1399999999999999</v>
      </c>
    </row>
    <row r="39" spans="3:21" ht="15.75" thickBot="1">
      <c r="U39">
        <v>264.17200000000003</v>
      </c>
    </row>
    <row r="40" spans="3:21" ht="15.75" thickBot="1">
      <c r="D40" s="505">
        <v>44621</v>
      </c>
      <c r="E40" s="505">
        <v>44652</v>
      </c>
      <c r="F40" s="505">
        <v>44682</v>
      </c>
      <c r="G40" s="505">
        <v>44713</v>
      </c>
      <c r="H40" s="505">
        <v>44743</v>
      </c>
      <c r="I40" s="505">
        <v>44774</v>
      </c>
      <c r="J40" s="505">
        <v>44805</v>
      </c>
      <c r="K40" s="505">
        <v>44835</v>
      </c>
      <c r="L40" s="505">
        <v>44866</v>
      </c>
      <c r="M40" s="505">
        <v>44896</v>
      </c>
      <c r="N40" s="505">
        <v>44927</v>
      </c>
      <c r="O40" s="505">
        <v>44958</v>
      </c>
      <c r="P40" s="506">
        <v>44986</v>
      </c>
      <c r="S40">
        <v>750</v>
      </c>
    </row>
    <row r="41" spans="3:21">
      <c r="C41" s="416" t="s">
        <v>52</v>
      </c>
      <c r="D41" s="507">
        <f>+'settlement day'!Q13</f>
        <v>0</v>
      </c>
      <c r="E41" s="507">
        <f>+'settlement day'!R13</f>
        <v>0</v>
      </c>
      <c r="F41" s="507">
        <f>+'settlement day'!S13</f>
        <v>0</v>
      </c>
      <c r="G41" s="507">
        <f>+'settlement day'!T13</f>
        <v>0</v>
      </c>
      <c r="H41" s="507">
        <f>+'settlement day'!U13</f>
        <v>0</v>
      </c>
      <c r="I41" s="507">
        <f>+'settlement day'!V13</f>
        <v>0</v>
      </c>
      <c r="J41" s="507">
        <f>+'settlement day'!W13</f>
        <v>0</v>
      </c>
      <c r="K41" s="507">
        <f>+'settlement day'!X13</f>
        <v>0</v>
      </c>
      <c r="L41" s="507">
        <f>+'settlement day'!Y13</f>
        <v>0</v>
      </c>
      <c r="M41" s="507">
        <f>+'settlement day'!Z13</f>
        <v>0</v>
      </c>
      <c r="N41" s="507">
        <f>+'settlement day'!AA13</f>
        <v>0</v>
      </c>
      <c r="O41" s="507">
        <f>+'settlement day'!AB13</f>
        <v>0</v>
      </c>
      <c r="P41" s="507">
        <f>+'settlement day'!AC13</f>
        <v>0</v>
      </c>
      <c r="S41">
        <f>+S40/U39</f>
        <v>2.8390594006934875</v>
      </c>
    </row>
    <row r="42" spans="3:21">
      <c r="C42" s="416" t="s">
        <v>291</v>
      </c>
      <c r="D42" s="509">
        <f>+'settlement day'!BI42</f>
        <v>2802</v>
      </c>
      <c r="E42" s="508"/>
      <c r="F42" s="508"/>
      <c r="G42" s="508"/>
      <c r="H42" s="508"/>
      <c r="I42" s="508"/>
      <c r="J42" s="508"/>
      <c r="K42" s="508"/>
      <c r="L42" s="508"/>
      <c r="M42" s="508"/>
      <c r="N42" s="508"/>
      <c r="O42" s="508"/>
      <c r="P42" s="508"/>
    </row>
    <row r="43" spans="3:21">
      <c r="D43" s="508">
        <f>+D41-D42</f>
        <v>-2802</v>
      </c>
      <c r="E43" s="508"/>
      <c r="F43" s="508"/>
      <c r="G43" s="508"/>
      <c r="H43" s="508"/>
      <c r="I43" s="508"/>
      <c r="J43" s="508"/>
      <c r="K43" s="508"/>
      <c r="L43" s="508"/>
      <c r="M43" s="508"/>
      <c r="N43" s="508"/>
      <c r="O43" s="508"/>
      <c r="P43" s="508"/>
    </row>
    <row r="44" spans="3:21">
      <c r="D44" s="508"/>
      <c r="E44" s="508"/>
      <c r="F44" s="508"/>
      <c r="G44" s="508"/>
      <c r="H44" s="508"/>
      <c r="I44" s="508"/>
      <c r="J44" s="508"/>
      <c r="K44" s="508"/>
      <c r="L44" s="508"/>
      <c r="M44" s="508"/>
      <c r="N44" s="508"/>
      <c r="O44" s="508"/>
      <c r="P44" s="508"/>
    </row>
    <row r="45" spans="3:21" s="83" customFormat="1">
      <c r="C45" s="416" t="s">
        <v>292</v>
      </c>
      <c r="D45" s="508">
        <f>+(D41-$F$34+$F$35)/$G$36</f>
        <v>76.009227220299891</v>
      </c>
      <c r="E45" s="508">
        <f t="shared" ref="E45:M45" si="0">+(E41-$F$34+$F$35)/$G$36</f>
        <v>76.009227220299891</v>
      </c>
      <c r="F45" s="508">
        <f t="shared" si="0"/>
        <v>76.009227220299891</v>
      </c>
      <c r="G45" s="508">
        <f t="shared" si="0"/>
        <v>76.009227220299891</v>
      </c>
      <c r="H45" s="508">
        <f t="shared" si="0"/>
        <v>76.009227220299891</v>
      </c>
      <c r="I45" s="508">
        <f t="shared" si="0"/>
        <v>76.009227220299891</v>
      </c>
      <c r="J45" s="508">
        <f t="shared" si="0"/>
        <v>76.009227220299891</v>
      </c>
      <c r="K45" s="508">
        <f t="shared" si="0"/>
        <v>76.009227220299891</v>
      </c>
      <c r="L45" s="508">
        <f t="shared" si="0"/>
        <v>76.009227220299891</v>
      </c>
      <c r="M45" s="508">
        <f t="shared" si="0"/>
        <v>76.009227220299891</v>
      </c>
      <c r="N45" s="508">
        <f t="shared" ref="N45:O45" si="1">+(N41-$F$34+$F$35)/$G$36</f>
        <v>76.009227220299891</v>
      </c>
      <c r="O45" s="508">
        <f t="shared" si="1"/>
        <v>76.009227220299891</v>
      </c>
      <c r="P45" s="508">
        <f>+(P41-$F$34+$F$35)/$G$36</f>
        <v>76.009227220299891</v>
      </c>
    </row>
    <row r="46" spans="3:21">
      <c r="C46" s="416" t="s">
        <v>293</v>
      </c>
      <c r="D46" s="508">
        <f>D41-$F$34</f>
        <v>-65</v>
      </c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</row>
    <row r="47" spans="3:21" ht="33.75">
      <c r="C47" s="416" t="s">
        <v>294</v>
      </c>
      <c r="D47" s="508">
        <f>((D41-$F$34)*$G$37)+$F$35</f>
        <v>56.800000000000011</v>
      </c>
      <c r="E47" s="508">
        <f t="shared" ref="E47:M47" si="2">((E41-$F$34)*$G$37)+$F$35</f>
        <v>56.800000000000011</v>
      </c>
      <c r="F47" s="508">
        <f t="shared" si="2"/>
        <v>56.800000000000011</v>
      </c>
      <c r="G47" s="508">
        <f t="shared" si="2"/>
        <v>56.800000000000011</v>
      </c>
      <c r="H47" s="508">
        <f t="shared" si="2"/>
        <v>56.800000000000011</v>
      </c>
      <c r="I47" s="508">
        <f t="shared" si="2"/>
        <v>56.800000000000011</v>
      </c>
      <c r="J47" s="508">
        <f t="shared" si="2"/>
        <v>56.800000000000011</v>
      </c>
      <c r="K47" s="508">
        <f t="shared" si="2"/>
        <v>56.800000000000011</v>
      </c>
      <c r="L47" s="508">
        <f t="shared" si="2"/>
        <v>56.800000000000011</v>
      </c>
      <c r="M47" s="508">
        <f t="shared" si="2"/>
        <v>56.800000000000011</v>
      </c>
      <c r="N47" s="508">
        <f t="shared" ref="N47:P47" si="3">((N41-$F$34)*$G$37)+$F$35</f>
        <v>56.800000000000011</v>
      </c>
      <c r="O47" s="508">
        <f t="shared" si="3"/>
        <v>56.800000000000011</v>
      </c>
      <c r="P47" s="508">
        <f t="shared" si="3"/>
        <v>56.800000000000011</v>
      </c>
    </row>
    <row r="48" spans="3:21">
      <c r="D48" s="508"/>
      <c r="E48" s="508"/>
      <c r="F48" s="508"/>
      <c r="G48" s="508"/>
      <c r="H48" s="508"/>
      <c r="I48" s="508"/>
      <c r="J48" s="508"/>
      <c r="K48" s="508"/>
      <c r="L48" s="508"/>
      <c r="M48" s="508"/>
    </row>
    <row r="49" spans="3:15">
      <c r="C49" s="416" t="s">
        <v>295</v>
      </c>
      <c r="D49" s="509">
        <f>+'settlement day'!$BI$43</f>
        <v>0</v>
      </c>
      <c r="E49" s="508"/>
      <c r="F49" s="508"/>
      <c r="G49" s="508"/>
      <c r="H49" s="508"/>
      <c r="I49" s="508"/>
      <c r="J49" s="508"/>
      <c r="K49" s="508"/>
      <c r="L49" s="508"/>
      <c r="M49" s="508"/>
    </row>
    <row r="50" spans="3:15">
      <c r="D50" s="508">
        <f>+D46-D49</f>
        <v>-65</v>
      </c>
      <c r="E50" s="508"/>
      <c r="F50" s="508"/>
      <c r="G50" s="508"/>
      <c r="H50" s="508"/>
      <c r="I50" s="508"/>
      <c r="J50" s="508"/>
      <c r="K50" s="508"/>
      <c r="L50" s="508"/>
      <c r="M50" s="508"/>
    </row>
    <row r="51" spans="3:15">
      <c r="D51" s="504"/>
      <c r="E51" s="504"/>
      <c r="F51" s="504"/>
      <c r="G51" s="504"/>
      <c r="H51" s="504"/>
      <c r="I51" s="504"/>
      <c r="J51" s="504"/>
      <c r="K51" s="504"/>
      <c r="L51" s="504"/>
      <c r="M51" s="504"/>
    </row>
    <row r="52" spans="3:15">
      <c r="D52" s="508">
        <f>+((D49+$F$35)/$G$36)+H34</f>
        <v>215.98039215686276</v>
      </c>
      <c r="E52" s="504"/>
      <c r="F52" s="504"/>
      <c r="G52" s="504"/>
      <c r="H52" s="504"/>
      <c r="I52" s="504"/>
      <c r="J52" s="504"/>
      <c r="K52" s="504"/>
      <c r="L52" s="504"/>
      <c r="M52" s="504"/>
    </row>
    <row r="53" spans="3:15"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</row>
    <row r="54" spans="3:15"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</row>
    <row r="55" spans="3:15"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topLeftCell="A12" workbookViewId="0">
      <selection activeCell="W35" sqref="W35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5" width="0" hidden="1" customWidth="1"/>
    <col min="18" max="20" width="8.85546875" style="725"/>
  </cols>
  <sheetData>
    <row r="1" spans="1:20">
      <c r="A1" s="419">
        <v>0.78900000000000003</v>
      </c>
      <c r="C1" s="64"/>
      <c r="E1" s="103">
        <f>+'settlement day'!M30</f>
        <v>0</v>
      </c>
    </row>
    <row r="2" spans="1:20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26">
        <f>+'settlement day'!AA30</f>
        <v>0</v>
      </c>
      <c r="S2" s="726">
        <f>+'settlement day'!AB30</f>
        <v>0</v>
      </c>
      <c r="T2" s="726">
        <f>+'settlement day'!AC30</f>
        <v>0</v>
      </c>
    </row>
    <row r="3" spans="1:20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27">
        <v>44927</v>
      </c>
      <c r="S3" s="727">
        <v>44958</v>
      </c>
      <c r="T3" s="727">
        <v>44986</v>
      </c>
    </row>
    <row r="4" spans="1:20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28">
        <f>+'settlement day'!AA9</f>
        <v>0</v>
      </c>
      <c r="S4" s="728">
        <f>+'settlement day'!AB9</f>
        <v>0</v>
      </c>
      <c r="T4" s="728">
        <f>+'settlement day'!AC9</f>
        <v>0</v>
      </c>
    </row>
    <row r="5" spans="1:20">
      <c r="B5" s="664">
        <v>0.13</v>
      </c>
      <c r="C5" s="64" t="s">
        <v>297</v>
      </c>
      <c r="D5" s="103">
        <f t="shared" ref="D5:K5" si="0">+D4+$B$5</f>
        <v>0.13</v>
      </c>
      <c r="E5" s="103">
        <f t="shared" si="0"/>
        <v>0.13</v>
      </c>
      <c r="F5" s="103">
        <f t="shared" si="0"/>
        <v>0.13</v>
      </c>
      <c r="G5" s="103">
        <f t="shared" si="0"/>
        <v>0.13</v>
      </c>
      <c r="H5" s="103">
        <f t="shared" si="0"/>
        <v>0.13</v>
      </c>
      <c r="I5" s="103">
        <f t="shared" si="0"/>
        <v>0.13</v>
      </c>
      <c r="J5" s="103">
        <f t="shared" si="0"/>
        <v>0.13</v>
      </c>
      <c r="K5" s="103">
        <f t="shared" si="0"/>
        <v>0.13</v>
      </c>
      <c r="L5" s="103">
        <f t="shared" ref="L5:Q5" si="1">+L4+$B$5</f>
        <v>0.13</v>
      </c>
      <c r="M5" s="103">
        <f t="shared" si="1"/>
        <v>0.13</v>
      </c>
      <c r="N5" s="103">
        <f t="shared" si="1"/>
        <v>0.13</v>
      </c>
      <c r="O5" s="103">
        <f t="shared" si="1"/>
        <v>0.13</v>
      </c>
      <c r="P5" s="103">
        <f t="shared" si="1"/>
        <v>0.13</v>
      </c>
      <c r="Q5" s="103">
        <f t="shared" si="1"/>
        <v>0.13</v>
      </c>
      <c r="R5" s="728">
        <f t="shared" ref="R5:T5" si="2">+R4+$B$5</f>
        <v>0.13</v>
      </c>
      <c r="S5" s="728">
        <f t="shared" si="2"/>
        <v>0.13</v>
      </c>
      <c r="T5" s="728">
        <f t="shared" si="2"/>
        <v>0.13</v>
      </c>
    </row>
    <row r="6" spans="1:20" s="28" customFormat="1">
      <c r="C6" s="71" t="s">
        <v>298</v>
      </c>
      <c r="D6" s="422">
        <f t="shared" ref="D6:K6" si="3">+D5*$A$2</f>
        <v>34.342360000000006</v>
      </c>
      <c r="E6" s="422">
        <f t="shared" si="3"/>
        <v>34.342360000000006</v>
      </c>
      <c r="F6" s="422">
        <f t="shared" si="3"/>
        <v>34.342360000000006</v>
      </c>
      <c r="G6" s="422">
        <f t="shared" si="3"/>
        <v>34.342360000000006</v>
      </c>
      <c r="H6" s="422">
        <f t="shared" si="3"/>
        <v>34.342360000000006</v>
      </c>
      <c r="I6" s="422">
        <f t="shared" si="3"/>
        <v>34.342360000000006</v>
      </c>
      <c r="J6" s="422">
        <f t="shared" si="3"/>
        <v>34.342360000000006</v>
      </c>
      <c r="K6" s="422">
        <f t="shared" si="3"/>
        <v>34.342360000000006</v>
      </c>
      <c r="L6" s="422">
        <f t="shared" ref="L6:Q6" si="4">+L5*$A$2</f>
        <v>34.342360000000006</v>
      </c>
      <c r="M6" s="422">
        <f t="shared" si="4"/>
        <v>34.342360000000006</v>
      </c>
      <c r="N6" s="422">
        <f t="shared" si="4"/>
        <v>34.342360000000006</v>
      </c>
      <c r="O6" s="422">
        <f t="shared" si="4"/>
        <v>34.342360000000006</v>
      </c>
      <c r="P6" s="422">
        <f t="shared" si="4"/>
        <v>34.342360000000006</v>
      </c>
      <c r="Q6" s="422">
        <f t="shared" si="4"/>
        <v>34.342360000000006</v>
      </c>
      <c r="R6" s="729">
        <f t="shared" ref="R6:T6" si="5">+R5*$A$2</f>
        <v>34.342360000000006</v>
      </c>
      <c r="S6" s="729">
        <f t="shared" si="5"/>
        <v>34.342360000000006</v>
      </c>
      <c r="T6" s="729">
        <f t="shared" si="5"/>
        <v>34.342360000000006</v>
      </c>
    </row>
    <row r="7" spans="1:20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30"/>
      <c r="S7" s="730"/>
      <c r="T7" s="730"/>
    </row>
    <row r="8" spans="1:20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6">+E8</f>
        <v>5.2834400000000006</v>
      </c>
      <c r="G8" s="421">
        <f t="shared" si="6"/>
        <v>5.2834400000000006</v>
      </c>
      <c r="H8" s="421">
        <f t="shared" si="6"/>
        <v>5.2834400000000006</v>
      </c>
      <c r="I8" s="421">
        <f t="shared" si="6"/>
        <v>5.2834400000000006</v>
      </c>
      <c r="J8" s="421">
        <f t="shared" si="6"/>
        <v>5.2834400000000006</v>
      </c>
      <c r="K8" s="421">
        <f>+J8</f>
        <v>5.2834400000000006</v>
      </c>
      <c r="L8" s="421">
        <f t="shared" ref="L8:L9" si="7">+K8</f>
        <v>5.2834400000000006</v>
      </c>
      <c r="M8" s="421">
        <f t="shared" ref="M8:M9" si="8">+L8</f>
        <v>5.2834400000000006</v>
      </c>
      <c r="N8" s="421">
        <f t="shared" ref="N8:N9" si="9">+M8</f>
        <v>5.2834400000000006</v>
      </c>
      <c r="O8" s="421">
        <f t="shared" ref="O8:O9" si="10">+N8</f>
        <v>5.2834400000000006</v>
      </c>
      <c r="P8" s="421">
        <f t="shared" ref="P8:P9" si="11">+O8</f>
        <v>5.2834400000000006</v>
      </c>
      <c r="Q8" s="421">
        <f t="shared" ref="Q8:Q9" si="12">+P8</f>
        <v>5.2834400000000006</v>
      </c>
      <c r="R8" s="730">
        <f>+Q8</f>
        <v>5.2834400000000006</v>
      </c>
      <c r="S8" s="730">
        <f t="shared" ref="S8:S9" si="13">+R8</f>
        <v>5.2834400000000006</v>
      </c>
      <c r="T8" s="730">
        <f t="shared" ref="T8:T9" si="14">+S8</f>
        <v>5.2834400000000006</v>
      </c>
    </row>
    <row r="9" spans="1:20">
      <c r="A9" t="s">
        <v>69</v>
      </c>
      <c r="B9" s="662">
        <v>85</v>
      </c>
      <c r="C9" s="64" t="s">
        <v>300</v>
      </c>
      <c r="D9" s="421">
        <f>+$B$9*$A$1</f>
        <v>67.064999999999998</v>
      </c>
      <c r="E9" s="421">
        <f>+D9</f>
        <v>67.064999999999998</v>
      </c>
      <c r="F9" s="421">
        <f t="shared" si="6"/>
        <v>67.064999999999998</v>
      </c>
      <c r="G9" s="421">
        <f t="shared" si="6"/>
        <v>67.064999999999998</v>
      </c>
      <c r="H9" s="421">
        <f>+G9</f>
        <v>67.064999999999998</v>
      </c>
      <c r="I9" s="421">
        <f t="shared" si="6"/>
        <v>67.064999999999998</v>
      </c>
      <c r="J9" s="421">
        <f t="shared" si="6"/>
        <v>67.064999999999998</v>
      </c>
      <c r="K9" s="421">
        <f t="shared" si="6"/>
        <v>67.064999999999998</v>
      </c>
      <c r="L9" s="421">
        <f t="shared" si="7"/>
        <v>67.064999999999998</v>
      </c>
      <c r="M9" s="421">
        <f t="shared" si="8"/>
        <v>67.064999999999998</v>
      </c>
      <c r="N9" s="421">
        <f t="shared" si="9"/>
        <v>67.064999999999998</v>
      </c>
      <c r="O9" s="421">
        <f t="shared" si="10"/>
        <v>67.064999999999998</v>
      </c>
      <c r="P9" s="421">
        <f t="shared" si="11"/>
        <v>67.064999999999998</v>
      </c>
      <c r="Q9" s="421">
        <f t="shared" si="12"/>
        <v>67.064999999999998</v>
      </c>
      <c r="R9" s="730">
        <f t="shared" ref="R9" si="15">+Q9</f>
        <v>67.064999999999998</v>
      </c>
      <c r="S9" s="730">
        <f t="shared" si="13"/>
        <v>67.064999999999998</v>
      </c>
      <c r="T9" s="730">
        <f t="shared" si="14"/>
        <v>67.064999999999998</v>
      </c>
    </row>
    <row r="10" spans="1:20" s="28" customFormat="1">
      <c r="C10" s="71" t="s">
        <v>301</v>
      </c>
      <c r="D10" s="427">
        <f>SUM(D6:D9)</f>
        <v>106.6908</v>
      </c>
      <c r="E10" s="427">
        <f>SUM(E6:E9)</f>
        <v>106.6908</v>
      </c>
      <c r="F10" s="427">
        <f t="shared" ref="F10:K10" si="16">SUM(F6:F9)</f>
        <v>106.6908</v>
      </c>
      <c r="G10" s="427">
        <f t="shared" si="16"/>
        <v>106.6908</v>
      </c>
      <c r="H10" s="427">
        <f t="shared" si="16"/>
        <v>106.6908</v>
      </c>
      <c r="I10" s="427">
        <f t="shared" si="16"/>
        <v>106.6908</v>
      </c>
      <c r="J10" s="427">
        <f t="shared" si="16"/>
        <v>106.6908</v>
      </c>
      <c r="K10" s="427">
        <f t="shared" si="16"/>
        <v>106.6908</v>
      </c>
      <c r="L10" s="427">
        <f t="shared" ref="L10:Q10" si="17">SUM(L6:L9)</f>
        <v>106.6908</v>
      </c>
      <c r="M10" s="427">
        <f t="shared" si="17"/>
        <v>106.6908</v>
      </c>
      <c r="N10" s="427">
        <f t="shared" si="17"/>
        <v>106.6908</v>
      </c>
      <c r="O10" s="427">
        <f t="shared" si="17"/>
        <v>106.6908</v>
      </c>
      <c r="P10" s="427">
        <f t="shared" si="17"/>
        <v>106.6908</v>
      </c>
      <c r="Q10" s="427">
        <f t="shared" si="17"/>
        <v>106.6908</v>
      </c>
      <c r="R10" s="731">
        <f t="shared" ref="R10:T10" si="18">SUM(R6:R9)</f>
        <v>106.6908</v>
      </c>
      <c r="S10" s="731">
        <f t="shared" si="18"/>
        <v>106.6908</v>
      </c>
      <c r="T10" s="731">
        <f t="shared" si="18"/>
        <v>106.6908</v>
      </c>
    </row>
    <row r="11" spans="1:20" s="28" customFormat="1">
      <c r="C11" s="71" t="s">
        <v>302</v>
      </c>
      <c r="D11" s="427"/>
      <c r="E11" s="468">
        <f>+E10*E2</f>
        <v>0</v>
      </c>
      <c r="F11" s="468">
        <f t="shared" ref="F11:K11" si="19">+F10*F2</f>
        <v>0</v>
      </c>
      <c r="G11" s="468">
        <f t="shared" si="19"/>
        <v>0</v>
      </c>
      <c r="H11" s="468">
        <f t="shared" si="19"/>
        <v>0</v>
      </c>
      <c r="I11" s="468">
        <f t="shared" si="19"/>
        <v>0</v>
      </c>
      <c r="J11" s="468">
        <f t="shared" si="19"/>
        <v>0</v>
      </c>
      <c r="K11" s="468">
        <f t="shared" si="19"/>
        <v>0</v>
      </c>
      <c r="L11" s="468">
        <f t="shared" ref="L11:Q11" si="20">+L10*L2</f>
        <v>0</v>
      </c>
      <c r="M11" s="468">
        <f t="shared" si="20"/>
        <v>0</v>
      </c>
      <c r="N11" s="468">
        <f t="shared" si="20"/>
        <v>0</v>
      </c>
      <c r="O11" s="468">
        <f t="shared" si="20"/>
        <v>0</v>
      </c>
      <c r="P11" s="468">
        <f t="shared" si="20"/>
        <v>0</v>
      </c>
      <c r="Q11" s="468">
        <f t="shared" si="20"/>
        <v>0</v>
      </c>
      <c r="R11" s="732">
        <f t="shared" ref="R11:T11" si="21">+R10*R2</f>
        <v>0</v>
      </c>
      <c r="S11" s="732">
        <f t="shared" si="21"/>
        <v>0</v>
      </c>
      <c r="T11" s="732">
        <f t="shared" si="21"/>
        <v>0</v>
      </c>
    </row>
    <row r="12" spans="1:20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30"/>
      <c r="S12" s="730"/>
      <c r="T12" s="730"/>
    </row>
    <row r="13" spans="1:20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K13" si="22">+F11*$B$13</f>
        <v>0</v>
      </c>
      <c r="G13" s="421">
        <f t="shared" si="22"/>
        <v>0</v>
      </c>
      <c r="H13" s="421">
        <f t="shared" si="22"/>
        <v>0</v>
      </c>
      <c r="I13" s="421">
        <f t="shared" si="22"/>
        <v>0</v>
      </c>
      <c r="J13" s="421">
        <f t="shared" si="22"/>
        <v>0</v>
      </c>
      <c r="K13" s="421">
        <f t="shared" si="22"/>
        <v>0</v>
      </c>
      <c r="L13" s="421">
        <f t="shared" ref="L13:Q13" si="23">+L11*$B$13</f>
        <v>0</v>
      </c>
      <c r="M13" s="421">
        <f t="shared" si="23"/>
        <v>0</v>
      </c>
      <c r="N13" s="421">
        <f t="shared" si="23"/>
        <v>0</v>
      </c>
      <c r="O13" s="421">
        <f t="shared" si="23"/>
        <v>0</v>
      </c>
      <c r="P13" s="421">
        <f t="shared" si="23"/>
        <v>0</v>
      </c>
      <c r="Q13" s="421">
        <f t="shared" si="23"/>
        <v>0</v>
      </c>
      <c r="R13" s="730">
        <f t="shared" ref="R13:T13" si="24">+R11*$B$13</f>
        <v>0</v>
      </c>
      <c r="S13" s="730">
        <f t="shared" si="24"/>
        <v>0</v>
      </c>
      <c r="T13" s="730">
        <f t="shared" si="24"/>
        <v>0</v>
      </c>
    </row>
    <row r="14" spans="1:20">
      <c r="A14" s="724" t="s">
        <v>304</v>
      </c>
      <c r="B14" s="648">
        <v>0</v>
      </c>
      <c r="C14" s="64" t="s">
        <v>288</v>
      </c>
      <c r="D14" s="421">
        <f>+D10*$B$14</f>
        <v>0</v>
      </c>
      <c r="E14" s="421">
        <f>+E11*$B$14</f>
        <v>0</v>
      </c>
      <c r="F14" s="421">
        <f t="shared" ref="F14:K14" si="25">+F11*$B$14</f>
        <v>0</v>
      </c>
      <c r="G14" s="421">
        <f t="shared" si="25"/>
        <v>0</v>
      </c>
      <c r="H14" s="421">
        <f>+H11*$B$14</f>
        <v>0</v>
      </c>
      <c r="I14" s="421">
        <f t="shared" si="25"/>
        <v>0</v>
      </c>
      <c r="J14" s="421">
        <f t="shared" si="25"/>
        <v>0</v>
      </c>
      <c r="K14" s="421">
        <f t="shared" si="25"/>
        <v>0</v>
      </c>
      <c r="L14" s="421">
        <f t="shared" ref="L14:Q14" si="26">+L11*$B$14</f>
        <v>0</v>
      </c>
      <c r="M14" s="421">
        <f t="shared" si="26"/>
        <v>0</v>
      </c>
      <c r="N14" s="421">
        <f t="shared" si="26"/>
        <v>0</v>
      </c>
      <c r="O14" s="421">
        <f t="shared" si="26"/>
        <v>0</v>
      </c>
      <c r="P14" s="421">
        <f t="shared" si="26"/>
        <v>0</v>
      </c>
      <c r="Q14" s="421">
        <f t="shared" si="26"/>
        <v>0</v>
      </c>
      <c r="R14" s="730">
        <f t="shared" ref="R14:T14" si="27">+R11*$B$14</f>
        <v>0</v>
      </c>
      <c r="S14" s="730">
        <f t="shared" si="27"/>
        <v>0</v>
      </c>
      <c r="T14" s="730">
        <f t="shared" si="27"/>
        <v>0</v>
      </c>
    </row>
    <row r="15" spans="1:20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30">
        <v>1</v>
      </c>
      <c r="S15" s="730">
        <v>2</v>
      </c>
      <c r="T15" s="730">
        <v>3</v>
      </c>
    </row>
    <row r="16" spans="1:20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5.3651999999999997</v>
      </c>
      <c r="I16" s="421">
        <f t="shared" ref="I16:Q16" si="28">+I9*$B$16</f>
        <v>5.3651999999999997</v>
      </c>
      <c r="J16" s="421">
        <f t="shared" si="28"/>
        <v>5.3651999999999997</v>
      </c>
      <c r="K16" s="421">
        <f t="shared" si="28"/>
        <v>5.3651999999999997</v>
      </c>
      <c r="L16" s="421">
        <f t="shared" si="28"/>
        <v>5.3651999999999997</v>
      </c>
      <c r="M16" s="421">
        <f t="shared" si="28"/>
        <v>5.3651999999999997</v>
      </c>
      <c r="N16" s="421">
        <f t="shared" si="28"/>
        <v>5.3651999999999997</v>
      </c>
      <c r="O16" s="421">
        <f t="shared" si="28"/>
        <v>5.3651999999999997</v>
      </c>
      <c r="P16" s="421">
        <f t="shared" si="28"/>
        <v>5.3651999999999997</v>
      </c>
      <c r="Q16" s="421">
        <f t="shared" si="28"/>
        <v>5.3651999999999997</v>
      </c>
      <c r="R16" s="730">
        <f t="shared" ref="R16:T16" si="29">+R9*$B$16</f>
        <v>5.3651999999999997</v>
      </c>
      <c r="S16" s="730">
        <f t="shared" si="29"/>
        <v>5.3651999999999997</v>
      </c>
      <c r="T16" s="730">
        <f t="shared" si="29"/>
        <v>5.3651999999999997</v>
      </c>
    </row>
    <row r="17" spans="3:20">
      <c r="C17" s="71" t="s">
        <v>307</v>
      </c>
      <c r="D17" s="422">
        <f t="shared" ref="D17" si="30">SUM(D10:D16)</f>
        <v>106.6908</v>
      </c>
      <c r="E17" s="422">
        <f>SUM(E11:E16)</f>
        <v>0</v>
      </c>
      <c r="F17" s="422">
        <f t="shared" ref="F17:J17" si="31">SUM(F11:F16)</f>
        <v>0</v>
      </c>
      <c r="G17" s="422">
        <f t="shared" si="31"/>
        <v>0</v>
      </c>
      <c r="H17" s="422">
        <f t="shared" si="31"/>
        <v>5.3651999999999997</v>
      </c>
      <c r="I17" s="422">
        <f>SUM(I11:I16)</f>
        <v>5.3651999999999997</v>
      </c>
      <c r="J17" s="422">
        <f t="shared" si="31"/>
        <v>5.3651999999999997</v>
      </c>
      <c r="K17" s="422">
        <f>SUM(K11:K16)</f>
        <v>5.3651999999999997</v>
      </c>
      <c r="L17" s="422">
        <f t="shared" ref="L17:Q17" si="32">SUM(L11:L16)</f>
        <v>5.3651999999999997</v>
      </c>
      <c r="M17" s="422">
        <f t="shared" si="32"/>
        <v>5.3651999999999997</v>
      </c>
      <c r="N17" s="422">
        <f t="shared" si="32"/>
        <v>5.3651999999999997</v>
      </c>
      <c r="O17" s="422">
        <f t="shared" si="32"/>
        <v>5.3651999999999997</v>
      </c>
      <c r="P17" s="422">
        <f t="shared" si="32"/>
        <v>5.3651999999999997</v>
      </c>
      <c r="Q17" s="422">
        <f t="shared" si="32"/>
        <v>5.3651999999999997</v>
      </c>
      <c r="R17" s="729">
        <f t="shared" ref="R17:T17" si="33">SUM(R11:R16)</f>
        <v>6.3651999999999997</v>
      </c>
      <c r="S17" s="729">
        <f t="shared" si="33"/>
        <v>7.3651999999999997</v>
      </c>
      <c r="T17" s="729">
        <f t="shared" si="33"/>
        <v>8.3651999999999997</v>
      </c>
    </row>
    <row r="18" spans="3:20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30"/>
      <c r="S18" s="730"/>
      <c r="T18" s="730"/>
    </row>
    <row r="19" spans="3:20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30">
        <v>80</v>
      </c>
      <c r="S19" s="730">
        <v>80</v>
      </c>
      <c r="T19" s="730">
        <v>80</v>
      </c>
    </row>
    <row r="20" spans="3:20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30">
        <v>15</v>
      </c>
      <c r="S20" s="730">
        <v>15</v>
      </c>
      <c r="T20" s="730">
        <v>15</v>
      </c>
    </row>
    <row r="21" spans="3:20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33">
        <v>25</v>
      </c>
      <c r="S21" s="733">
        <v>25</v>
      </c>
      <c r="T21" s="733">
        <v>25</v>
      </c>
    </row>
    <row r="22" spans="3:20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30"/>
      <c r="S22" s="730"/>
      <c r="T22" s="730"/>
    </row>
    <row r="23" spans="3:20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30"/>
      <c r="S23" s="730"/>
      <c r="T23" s="730"/>
    </row>
    <row r="24" spans="3:20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30"/>
      <c r="S24" s="730"/>
      <c r="T24" s="730"/>
    </row>
    <row r="25" spans="3:20" s="28" customFormat="1">
      <c r="C25" s="71" t="s">
        <v>313</v>
      </c>
      <c r="D25" s="427">
        <f>SUM(D19:D24)</f>
        <v>120</v>
      </c>
      <c r="E25" s="427">
        <f t="shared" ref="E25:K25" si="34">SUM(E17:E24)</f>
        <v>120</v>
      </c>
      <c r="F25" s="427">
        <f t="shared" si="34"/>
        <v>120</v>
      </c>
      <c r="G25" s="427">
        <f t="shared" si="34"/>
        <v>120</v>
      </c>
      <c r="H25" s="427">
        <f t="shared" si="34"/>
        <v>125.3652</v>
      </c>
      <c r="I25" s="427">
        <f>SUM(I17:I24)</f>
        <v>125.3652</v>
      </c>
      <c r="J25" s="427">
        <f t="shared" si="34"/>
        <v>125.3652</v>
      </c>
      <c r="K25" s="427">
        <f t="shared" si="34"/>
        <v>125.3652</v>
      </c>
      <c r="L25" s="427">
        <f t="shared" ref="L25:Q25" si="35">SUM(L17:L24)</f>
        <v>125.3652</v>
      </c>
      <c r="M25" s="427">
        <f t="shared" si="35"/>
        <v>125.3652</v>
      </c>
      <c r="N25" s="427">
        <f t="shared" si="35"/>
        <v>125.3652</v>
      </c>
      <c r="O25" s="427">
        <f t="shared" si="35"/>
        <v>125.3652</v>
      </c>
      <c r="P25" s="427">
        <f t="shared" si="35"/>
        <v>125.3652</v>
      </c>
      <c r="Q25" s="427">
        <f t="shared" si="35"/>
        <v>125.3652</v>
      </c>
      <c r="R25" s="731">
        <f t="shared" ref="R25:T25" si="36">SUM(R17:R24)</f>
        <v>126.3652</v>
      </c>
      <c r="S25" s="731">
        <f t="shared" si="36"/>
        <v>127.3652</v>
      </c>
      <c r="T25" s="731">
        <f t="shared" si="36"/>
        <v>128.36520000000002</v>
      </c>
    </row>
    <row r="26" spans="3:20" s="28" customFormat="1">
      <c r="C26" s="71" t="s">
        <v>314</v>
      </c>
      <c r="D26" s="427"/>
      <c r="E26" s="468" t="e">
        <f>+E25/E2</f>
        <v>#DIV/0!</v>
      </c>
      <c r="F26" s="468" t="e">
        <f t="shared" ref="F26:K26" si="37">+F25/F2</f>
        <v>#DIV/0!</v>
      </c>
      <c r="G26" s="468" t="e">
        <f t="shared" si="37"/>
        <v>#DIV/0!</v>
      </c>
      <c r="H26" s="468" t="e">
        <f t="shared" si="37"/>
        <v>#DIV/0!</v>
      </c>
      <c r="I26" s="468" t="e">
        <f>+I25/I2</f>
        <v>#DIV/0!</v>
      </c>
      <c r="J26" s="468" t="e">
        <f t="shared" si="37"/>
        <v>#DIV/0!</v>
      </c>
      <c r="K26" s="468" t="e">
        <f t="shared" si="37"/>
        <v>#DIV/0!</v>
      </c>
      <c r="L26" s="468" t="e">
        <f t="shared" ref="L26:Q26" si="38">+L25/L2</f>
        <v>#DIV/0!</v>
      </c>
      <c r="M26" s="468" t="e">
        <f t="shared" si="38"/>
        <v>#DIV/0!</v>
      </c>
      <c r="N26" s="468" t="e">
        <f t="shared" si="38"/>
        <v>#DIV/0!</v>
      </c>
      <c r="O26" s="468" t="e">
        <f t="shared" si="38"/>
        <v>#DIV/0!</v>
      </c>
      <c r="P26" s="468" t="e">
        <f t="shared" si="38"/>
        <v>#DIV/0!</v>
      </c>
      <c r="Q26" s="468" t="e">
        <f t="shared" si="38"/>
        <v>#DIV/0!</v>
      </c>
      <c r="R26" s="732" t="e">
        <f t="shared" ref="R26:T26" si="39">+R25/R2</f>
        <v>#DIV/0!</v>
      </c>
      <c r="S26" s="732" t="e">
        <f t="shared" si="39"/>
        <v>#DIV/0!</v>
      </c>
      <c r="T26" s="732" t="e">
        <f t="shared" si="39"/>
        <v>#DIV/0!</v>
      </c>
    </row>
    <row r="27" spans="3:20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30"/>
      <c r="S27" s="730"/>
      <c r="T27" s="730"/>
    </row>
    <row r="28" spans="3:20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+'PLATTS&amp;OPIS'!I370</f>
        <v>3495</v>
      </c>
      <c r="N28" s="440">
        <f>+'PLATTS&amp;OPIS'!I400</f>
        <v>3160</v>
      </c>
      <c r="O28" s="440">
        <f>+'PLATTS&amp;OPIS'!I415</f>
        <v>3245</v>
      </c>
      <c r="P28" s="440">
        <f>+'PLATTS&amp;OPIS'!I579</f>
        <v>3595</v>
      </c>
      <c r="Q28" s="446">
        <f t="shared" ref="Q28" si="40">+P28</f>
        <v>3595</v>
      </c>
      <c r="R28" s="446">
        <f t="shared" ref="R28" si="41">+Q28</f>
        <v>3595</v>
      </c>
      <c r="S28" s="446">
        <f t="shared" ref="S28" si="42">+R28</f>
        <v>3595</v>
      </c>
      <c r="T28" s="446">
        <f t="shared" ref="T28" si="43">+S28</f>
        <v>3595</v>
      </c>
    </row>
    <row r="29" spans="3:20" ht="15.75" thickBot="1">
      <c r="C29" s="542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27">
        <v>44927</v>
      </c>
      <c r="S29" s="727">
        <v>44958</v>
      </c>
      <c r="T29" s="727">
        <v>44986</v>
      </c>
    </row>
    <row r="30" spans="3:20" hidden="1">
      <c r="C30" s="2" t="s">
        <v>317</v>
      </c>
      <c r="D30" s="441">
        <f t="shared" ref="D30:G30" si="44">+D28-D25</f>
        <v>4350</v>
      </c>
      <c r="E30" s="441">
        <f t="shared" si="44"/>
        <v>4360</v>
      </c>
      <c r="F30" s="441">
        <f t="shared" si="44"/>
        <v>-120</v>
      </c>
      <c r="G30" s="441">
        <f t="shared" si="44"/>
        <v>3445</v>
      </c>
      <c r="H30" s="441">
        <f>+H28-H25</f>
        <v>4024.6347999999998</v>
      </c>
      <c r="I30" s="441">
        <f>+I28-I25</f>
        <v>4069.6347999999998</v>
      </c>
      <c r="J30" s="441">
        <f>+J28-J25</f>
        <v>4319.6347999999998</v>
      </c>
      <c r="K30" s="441">
        <f t="shared" ref="K30" si="45">+K28-K25</f>
        <v>3919.6347999999998</v>
      </c>
      <c r="L30" s="441">
        <f t="shared" ref="L30:Q30" si="46">+L28-L25</f>
        <v>3969.6347999999998</v>
      </c>
      <c r="M30" s="441">
        <f t="shared" si="46"/>
        <v>3369.6347999999998</v>
      </c>
      <c r="N30" s="441">
        <f t="shared" si="46"/>
        <v>3034.6347999999998</v>
      </c>
      <c r="O30" s="441">
        <f t="shared" si="46"/>
        <v>3119.6347999999998</v>
      </c>
      <c r="P30" s="441">
        <f t="shared" si="46"/>
        <v>3469.6347999999998</v>
      </c>
      <c r="Q30" s="441">
        <f t="shared" si="46"/>
        <v>3469.6347999999998</v>
      </c>
      <c r="R30" s="734">
        <f t="shared" ref="R30:T30" si="47">+R28-R25</f>
        <v>3468.6347999999998</v>
      </c>
      <c r="S30" s="734">
        <f t="shared" si="47"/>
        <v>3467.6347999999998</v>
      </c>
      <c r="T30" s="734">
        <f t="shared" si="47"/>
        <v>3466.6347999999998</v>
      </c>
    </row>
    <row r="31" spans="3:20">
      <c r="C31" s="2" t="s">
        <v>318</v>
      </c>
      <c r="D31" s="441" t="e">
        <f t="shared" ref="D31" si="48">+D30/$E$1</f>
        <v>#DIV/0!</v>
      </c>
      <c r="E31" s="441" t="e">
        <f>+E30/E2</f>
        <v>#DIV/0!</v>
      </c>
      <c r="F31" s="441" t="e">
        <f t="shared" ref="F31:K31" si="49">+F30/F2</f>
        <v>#DIV/0!</v>
      </c>
      <c r="G31" s="441" t="e">
        <f t="shared" si="49"/>
        <v>#DIV/0!</v>
      </c>
      <c r="H31" s="608" t="e">
        <f>+H30/H2</f>
        <v>#DIV/0!</v>
      </c>
      <c r="I31" s="608" t="e">
        <f>+I30/I2</f>
        <v>#DIV/0!</v>
      </c>
      <c r="J31" s="608" t="e">
        <f t="shared" si="49"/>
        <v>#DIV/0!</v>
      </c>
      <c r="K31" s="608" t="e">
        <f t="shared" si="49"/>
        <v>#DIV/0!</v>
      </c>
      <c r="L31" s="608" t="e">
        <f t="shared" ref="L31:Q31" si="50">+L30/L2</f>
        <v>#DIV/0!</v>
      </c>
      <c r="M31" s="608" t="e">
        <f t="shared" si="50"/>
        <v>#DIV/0!</v>
      </c>
      <c r="N31" s="608" t="e">
        <f t="shared" si="50"/>
        <v>#DIV/0!</v>
      </c>
      <c r="O31" s="608" t="e">
        <f t="shared" si="50"/>
        <v>#DIV/0!</v>
      </c>
      <c r="P31" s="608" t="e">
        <f t="shared" si="50"/>
        <v>#DIV/0!</v>
      </c>
      <c r="Q31" s="608" t="e">
        <f t="shared" si="50"/>
        <v>#DIV/0!</v>
      </c>
      <c r="R31" s="735" t="e">
        <f t="shared" ref="R31:T31" si="51">+R30/R2</f>
        <v>#DIV/0!</v>
      </c>
      <c r="S31" s="735" t="e">
        <f t="shared" si="51"/>
        <v>#DIV/0!</v>
      </c>
      <c r="T31" s="735" t="e">
        <f t="shared" si="51"/>
        <v>#DIV/0!</v>
      </c>
    </row>
    <row r="32" spans="3:20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Q32" si="52">+J31/264.172</f>
        <v>#DIV/0!</v>
      </c>
      <c r="K32" s="610" t="e">
        <f t="shared" si="52"/>
        <v>#DIV/0!</v>
      </c>
      <c r="L32" s="610" t="e">
        <f t="shared" si="52"/>
        <v>#DIV/0!</v>
      </c>
      <c r="M32" s="610" t="e">
        <f t="shared" si="52"/>
        <v>#DIV/0!</v>
      </c>
      <c r="N32" s="610" t="e">
        <f t="shared" si="52"/>
        <v>#DIV/0!</v>
      </c>
      <c r="O32" s="610" t="e">
        <f t="shared" si="52"/>
        <v>#DIV/0!</v>
      </c>
      <c r="P32" s="610" t="e">
        <f t="shared" si="52"/>
        <v>#DIV/0!</v>
      </c>
      <c r="Q32" s="610" t="e">
        <f t="shared" si="52"/>
        <v>#DIV/0!</v>
      </c>
      <c r="R32" s="736" t="e">
        <f t="shared" ref="R32:T32" si="53">+R31/264.172</f>
        <v>#DIV/0!</v>
      </c>
      <c r="S32" s="736" t="e">
        <f t="shared" si="53"/>
        <v>#DIV/0!</v>
      </c>
      <c r="T32" s="736" t="e">
        <f t="shared" si="53"/>
        <v>#DIV/0!</v>
      </c>
    </row>
    <row r="33" spans="2:20">
      <c r="C33" s="64"/>
    </row>
    <row r="34" spans="2:20" ht="15.75" thickBot="1">
      <c r="C34" s="64" t="s">
        <v>320</v>
      </c>
      <c r="D34" s="124">
        <v>44531</v>
      </c>
      <c r="E34" s="346">
        <v>44562</v>
      </c>
      <c r="F34" s="124">
        <v>44593</v>
      </c>
      <c r="G34" s="124">
        <v>44621</v>
      </c>
      <c r="I34" s="124">
        <v>44652</v>
      </c>
      <c r="J34" s="124">
        <v>44682</v>
      </c>
      <c r="K34" s="124">
        <v>44713</v>
      </c>
      <c r="L34" s="124">
        <v>44743</v>
      </c>
      <c r="M34" s="124">
        <v>44774</v>
      </c>
      <c r="N34" s="124">
        <v>44805</v>
      </c>
      <c r="O34" s="124">
        <v>44835</v>
      </c>
      <c r="P34" s="124">
        <v>44866</v>
      </c>
      <c r="Q34" s="124">
        <v>44896</v>
      </c>
      <c r="R34" s="727">
        <v>44927</v>
      </c>
      <c r="S34" s="727">
        <v>44958</v>
      </c>
      <c r="T34" s="727">
        <v>44986</v>
      </c>
    </row>
    <row r="35" spans="2:20">
      <c r="C35" s="64" t="s">
        <v>321</v>
      </c>
      <c r="D35" s="421">
        <f>+'settlement day'!N13</f>
        <v>0</v>
      </c>
      <c r="E35" s="421">
        <f>+'settlement day'!O13</f>
        <v>0</v>
      </c>
      <c r="F35" s="421">
        <f>+'settlement day'!P13</f>
        <v>0</v>
      </c>
      <c r="G35" s="421">
        <f>+'settlement day'!Q13</f>
        <v>0</v>
      </c>
      <c r="I35" s="421">
        <f>+'settlement day'!R13</f>
        <v>0</v>
      </c>
      <c r="J35" s="421">
        <f>+'settlement day'!S13</f>
        <v>0</v>
      </c>
      <c r="K35" s="421">
        <f>+'settlement day'!T13</f>
        <v>0</v>
      </c>
      <c r="L35" s="421">
        <f>+'settlement day'!U13</f>
        <v>0</v>
      </c>
      <c r="M35" s="421">
        <f>+'settlement day'!V13</f>
        <v>0</v>
      </c>
      <c r="N35" s="421">
        <f>+'settlement day'!W13</f>
        <v>0</v>
      </c>
      <c r="O35" s="421">
        <f>+'settlement day'!X13</f>
        <v>0</v>
      </c>
      <c r="P35" s="421">
        <f>+'settlement day'!Y13</f>
        <v>0</v>
      </c>
      <c r="Q35" s="421">
        <f>+'settlement day'!Z13</f>
        <v>0</v>
      </c>
      <c r="R35" s="730">
        <f>+'settlement day'!AA13</f>
        <v>0</v>
      </c>
      <c r="S35" s="730">
        <f>+'settlement day'!AB13</f>
        <v>0</v>
      </c>
      <c r="T35" s="730">
        <f>+'settlement day'!AC13</f>
        <v>0</v>
      </c>
    </row>
    <row r="36" spans="2:20">
      <c r="C36" s="64" t="s">
        <v>322</v>
      </c>
      <c r="D36" s="421">
        <f>+(D35-'mkt data'!$G$23+'mkt data'!$G$24)/'mkt data'!$H$25</f>
        <v>-99.524494083821736</v>
      </c>
      <c r="E36" s="421">
        <f>+(E35-'mkt data'!$G$23+'mkt data'!$G$24)/'mkt data'!$H$25</f>
        <v>-99.524494083821736</v>
      </c>
      <c r="F36" s="421">
        <f>+(F35-'mkt data'!$G$23+'mkt data'!$G$24)/'mkt data'!$H$25</f>
        <v>-99.524494083821736</v>
      </c>
      <c r="G36" s="421">
        <f>+(G35-'mkt data'!$G$23+'mkt data'!$G$24)/'mkt data'!$H$25</f>
        <v>-99.524494083821736</v>
      </c>
      <c r="I36" s="421">
        <f>+(I35-'mkt data'!$G$23+'mkt data'!$G$24)/'mkt data'!$H$25</f>
        <v>-99.524494083821736</v>
      </c>
      <c r="J36" s="421">
        <f>+(J35-'mkt data'!$G$23+'mkt data'!$G$24)/'mkt data'!$H$25</f>
        <v>-99.524494083821736</v>
      </c>
      <c r="K36" s="421">
        <f>+(K35-'mkt data'!$G$23+'mkt data'!$G$24)/'mkt data'!$H$25</f>
        <v>-99.524494083821736</v>
      </c>
      <c r="L36" s="421">
        <f>+(L35-'mkt data'!$G$23+'mkt data'!$G$24)/'mkt data'!$H$25</f>
        <v>-99.524494083821736</v>
      </c>
      <c r="M36" s="421">
        <f>+(M35-'mkt data'!$G$23+'mkt data'!$G$24)/'mkt data'!$H$25</f>
        <v>-99.524494083821736</v>
      </c>
      <c r="N36" s="421">
        <f>+(N35-'mkt data'!$G$23+'mkt data'!$G$24)/'mkt data'!$H$25</f>
        <v>-99.524494083821736</v>
      </c>
      <c r="O36" s="421">
        <f>+(O35-'mkt data'!$G$23+'mkt data'!$G$24)/'mkt data'!$H$25</f>
        <v>-99.524494083821736</v>
      </c>
      <c r="P36" s="421">
        <f>+(P35-'mkt data'!$G$23+'mkt data'!$G$24)/'mkt data'!$H$25</f>
        <v>-99.524494083821736</v>
      </c>
      <c r="Q36" s="421">
        <f>+(Q35-'mkt data'!$G$23+'mkt data'!$G$24)/'mkt data'!$H$25</f>
        <v>-99.524494083821736</v>
      </c>
      <c r="R36" s="730">
        <f>+(R35-'mkt data'!$G$23+'mkt data'!$G$24)/'mkt data'!$H$25</f>
        <v>-99.524494083821736</v>
      </c>
      <c r="S36" s="730">
        <f>+(S35-'mkt data'!$G$23+'mkt data'!$G$24)/'mkt data'!$H$25</f>
        <v>-99.524494083821736</v>
      </c>
      <c r="T36" s="730">
        <f>+(T35-'mkt data'!$G$23+'mkt data'!$G$24)/'mkt data'!$H$25</f>
        <v>-99.524494083821736</v>
      </c>
    </row>
    <row r="37" spans="2:20">
      <c r="C37" s="64"/>
      <c r="D37" s="421"/>
      <c r="E37" s="421"/>
      <c r="F37" s="421"/>
      <c r="G37" s="421"/>
      <c r="I37" s="421"/>
      <c r="J37" s="421"/>
      <c r="K37" s="421"/>
      <c r="L37" s="421"/>
      <c r="M37" s="421"/>
      <c r="N37" s="421"/>
      <c r="O37" s="421"/>
      <c r="P37" s="421"/>
      <c r="Q37" s="421"/>
      <c r="R37" s="730"/>
      <c r="S37" s="730"/>
      <c r="T37" s="730"/>
    </row>
    <row r="38" spans="2:20">
      <c r="B38" s="415">
        <f>+'mkt data'!G26</f>
        <v>0.12</v>
      </c>
      <c r="C38" s="64" t="s">
        <v>323</v>
      </c>
      <c r="D38" s="421">
        <f>+((D35-'mkt data'!$G$23)*'mkt data'!$H$26)+('mkt data'!$G$24)</f>
        <v>-100.80000000000001</v>
      </c>
      <c r="E38" s="421">
        <f>+((E35-'mkt data'!$G$23)*'mkt data'!$H$26)+('mkt data'!$G$24)</f>
        <v>-100.80000000000001</v>
      </c>
      <c r="F38" s="421">
        <f>+((F35-'mkt data'!$G$23)*'mkt data'!$H$26)+('mkt data'!$G$24)</f>
        <v>-100.80000000000001</v>
      </c>
      <c r="G38" s="421">
        <f>+((G35-'mkt data'!$G$23)*'mkt data'!$H$26)+('mkt data'!$G$24)</f>
        <v>-100.80000000000001</v>
      </c>
      <c r="I38" s="421">
        <f>+((I35-'mkt data'!$G$23)*'mkt data'!$H$26)+('mkt data'!$G$24)</f>
        <v>-100.80000000000001</v>
      </c>
      <c r="J38" s="421">
        <f>+((J35-'mkt data'!$G$23)*'mkt data'!$H$26)+('mkt data'!$G$24)</f>
        <v>-100.80000000000001</v>
      </c>
      <c r="K38" s="421">
        <f>+((K35-'mkt data'!$G$23)*'mkt data'!$H$26)+('mkt data'!$G$24)</f>
        <v>-100.80000000000001</v>
      </c>
      <c r="L38" s="421">
        <f>+((L35-'mkt data'!$G$23)*'mkt data'!$H$26)+('mkt data'!$G$24)</f>
        <v>-100.80000000000001</v>
      </c>
      <c r="M38" s="421">
        <f>+((M35-'mkt data'!$G$23)*'mkt data'!$H$26)+('mkt data'!$G$24)</f>
        <v>-100.80000000000001</v>
      </c>
      <c r="N38" s="421">
        <f>+((N35-'mkt data'!$G$23)*'mkt data'!$H$26)+('mkt data'!$G$24)</f>
        <v>-100.80000000000001</v>
      </c>
      <c r="O38" s="421">
        <f>+((O35-'mkt data'!$G$23)*'mkt data'!$H$26)+('mkt data'!$G$24)</f>
        <v>-100.80000000000001</v>
      </c>
      <c r="P38" s="421">
        <f>+((P35-'mkt data'!$G$23)*'mkt data'!$H$26)+('mkt data'!$G$24)</f>
        <v>-100.80000000000001</v>
      </c>
      <c r="Q38" s="421">
        <f>+((Q35-'mkt data'!$G$23)*'mkt data'!$H$26)+('mkt data'!$G$24)</f>
        <v>-100.80000000000001</v>
      </c>
      <c r="R38" s="730">
        <f>+((R35-'mkt data'!$G$23)*'mkt data'!$H$26)+('mkt data'!$G$24)</f>
        <v>-100.80000000000001</v>
      </c>
      <c r="S38" s="730">
        <f>+((S35-'mkt data'!$G$23)*'mkt data'!$H$26)+('mkt data'!$G$24)</f>
        <v>-100.80000000000001</v>
      </c>
      <c r="T38" s="730">
        <f>+((T35-'mkt data'!$G$23)*'mkt data'!$H$26)+('mkt data'!$G$24)</f>
        <v>-100.80000000000001</v>
      </c>
    </row>
    <row r="39" spans="2:20">
      <c r="C39" s="64"/>
      <c r="D39" s="421"/>
      <c r="E39" s="421"/>
      <c r="F39" s="421"/>
      <c r="G39" s="421"/>
      <c r="I39" s="421"/>
      <c r="J39" s="421"/>
      <c r="K39" s="421"/>
      <c r="L39" s="421"/>
      <c r="M39" s="421"/>
      <c r="N39" s="421"/>
      <c r="O39" s="421"/>
      <c r="P39" s="421"/>
      <c r="Q39" s="421"/>
      <c r="R39" s="730"/>
      <c r="S39" s="730"/>
      <c r="T39" s="730"/>
    </row>
    <row r="40" spans="2:20">
      <c r="B40" s="60">
        <f>470/0.867</f>
        <v>542.09919261822381</v>
      </c>
      <c r="C40" s="259" t="s">
        <v>324</v>
      </c>
      <c r="D40" s="440">
        <f>+D38+$B$40</f>
        <v>441.2991926182238</v>
      </c>
      <c r="E40" s="440">
        <f>+E38+$B$40</f>
        <v>441.2991926182238</v>
      </c>
      <c r="F40" s="440">
        <f>+F38+$B$40</f>
        <v>441.2991926182238</v>
      </c>
      <c r="G40" s="440">
        <f>+G38+$B$40</f>
        <v>441.2991926182238</v>
      </c>
      <c r="I40" s="440">
        <f t="shared" ref="I40:T40" si="54">+I38+$B$40</f>
        <v>441.2991926182238</v>
      </c>
      <c r="J40" s="459">
        <f t="shared" si="54"/>
        <v>441.2991926182238</v>
      </c>
      <c r="K40" s="459">
        <f t="shared" si="54"/>
        <v>441.2991926182238</v>
      </c>
      <c r="L40" s="459">
        <f t="shared" si="54"/>
        <v>441.2991926182238</v>
      </c>
      <c r="M40" s="685">
        <f t="shared" si="54"/>
        <v>441.2991926182238</v>
      </c>
      <c r="N40" s="685">
        <f t="shared" si="54"/>
        <v>441.2991926182238</v>
      </c>
      <c r="O40" s="685">
        <f t="shared" si="54"/>
        <v>441.2991926182238</v>
      </c>
      <c r="P40" s="685">
        <f t="shared" si="54"/>
        <v>441.2991926182238</v>
      </c>
      <c r="Q40" s="685">
        <f t="shared" si="54"/>
        <v>441.2991926182238</v>
      </c>
      <c r="R40" s="685">
        <f t="shared" si="54"/>
        <v>441.2991926182238</v>
      </c>
      <c r="S40" s="685">
        <f t="shared" si="54"/>
        <v>441.2991926182238</v>
      </c>
      <c r="T40" s="685">
        <f t="shared" si="54"/>
        <v>441.2991926182238</v>
      </c>
    </row>
    <row r="41" spans="2:20" ht="15.75" thickBot="1">
      <c r="C41" s="2"/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27">
        <v>44927</v>
      </c>
      <c r="S41" s="727">
        <v>44958</v>
      </c>
      <c r="T41" s="727">
        <v>44986</v>
      </c>
    </row>
    <row r="42" spans="2:20" hidden="1">
      <c r="C42" s="2" t="s">
        <v>317</v>
      </c>
      <c r="D42" s="441">
        <f>+D40-D25</f>
        <v>321.2991926182238</v>
      </c>
      <c r="E42" s="441">
        <f>+E40-E25</f>
        <v>321.2991926182238</v>
      </c>
      <c r="F42" s="441">
        <f>+F40-F25</f>
        <v>321.2991926182238</v>
      </c>
      <c r="G42" s="441">
        <f>+G40-G25</f>
        <v>321.2991926182238</v>
      </c>
      <c r="I42" s="608">
        <f t="shared" ref="I42:T42" si="55">+I40-I25</f>
        <v>315.93399261822378</v>
      </c>
      <c r="J42" s="608">
        <f t="shared" si="55"/>
        <v>315.93399261822378</v>
      </c>
      <c r="K42" s="608">
        <f t="shared" si="55"/>
        <v>315.93399261822378</v>
      </c>
      <c r="L42" s="608">
        <f t="shared" si="55"/>
        <v>315.93399261822378</v>
      </c>
      <c r="M42" s="608">
        <f t="shared" si="55"/>
        <v>315.93399261822378</v>
      </c>
      <c r="N42" s="608">
        <f t="shared" si="55"/>
        <v>315.93399261822378</v>
      </c>
      <c r="O42" s="608">
        <f t="shared" si="55"/>
        <v>315.93399261822378</v>
      </c>
      <c r="P42" s="608">
        <f t="shared" si="55"/>
        <v>315.93399261822378</v>
      </c>
      <c r="Q42" s="608">
        <f t="shared" si="55"/>
        <v>315.93399261822378</v>
      </c>
      <c r="R42" s="735">
        <f t="shared" si="55"/>
        <v>314.93399261822378</v>
      </c>
      <c r="S42" s="735">
        <f t="shared" si="55"/>
        <v>313.93399261822378</v>
      </c>
      <c r="T42" s="735">
        <f t="shared" si="55"/>
        <v>312.93399261822378</v>
      </c>
    </row>
    <row r="43" spans="2:20">
      <c r="C43" s="2" t="s">
        <v>318</v>
      </c>
      <c r="D43" s="441" t="e">
        <f t="shared" ref="D43" si="56">+D42/$E$1</f>
        <v>#DIV/0!</v>
      </c>
      <c r="E43" s="441" t="e">
        <f>+E42/E2</f>
        <v>#DIV/0!</v>
      </c>
      <c r="F43" s="441" t="e">
        <f>+F42/F2</f>
        <v>#DIV/0!</v>
      </c>
      <c r="G43" s="441" t="e">
        <f>+G42/G2</f>
        <v>#DIV/0!</v>
      </c>
      <c r="I43" s="653" t="e">
        <f>+I42/H2</f>
        <v>#DIV/0!</v>
      </c>
      <c r="J43" s="653" t="e">
        <f>+J42/I2</f>
        <v>#DIV/0!</v>
      </c>
      <c r="K43" s="653" t="e">
        <f>+K42/J2</f>
        <v>#DIV/0!</v>
      </c>
      <c r="L43" s="653" t="e">
        <f t="shared" ref="L43:T43" si="57">+L42/L2</f>
        <v>#DIV/0!</v>
      </c>
      <c r="M43" s="653" t="e">
        <f t="shared" si="57"/>
        <v>#DIV/0!</v>
      </c>
      <c r="N43" s="653" t="e">
        <f t="shared" si="57"/>
        <v>#DIV/0!</v>
      </c>
      <c r="O43" s="653" t="e">
        <f t="shared" si="57"/>
        <v>#DIV/0!</v>
      </c>
      <c r="P43" s="653" t="e">
        <f t="shared" si="57"/>
        <v>#DIV/0!</v>
      </c>
      <c r="Q43" s="653" t="e">
        <f t="shared" si="57"/>
        <v>#DIV/0!</v>
      </c>
      <c r="R43" s="737" t="e">
        <f t="shared" si="57"/>
        <v>#DIV/0!</v>
      </c>
      <c r="S43" s="737" t="e">
        <f t="shared" si="57"/>
        <v>#DIV/0!</v>
      </c>
      <c r="T43" s="737" t="e">
        <f t="shared" si="57"/>
        <v>#DIV/0!</v>
      </c>
    </row>
    <row r="44" spans="2:20">
      <c r="C44" s="649" t="s">
        <v>319</v>
      </c>
      <c r="D44" s="607"/>
      <c r="E44" s="607"/>
      <c r="F44" s="607"/>
      <c r="G44" s="607"/>
      <c r="I44" s="609" t="e">
        <f>+I43/264.172</f>
        <v>#DIV/0!</v>
      </c>
      <c r="J44" s="609" t="e">
        <f t="shared" ref="J44:M44" si="58">+J43/264.172</f>
        <v>#DIV/0!</v>
      </c>
      <c r="K44" s="609" t="e">
        <f t="shared" si="58"/>
        <v>#DIV/0!</v>
      </c>
      <c r="L44" s="609" t="e">
        <f t="shared" si="58"/>
        <v>#DIV/0!</v>
      </c>
      <c r="M44" s="609" t="e">
        <f t="shared" si="58"/>
        <v>#DIV/0!</v>
      </c>
      <c r="N44" s="609" t="e">
        <f t="shared" ref="N44:T44" si="59">+N43/264.172</f>
        <v>#DIV/0!</v>
      </c>
      <c r="O44" s="609" t="e">
        <f t="shared" si="59"/>
        <v>#DIV/0!</v>
      </c>
      <c r="P44" s="609" t="e">
        <f t="shared" si="59"/>
        <v>#DIV/0!</v>
      </c>
      <c r="Q44" s="609" t="e">
        <f t="shared" si="59"/>
        <v>#DIV/0!</v>
      </c>
      <c r="R44" s="738" t="e">
        <f t="shared" si="59"/>
        <v>#DIV/0!</v>
      </c>
      <c r="S44" s="738" t="e">
        <f t="shared" si="59"/>
        <v>#DIV/0!</v>
      </c>
      <c r="T44" s="738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A56"/>
  <sheetViews>
    <sheetView zoomScaleNormal="100" workbookViewId="0">
      <pane xSplit="3" ySplit="3" topLeftCell="AR25" activePane="bottomRight" state="frozen"/>
      <selection pane="topRight" activeCell="D1" sqref="D1"/>
      <selection pane="bottomLeft" activeCell="A4" sqref="A4"/>
      <selection pane="bottomRight" activeCell="AT29" sqref="AT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28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8" hidden="1" customWidth="1"/>
    <col min="24" max="35" width="8.85546875" hidden="1" customWidth="1"/>
    <col min="36" max="36" width="10.42578125" hidden="1" customWidth="1"/>
    <col min="37" max="37" width="11" hidden="1" customWidth="1"/>
    <col min="38" max="38" width="8.85546875" hidden="1" customWidth="1"/>
    <col min="39" max="44" width="0" hidden="1" customWidth="1"/>
    <col min="45" max="45" width="9.85546875" hidden="1" customWidth="1"/>
    <col min="46" max="47" width="9.85546875" customWidth="1"/>
    <col min="48" max="50" width="9.42578125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41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day'!AE8</f>
        <v>2.4377300000000002</v>
      </c>
      <c r="W4" s="741">
        <f>+'settlement day'!AF8</f>
        <v>2.5071400000000001</v>
      </c>
      <c r="X4" s="741">
        <f>+'settlement day'!AG8</f>
        <v>2.4434200000000001</v>
      </c>
      <c r="Y4" s="741">
        <f>+'settlement day'!AH8</f>
        <v>2.1663000000000001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'mkt data'!G16</f>
        <v>0.12</v>
      </c>
      <c r="C5" s="64" t="s">
        <v>297</v>
      </c>
      <c r="D5" s="103">
        <f t="shared" ref="D5:T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ref="U5:W5" si="1">+U4+$B$5</f>
        <v>0.12</v>
      </c>
      <c r="V5" s="741">
        <f>+V4+$B$5</f>
        <v>2.5577300000000003</v>
      </c>
      <c r="W5" s="741">
        <f t="shared" si="1"/>
        <v>2.6271400000000003</v>
      </c>
      <c r="X5" s="741">
        <f t="shared" ref="X5:AA5" si="2">+X4+$B$5</f>
        <v>2.5634200000000003</v>
      </c>
      <c r="Y5" s="741">
        <f t="shared" si="2"/>
        <v>2.2863000000000002</v>
      </c>
      <c r="Z5" s="741">
        <f t="shared" si="2"/>
        <v>0.12</v>
      </c>
      <c r="AA5" s="741">
        <f t="shared" si="2"/>
        <v>0.12</v>
      </c>
      <c r="AB5" s="741">
        <f t="shared" ref="AB5:AC5" si="3">+AB4+$B$5</f>
        <v>0.12</v>
      </c>
      <c r="AC5" s="741">
        <f t="shared" si="3"/>
        <v>0.12</v>
      </c>
      <c r="AD5" s="741">
        <f t="shared" ref="AD5:AI5" si="4">+AD4+$B$5</f>
        <v>0.12</v>
      </c>
      <c r="AE5" s="741">
        <f t="shared" si="4"/>
        <v>0.12</v>
      </c>
      <c r="AF5" s="741">
        <f t="shared" si="4"/>
        <v>0.12</v>
      </c>
      <c r="AG5" s="741">
        <f t="shared" si="4"/>
        <v>0.12</v>
      </c>
      <c r="AH5" s="741">
        <f t="shared" si="4"/>
        <v>0.12</v>
      </c>
      <c r="AI5" s="741">
        <f t="shared" si="4"/>
        <v>0.12</v>
      </c>
      <c r="AJ5" s="741">
        <f t="shared" ref="AJ5:AO5" si="5">+AJ4+$B$5</f>
        <v>0.12</v>
      </c>
      <c r="AK5" s="741">
        <f t="shared" si="5"/>
        <v>0.12</v>
      </c>
      <c r="AL5" s="741">
        <f t="shared" si="5"/>
        <v>0.12</v>
      </c>
      <c r="AM5" s="741">
        <f t="shared" si="5"/>
        <v>0.12</v>
      </c>
      <c r="AN5" s="741">
        <f t="shared" si="5"/>
        <v>0.12</v>
      </c>
      <c r="AO5" s="741">
        <f t="shared" si="5"/>
        <v>0.12</v>
      </c>
      <c r="AP5" s="741">
        <f t="shared" ref="AP5:AR5" si="6">+AP4+$B$5</f>
        <v>0.12</v>
      </c>
      <c r="AQ5" s="741">
        <f t="shared" si="6"/>
        <v>0.12</v>
      </c>
      <c r="AR5" s="741">
        <f t="shared" si="6"/>
        <v>0.12</v>
      </c>
      <c r="AS5" s="741">
        <f t="shared" ref="AS5:AX5" si="7">+AS4+$B$5</f>
        <v>0.12</v>
      </c>
      <c r="AT5" s="741">
        <f t="shared" si="7"/>
        <v>1.85</v>
      </c>
      <c r="AU5" s="741">
        <f t="shared" si="7"/>
        <v>1.8875000000000002</v>
      </c>
      <c r="AV5" s="741">
        <f t="shared" si="7"/>
        <v>1.9024999999999999</v>
      </c>
      <c r="AW5" s="741">
        <f t="shared" si="7"/>
        <v>1.9</v>
      </c>
      <c r="AX5" s="741">
        <f t="shared" si="7"/>
        <v>1.8849999999999998</v>
      </c>
      <c r="AY5" s="741">
        <f t="shared" ref="AY5:BA5" si="8">+AY4+$B$5</f>
        <v>1.8475000000000001</v>
      </c>
      <c r="AZ5" s="741">
        <f t="shared" si="8"/>
        <v>1.8125</v>
      </c>
      <c r="BA5" s="741">
        <f t="shared" si="8"/>
        <v>1.7875000000000001</v>
      </c>
    </row>
    <row r="6" spans="1:53" s="28" customFormat="1">
      <c r="C6" s="71" t="s">
        <v>298</v>
      </c>
      <c r="D6" s="422">
        <f t="shared" ref="D6:T6" si="9">+D5*$A$2</f>
        <v>31.700640000000003</v>
      </c>
      <c r="E6" s="422">
        <f t="shared" si="9"/>
        <v>31.700640000000003</v>
      </c>
      <c r="F6" s="422">
        <f t="shared" si="9"/>
        <v>31.700640000000003</v>
      </c>
      <c r="G6" s="422">
        <f t="shared" si="9"/>
        <v>31.700640000000003</v>
      </c>
      <c r="H6" s="422">
        <f t="shared" si="9"/>
        <v>31.700640000000003</v>
      </c>
      <c r="I6" s="422">
        <f t="shared" si="9"/>
        <v>31.700640000000003</v>
      </c>
      <c r="J6" s="422">
        <f t="shared" si="9"/>
        <v>31.700640000000003</v>
      </c>
      <c r="K6" s="422">
        <f t="shared" si="9"/>
        <v>31.700640000000003</v>
      </c>
      <c r="L6" s="422">
        <f t="shared" si="9"/>
        <v>31.700640000000003</v>
      </c>
      <c r="M6" s="422">
        <f t="shared" si="9"/>
        <v>31.700640000000003</v>
      </c>
      <c r="N6" s="422">
        <f t="shared" si="9"/>
        <v>31.700640000000003</v>
      </c>
      <c r="O6" s="422">
        <f t="shared" si="9"/>
        <v>31.700640000000003</v>
      </c>
      <c r="P6" s="422">
        <f t="shared" si="9"/>
        <v>31.700640000000003</v>
      </c>
      <c r="Q6" s="422">
        <f t="shared" si="9"/>
        <v>31.700640000000003</v>
      </c>
      <c r="R6" s="742">
        <f t="shared" si="9"/>
        <v>31.700640000000003</v>
      </c>
      <c r="S6" s="742">
        <f t="shared" si="9"/>
        <v>31.700640000000003</v>
      </c>
      <c r="T6" s="742">
        <f t="shared" si="9"/>
        <v>31.700640000000003</v>
      </c>
      <c r="U6" s="742">
        <f t="shared" ref="U6:W6" si="10">+U5*$A$2</f>
        <v>31.700640000000003</v>
      </c>
      <c r="V6" s="742">
        <f>+V5*$A$2</f>
        <v>675.68064956000012</v>
      </c>
      <c r="W6" s="742">
        <f t="shared" si="10"/>
        <v>694.0168280800001</v>
      </c>
      <c r="X6" s="742">
        <f t="shared" ref="X6:AA6" si="11">+X5*$A$2</f>
        <v>677.18378824000013</v>
      </c>
      <c r="Y6" s="742">
        <f t="shared" si="11"/>
        <v>603.97644360000015</v>
      </c>
      <c r="Z6" s="742">
        <f t="shared" si="11"/>
        <v>31.700640000000003</v>
      </c>
      <c r="AA6" s="742">
        <f t="shared" si="11"/>
        <v>31.700640000000003</v>
      </c>
      <c r="AB6" s="742">
        <f t="shared" ref="AB6:AC6" si="12">+AB5*$A$2</f>
        <v>31.700640000000003</v>
      </c>
      <c r="AC6" s="742">
        <f t="shared" si="12"/>
        <v>31.700640000000003</v>
      </c>
      <c r="AD6" s="742">
        <f t="shared" ref="AD6:AI6" si="13">+AD5*$A$2</f>
        <v>31.700640000000003</v>
      </c>
      <c r="AE6" s="742">
        <f t="shared" si="13"/>
        <v>31.700640000000003</v>
      </c>
      <c r="AF6" s="742">
        <f t="shared" si="13"/>
        <v>31.700640000000003</v>
      </c>
      <c r="AG6" s="742">
        <f t="shared" si="13"/>
        <v>31.700640000000003</v>
      </c>
      <c r="AH6" s="742">
        <f t="shared" si="13"/>
        <v>31.700640000000003</v>
      </c>
      <c r="AI6" s="742">
        <f t="shared" si="13"/>
        <v>31.700640000000003</v>
      </c>
      <c r="AJ6" s="742">
        <f t="shared" ref="AJ6:AN6" si="14">+AJ5*$A$2</f>
        <v>31.700640000000003</v>
      </c>
      <c r="AK6" s="742">
        <f t="shared" si="14"/>
        <v>31.700640000000003</v>
      </c>
      <c r="AL6" s="742">
        <f t="shared" si="14"/>
        <v>31.700640000000003</v>
      </c>
      <c r="AM6" s="742">
        <f t="shared" si="14"/>
        <v>31.700640000000003</v>
      </c>
      <c r="AN6" s="742">
        <f t="shared" si="14"/>
        <v>31.700640000000003</v>
      </c>
      <c r="AO6" s="742">
        <f>+AO5*$A$2</f>
        <v>31.700640000000003</v>
      </c>
      <c r="AP6" s="742">
        <f t="shared" ref="AP6:AR6" si="15">+AP5*$A$2</f>
        <v>31.700640000000003</v>
      </c>
      <c r="AQ6" s="742">
        <f t="shared" si="15"/>
        <v>31.700640000000003</v>
      </c>
      <c r="AR6" s="742">
        <f t="shared" si="15"/>
        <v>31.700640000000003</v>
      </c>
      <c r="AS6" s="742">
        <f t="shared" ref="AS6:AX6" si="16">+AS5*$A$2</f>
        <v>31.700640000000003</v>
      </c>
      <c r="AT6" s="742">
        <f t="shared" si="16"/>
        <v>488.71820000000008</v>
      </c>
      <c r="AU6" s="742">
        <f t="shared" si="16"/>
        <v>498.62465000000009</v>
      </c>
      <c r="AV6" s="742">
        <f t="shared" si="16"/>
        <v>502.58723000000003</v>
      </c>
      <c r="AW6" s="742">
        <f t="shared" si="16"/>
        <v>501.92680000000001</v>
      </c>
      <c r="AX6" s="742">
        <f t="shared" si="16"/>
        <v>497.96422000000001</v>
      </c>
      <c r="AY6" s="742">
        <f t="shared" ref="AY6:BA6" si="17">+AY5*$A$2</f>
        <v>488.05777000000006</v>
      </c>
      <c r="AZ6" s="742">
        <f t="shared" si="17"/>
        <v>478.81175000000007</v>
      </c>
      <c r="BA6" s="742">
        <f t="shared" si="17"/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J8" si="18">+E8</f>
        <v>5.2834400000000006</v>
      </c>
      <c r="G8" s="421">
        <f t="shared" si="18"/>
        <v>5.2834400000000006</v>
      </c>
      <c r="H8" s="421">
        <f t="shared" si="18"/>
        <v>5.2834400000000006</v>
      </c>
      <c r="I8" s="421">
        <f t="shared" si="18"/>
        <v>5.2834400000000006</v>
      </c>
      <c r="J8" s="421">
        <f t="shared" si="18"/>
        <v>5.2834400000000006</v>
      </c>
      <c r="K8" s="421">
        <f>+J8</f>
        <v>5.2834400000000006</v>
      </c>
      <c r="L8" s="421">
        <f t="shared" ref="L8:Q8" si="19">+K8</f>
        <v>5.2834400000000006</v>
      </c>
      <c r="M8" s="421">
        <f t="shared" si="19"/>
        <v>5.2834400000000006</v>
      </c>
      <c r="N8" s="421">
        <f t="shared" si="19"/>
        <v>5.2834400000000006</v>
      </c>
      <c r="O8" s="421">
        <f t="shared" si="19"/>
        <v>5.2834400000000006</v>
      </c>
      <c r="P8" s="421">
        <f t="shared" si="19"/>
        <v>5.2834400000000006</v>
      </c>
      <c r="Q8" s="421">
        <f t="shared" si="19"/>
        <v>5.2834400000000006</v>
      </c>
      <c r="R8" s="743">
        <f>+Q8</f>
        <v>5.2834400000000006</v>
      </c>
      <c r="S8" s="743">
        <f t="shared" ref="S8:T8" si="20">+R8</f>
        <v>5.2834400000000006</v>
      </c>
      <c r="T8" s="743">
        <f t="shared" si="20"/>
        <v>5.2834400000000006</v>
      </c>
      <c r="U8" s="743">
        <f t="shared" ref="U8" si="21">+T8</f>
        <v>5.2834400000000006</v>
      </c>
      <c r="V8" s="743">
        <f>+U8</f>
        <v>5.2834400000000006</v>
      </c>
      <c r="W8" s="743">
        <f t="shared" ref="W8" si="22">+V8</f>
        <v>5.2834400000000006</v>
      </c>
      <c r="X8" s="743">
        <f t="shared" ref="X8" si="23">+W8</f>
        <v>5.2834400000000006</v>
      </c>
      <c r="Y8" s="743">
        <f t="shared" ref="Y8" si="24">+X8</f>
        <v>5.2834400000000006</v>
      </c>
      <c r="Z8" s="743">
        <f t="shared" ref="Z8" si="25">+Y8</f>
        <v>5.2834400000000006</v>
      </c>
      <c r="AA8" s="743">
        <f t="shared" ref="AA8" si="26">+Z8</f>
        <v>5.2834400000000006</v>
      </c>
      <c r="AB8" s="743">
        <f t="shared" ref="AB8" si="27">+AA8</f>
        <v>5.2834400000000006</v>
      </c>
      <c r="AC8" s="743">
        <f t="shared" ref="AC8" si="28">+AB8</f>
        <v>5.2834400000000006</v>
      </c>
      <c r="AD8" s="743">
        <f t="shared" ref="AD8" si="29">+AC8</f>
        <v>5.2834400000000006</v>
      </c>
      <c r="AE8" s="743">
        <f t="shared" ref="AE8" si="30">+AD8</f>
        <v>5.2834400000000006</v>
      </c>
      <c r="AF8" s="743">
        <f t="shared" ref="AF8" si="31">+AE8</f>
        <v>5.2834400000000006</v>
      </c>
      <c r="AG8" s="743">
        <f t="shared" ref="AG8" si="32">+AF8</f>
        <v>5.2834400000000006</v>
      </c>
      <c r="AH8" s="743">
        <f t="shared" ref="AH8" si="33">+AG8</f>
        <v>5.2834400000000006</v>
      </c>
      <c r="AI8" s="743">
        <f t="shared" ref="AI8" si="34">+AH8</f>
        <v>5.2834400000000006</v>
      </c>
      <c r="AJ8" s="743">
        <f t="shared" ref="AJ8" si="35">+AI8</f>
        <v>5.2834400000000006</v>
      </c>
      <c r="AK8" s="743">
        <f t="shared" ref="AK8" si="36">+AJ8</f>
        <v>5.2834400000000006</v>
      </c>
      <c r="AL8" s="743">
        <f t="shared" ref="AL8" si="37">+AK8</f>
        <v>5.2834400000000006</v>
      </c>
      <c r="AM8" s="743">
        <f t="shared" ref="AM8" si="38">+AL8</f>
        <v>5.2834400000000006</v>
      </c>
      <c r="AN8" s="743">
        <f t="shared" ref="AN8" si="39">+AM8</f>
        <v>5.2834400000000006</v>
      </c>
      <c r="AO8" s="743">
        <f t="shared" ref="AO8" si="40">+AN8</f>
        <v>5.2834400000000006</v>
      </c>
      <c r="AP8" s="743">
        <f t="shared" ref="AP8" si="41">+AO8</f>
        <v>5.2834400000000006</v>
      </c>
      <c r="AQ8" s="743">
        <f t="shared" ref="AQ8" si="42">+AP8</f>
        <v>5.2834400000000006</v>
      </c>
      <c r="AR8" s="743">
        <f t="shared" ref="AR8" si="43">+AQ8</f>
        <v>5.2834400000000006</v>
      </c>
      <c r="AS8" s="743">
        <f t="shared" ref="AS8" si="44">+AR8</f>
        <v>5.2834400000000006</v>
      </c>
      <c r="AT8" s="743">
        <f t="shared" ref="AT8" si="45">+AS8</f>
        <v>5.2834400000000006</v>
      </c>
      <c r="AU8" s="743">
        <f t="shared" ref="AU8" si="46">+AT8</f>
        <v>5.2834400000000006</v>
      </c>
      <c r="AV8" s="743">
        <f t="shared" ref="AV8" si="47">+AU8</f>
        <v>5.2834400000000006</v>
      </c>
      <c r="AW8" s="743">
        <f t="shared" ref="AW8" si="48">+AV8</f>
        <v>5.2834400000000006</v>
      </c>
      <c r="AX8" s="743">
        <f t="shared" ref="AX8" si="49">+AW8</f>
        <v>5.2834400000000006</v>
      </c>
      <c r="AY8" s="743">
        <f t="shared" ref="AY8" si="50">+AX8</f>
        <v>5.2834400000000006</v>
      </c>
      <c r="AZ8" s="743">
        <f t="shared" ref="AZ8" si="51">+AY8</f>
        <v>5.2834400000000006</v>
      </c>
      <c r="BA8" s="743">
        <f t="shared" ref="BA8" si="52">+AZ8</f>
        <v>5.2834400000000006</v>
      </c>
    </row>
    <row r="9" spans="1:53">
      <c r="A9" t="s">
        <v>69</v>
      </c>
      <c r="B9" s="662">
        <f>75*0.789</f>
        <v>59.175000000000004</v>
      </c>
      <c r="C9" s="64" t="s">
        <v>300</v>
      </c>
      <c r="D9" s="421">
        <f>+$B$9*$A$1</f>
        <v>46.689075000000003</v>
      </c>
      <c r="E9" s="421">
        <f t="shared" ref="E9:AG9" si="53">+$B$9*$A$1</f>
        <v>46.689075000000003</v>
      </c>
      <c r="F9" s="421">
        <f t="shared" si="53"/>
        <v>46.689075000000003</v>
      </c>
      <c r="G9" s="421">
        <f t="shared" si="53"/>
        <v>46.689075000000003</v>
      </c>
      <c r="H9" s="421">
        <f t="shared" si="53"/>
        <v>46.689075000000003</v>
      </c>
      <c r="I9" s="421">
        <f t="shared" si="53"/>
        <v>46.689075000000003</v>
      </c>
      <c r="J9" s="421">
        <f t="shared" si="53"/>
        <v>46.689075000000003</v>
      </c>
      <c r="K9" s="421">
        <f t="shared" si="53"/>
        <v>46.689075000000003</v>
      </c>
      <c r="L9" s="421">
        <f t="shared" si="53"/>
        <v>46.689075000000003</v>
      </c>
      <c r="M9" s="421">
        <f t="shared" si="53"/>
        <v>46.689075000000003</v>
      </c>
      <c r="N9" s="421">
        <f t="shared" si="53"/>
        <v>46.689075000000003</v>
      </c>
      <c r="O9" s="421">
        <f t="shared" si="53"/>
        <v>46.689075000000003</v>
      </c>
      <c r="P9" s="421">
        <f t="shared" si="53"/>
        <v>46.689075000000003</v>
      </c>
      <c r="Q9" s="421">
        <f t="shared" si="53"/>
        <v>46.689075000000003</v>
      </c>
      <c r="R9" s="421">
        <f t="shared" si="53"/>
        <v>46.689075000000003</v>
      </c>
      <c r="S9" s="421">
        <f t="shared" si="53"/>
        <v>46.689075000000003</v>
      </c>
      <c r="T9" s="421">
        <f t="shared" si="53"/>
        <v>46.689075000000003</v>
      </c>
      <c r="U9" s="421">
        <f t="shared" si="53"/>
        <v>46.689075000000003</v>
      </c>
      <c r="V9" s="421">
        <f t="shared" si="53"/>
        <v>46.689075000000003</v>
      </c>
      <c r="W9" s="421">
        <f t="shared" si="53"/>
        <v>46.689075000000003</v>
      </c>
      <c r="X9" s="421">
        <f t="shared" si="53"/>
        <v>46.689075000000003</v>
      </c>
      <c r="Y9" s="421">
        <f t="shared" si="53"/>
        <v>46.689075000000003</v>
      </c>
      <c r="Z9" s="421">
        <f t="shared" si="53"/>
        <v>46.689075000000003</v>
      </c>
      <c r="AA9" s="421">
        <f t="shared" si="53"/>
        <v>46.689075000000003</v>
      </c>
      <c r="AB9" s="421">
        <f t="shared" si="53"/>
        <v>46.689075000000003</v>
      </c>
      <c r="AC9" s="421">
        <f t="shared" si="53"/>
        <v>46.689075000000003</v>
      </c>
      <c r="AD9" s="421">
        <f t="shared" si="53"/>
        <v>46.689075000000003</v>
      </c>
      <c r="AE9" s="421">
        <f t="shared" si="53"/>
        <v>46.689075000000003</v>
      </c>
      <c r="AF9" s="421">
        <f t="shared" si="53"/>
        <v>46.689075000000003</v>
      </c>
      <c r="AG9" s="421">
        <f t="shared" si="53"/>
        <v>46.689075000000003</v>
      </c>
      <c r="AH9" s="421">
        <f>+B9</f>
        <v>59.175000000000004</v>
      </c>
      <c r="AI9" s="421">
        <f>+$B$9</f>
        <v>59.175000000000004</v>
      </c>
      <c r="AJ9" s="421">
        <f t="shared" ref="AJ9:BA9" si="54">+$B$9</f>
        <v>59.175000000000004</v>
      </c>
      <c r="AK9" s="421">
        <f t="shared" si="54"/>
        <v>59.175000000000004</v>
      </c>
      <c r="AL9" s="421">
        <f t="shared" si="54"/>
        <v>59.175000000000004</v>
      </c>
      <c r="AM9" s="421">
        <f t="shared" si="54"/>
        <v>59.175000000000004</v>
      </c>
      <c r="AN9" s="421">
        <f t="shared" si="54"/>
        <v>59.175000000000004</v>
      </c>
      <c r="AO9" s="421">
        <f t="shared" si="54"/>
        <v>59.175000000000004</v>
      </c>
      <c r="AP9" s="421">
        <f t="shared" si="54"/>
        <v>59.175000000000004</v>
      </c>
      <c r="AQ9" s="421">
        <f t="shared" si="54"/>
        <v>59.175000000000004</v>
      </c>
      <c r="AR9" s="421">
        <f t="shared" si="54"/>
        <v>59.175000000000004</v>
      </c>
      <c r="AS9" s="421">
        <f t="shared" si="54"/>
        <v>59.175000000000004</v>
      </c>
      <c r="AT9" s="421">
        <f t="shared" si="54"/>
        <v>59.175000000000004</v>
      </c>
      <c r="AU9" s="421">
        <f t="shared" si="54"/>
        <v>59.175000000000004</v>
      </c>
      <c r="AV9" s="421">
        <f t="shared" si="54"/>
        <v>59.175000000000004</v>
      </c>
      <c r="AW9" s="421">
        <f t="shared" si="54"/>
        <v>59.175000000000004</v>
      </c>
      <c r="AX9" s="421">
        <f t="shared" si="54"/>
        <v>59.175000000000004</v>
      </c>
      <c r="AY9" s="421">
        <f t="shared" si="54"/>
        <v>59.175000000000004</v>
      </c>
      <c r="AZ9" s="421">
        <f t="shared" si="54"/>
        <v>59.175000000000004</v>
      </c>
      <c r="BA9" s="421">
        <f t="shared" si="54"/>
        <v>59.175000000000004</v>
      </c>
    </row>
    <row r="10" spans="1:53" s="28" customFormat="1">
      <c r="C10" s="71" t="s">
        <v>301</v>
      </c>
      <c r="D10" s="427">
        <f>SUM(D6:D9)</f>
        <v>83.673155000000008</v>
      </c>
      <c r="E10" s="427">
        <f>SUM(E6:E9)</f>
        <v>83.673155000000008</v>
      </c>
      <c r="F10" s="427">
        <f t="shared" ref="F10:T10" si="55">SUM(F6:F9)</f>
        <v>83.673155000000008</v>
      </c>
      <c r="G10" s="427">
        <f t="shared" si="55"/>
        <v>83.673155000000008</v>
      </c>
      <c r="H10" s="427">
        <f t="shared" si="55"/>
        <v>83.673155000000008</v>
      </c>
      <c r="I10" s="427">
        <f t="shared" si="55"/>
        <v>83.673155000000008</v>
      </c>
      <c r="J10" s="427">
        <f t="shared" si="55"/>
        <v>83.673155000000008</v>
      </c>
      <c r="K10" s="427">
        <f t="shared" si="55"/>
        <v>83.673155000000008</v>
      </c>
      <c r="L10" s="427">
        <f t="shared" si="55"/>
        <v>83.673155000000008</v>
      </c>
      <c r="M10" s="427">
        <f t="shared" si="55"/>
        <v>83.673155000000008</v>
      </c>
      <c r="N10" s="427">
        <f t="shared" si="55"/>
        <v>83.673155000000008</v>
      </c>
      <c r="O10" s="427">
        <f t="shared" si="55"/>
        <v>83.673155000000008</v>
      </c>
      <c r="P10" s="427">
        <f t="shared" si="55"/>
        <v>83.673155000000008</v>
      </c>
      <c r="Q10" s="427">
        <f t="shared" si="55"/>
        <v>83.673155000000008</v>
      </c>
      <c r="R10" s="744">
        <f t="shared" si="55"/>
        <v>83.673155000000008</v>
      </c>
      <c r="S10" s="744">
        <f t="shared" si="55"/>
        <v>83.673155000000008</v>
      </c>
      <c r="T10" s="744">
        <f t="shared" si="55"/>
        <v>83.673155000000008</v>
      </c>
      <c r="U10" s="744">
        <f t="shared" ref="U10:W10" si="56">SUM(U6:U9)</f>
        <v>83.673155000000008</v>
      </c>
      <c r="V10" s="744">
        <f>SUM(V6:V9)</f>
        <v>727.65316456000016</v>
      </c>
      <c r="W10" s="744">
        <f t="shared" si="56"/>
        <v>745.98934308000014</v>
      </c>
      <c r="X10" s="744">
        <f t="shared" ref="X10:AA10" si="57">SUM(X6:X9)</f>
        <v>729.15630324000017</v>
      </c>
      <c r="Y10" s="744">
        <f t="shared" si="57"/>
        <v>655.9489586000002</v>
      </c>
      <c r="Z10" s="744">
        <f t="shared" si="57"/>
        <v>83.673155000000008</v>
      </c>
      <c r="AA10" s="744">
        <f t="shared" si="57"/>
        <v>83.673155000000008</v>
      </c>
      <c r="AB10" s="744">
        <f t="shared" ref="AB10:AC10" si="58">SUM(AB6:AB9)</f>
        <v>83.673155000000008</v>
      </c>
      <c r="AC10" s="744">
        <f t="shared" si="58"/>
        <v>83.673155000000008</v>
      </c>
      <c r="AD10" s="744">
        <f t="shared" ref="AD10:AI10" si="59">SUM(AD6:AD9)</f>
        <v>83.673155000000008</v>
      </c>
      <c r="AE10" s="744">
        <f t="shared" si="59"/>
        <v>83.673155000000008</v>
      </c>
      <c r="AF10" s="744">
        <f t="shared" si="59"/>
        <v>83.673155000000008</v>
      </c>
      <c r="AG10" s="744">
        <f t="shared" si="59"/>
        <v>83.673155000000008</v>
      </c>
      <c r="AH10" s="744">
        <f t="shared" si="59"/>
        <v>96.159080000000017</v>
      </c>
      <c r="AI10" s="744">
        <f t="shared" si="59"/>
        <v>96.159080000000017</v>
      </c>
      <c r="AJ10" s="744">
        <f t="shared" ref="AJ10:AN10" si="60">SUM(AJ6:AJ9)</f>
        <v>96.159080000000017</v>
      </c>
      <c r="AK10" s="744">
        <f t="shared" si="60"/>
        <v>96.159080000000017</v>
      </c>
      <c r="AL10" s="744">
        <f t="shared" si="60"/>
        <v>96.159080000000017</v>
      </c>
      <c r="AM10" s="744">
        <f t="shared" si="60"/>
        <v>96.159080000000017</v>
      </c>
      <c r="AN10" s="744">
        <f t="shared" si="60"/>
        <v>96.159080000000017</v>
      </c>
      <c r="AO10" s="744">
        <f>SUM(AO6:AO9)</f>
        <v>96.159080000000017</v>
      </c>
      <c r="AP10" s="744">
        <f t="shared" ref="AP10:AR10" si="61">SUM(AP6:AP9)</f>
        <v>96.159080000000017</v>
      </c>
      <c r="AQ10" s="744">
        <f t="shared" si="61"/>
        <v>96.159080000000017</v>
      </c>
      <c r="AR10" s="744">
        <f t="shared" si="61"/>
        <v>96.159080000000017</v>
      </c>
      <c r="AS10" s="744">
        <f t="shared" ref="AS10:AX10" si="62">SUM(AS6:AS9)</f>
        <v>96.159080000000017</v>
      </c>
      <c r="AT10" s="744">
        <f t="shared" si="62"/>
        <v>553.17664000000002</v>
      </c>
      <c r="AU10" s="744">
        <f t="shared" si="62"/>
        <v>563.08309000000008</v>
      </c>
      <c r="AV10" s="744">
        <f t="shared" si="62"/>
        <v>567.04566999999997</v>
      </c>
      <c r="AW10" s="744">
        <f t="shared" si="62"/>
        <v>566.38523999999995</v>
      </c>
      <c r="AX10" s="744">
        <f t="shared" si="62"/>
        <v>562.42265999999995</v>
      </c>
      <c r="AY10" s="744">
        <f t="shared" ref="AY10:BA10" si="63">SUM(AY6:AY9)</f>
        <v>552.51621</v>
      </c>
      <c r="AZ10" s="744">
        <f t="shared" si="63"/>
        <v>543.27019000000007</v>
      </c>
      <c r="BA10" s="744">
        <f t="shared" si="63"/>
        <v>536.66588999999999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T11" si="64">+F10*F2</f>
        <v>0</v>
      </c>
      <c r="G11" s="468">
        <f t="shared" si="64"/>
        <v>0</v>
      </c>
      <c r="H11" s="468">
        <f t="shared" si="64"/>
        <v>0</v>
      </c>
      <c r="I11" s="468">
        <f t="shared" si="64"/>
        <v>0</v>
      </c>
      <c r="J11" s="468">
        <f t="shared" si="64"/>
        <v>0</v>
      </c>
      <c r="K11" s="468">
        <f t="shared" si="64"/>
        <v>0</v>
      </c>
      <c r="L11" s="468">
        <f t="shared" si="64"/>
        <v>0</v>
      </c>
      <c r="M11" s="468">
        <f t="shared" si="64"/>
        <v>0</v>
      </c>
      <c r="N11" s="468">
        <f t="shared" si="64"/>
        <v>0</v>
      </c>
      <c r="O11" s="468">
        <f t="shared" si="64"/>
        <v>0</v>
      </c>
      <c r="P11" s="468">
        <f t="shared" si="64"/>
        <v>0</v>
      </c>
      <c r="Q11" s="468">
        <f t="shared" si="64"/>
        <v>0</v>
      </c>
      <c r="R11" s="745">
        <f t="shared" si="64"/>
        <v>0</v>
      </c>
      <c r="S11" s="745">
        <f t="shared" si="64"/>
        <v>0</v>
      </c>
      <c r="T11" s="745">
        <f t="shared" si="64"/>
        <v>0</v>
      </c>
      <c r="U11" s="745">
        <f t="shared" ref="U11:W11" si="65">+U10*U2</f>
        <v>0</v>
      </c>
      <c r="V11" s="745">
        <f>+V10*V2</f>
        <v>0</v>
      </c>
      <c r="W11" s="745">
        <f t="shared" si="65"/>
        <v>0</v>
      </c>
      <c r="X11" s="745">
        <f t="shared" ref="X11:AA11" si="66">+X10*X2</f>
        <v>0</v>
      </c>
      <c r="Y11" s="745">
        <f t="shared" si="66"/>
        <v>0</v>
      </c>
      <c r="Z11" s="745">
        <f t="shared" si="66"/>
        <v>0</v>
      </c>
      <c r="AA11" s="745">
        <f t="shared" si="66"/>
        <v>0</v>
      </c>
      <c r="AB11" s="745">
        <f t="shared" ref="AB11:AC11" si="67">+AB10*AB2</f>
        <v>0</v>
      </c>
      <c r="AC11" s="745">
        <f t="shared" si="67"/>
        <v>405.08682856686903</v>
      </c>
      <c r="AD11" s="745">
        <f t="shared" ref="AD11:AH11" si="68">+AD10*AD2</f>
        <v>414.42476939950001</v>
      </c>
      <c r="AE11" s="745">
        <f t="shared" si="68"/>
        <v>416.91822941850006</v>
      </c>
      <c r="AF11" s="745">
        <f t="shared" si="68"/>
        <v>417.997613118</v>
      </c>
      <c r="AG11" s="745">
        <f t="shared" si="68"/>
        <v>432.69061913600001</v>
      </c>
      <c r="AH11" s="745">
        <f t="shared" si="68"/>
        <v>503.96973828000006</v>
      </c>
      <c r="AI11" s="745">
        <f>+AI10*AI2</f>
        <v>534.48101436400009</v>
      </c>
      <c r="AJ11" s="745">
        <f t="shared" ref="AJ11:AO11" si="69">+AJ10*AJ2</f>
        <v>544.4046314200001</v>
      </c>
      <c r="AK11" s="745">
        <f t="shared" si="69"/>
        <v>543.83729284800006</v>
      </c>
      <c r="AL11" s="745">
        <f t="shared" si="69"/>
        <v>523.82658830000003</v>
      </c>
      <c r="AM11" s="745">
        <f t="shared" si="69"/>
        <v>558.36692983600017</v>
      </c>
      <c r="AN11" s="745">
        <f t="shared" si="69"/>
        <v>582.04129533200012</v>
      </c>
      <c r="AO11" s="745">
        <f t="shared" si="69"/>
        <v>595.38817563600014</v>
      </c>
      <c r="AP11" s="745">
        <f t="shared" ref="AP11:AR11" si="70">+AP10*AP2</f>
        <v>560.55935686000009</v>
      </c>
      <c r="AQ11" s="745">
        <f t="shared" si="70"/>
        <v>562.35753165600011</v>
      </c>
      <c r="AR11" s="745">
        <f t="shared" si="70"/>
        <v>552.10697372800007</v>
      </c>
      <c r="AS11" s="745">
        <f t="shared" ref="AS11:AX11" si="71">+AS10*AS2</f>
        <v>544.27962461600009</v>
      </c>
      <c r="AT11" s="745">
        <f t="shared" si="71"/>
        <v>3131.7542296960005</v>
      </c>
      <c r="AU11" s="745">
        <f t="shared" si="71"/>
        <v>3207.5368271147827</v>
      </c>
      <c r="AV11" s="745">
        <f t="shared" si="71"/>
        <v>3250.4767555173403</v>
      </c>
      <c r="AW11" s="745">
        <f t="shared" si="71"/>
        <v>3270.1226327944569</v>
      </c>
      <c r="AX11" s="745">
        <f t="shared" si="71"/>
        <v>3270.8500145391099</v>
      </c>
      <c r="AY11" s="745">
        <f t="shared" ref="AY11:BA11" si="72">+AY10*AY2</f>
        <v>3237.7158511573398</v>
      </c>
      <c r="AZ11" s="745">
        <f t="shared" si="72"/>
        <v>3207.0259149940975</v>
      </c>
      <c r="BA11" s="745">
        <f t="shared" si="72"/>
        <v>3188.7456327985738</v>
      </c>
    </row>
    <row r="12" spans="1:53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0.18</v>
      </c>
      <c r="C13" s="64" t="s">
        <v>303</v>
      </c>
      <c r="D13" s="421">
        <f>+D10*$B$13</f>
        <v>15.061167900000001</v>
      </c>
      <c r="E13" s="421">
        <f>+E11*$B$13</f>
        <v>0</v>
      </c>
      <c r="F13" s="421">
        <f t="shared" ref="F13:T13" si="73">+F11*$B$13</f>
        <v>0</v>
      </c>
      <c r="G13" s="421">
        <f t="shared" si="73"/>
        <v>0</v>
      </c>
      <c r="H13" s="421">
        <f t="shared" si="73"/>
        <v>0</v>
      </c>
      <c r="I13" s="421">
        <f t="shared" si="73"/>
        <v>0</v>
      </c>
      <c r="J13" s="421">
        <f t="shared" si="73"/>
        <v>0</v>
      </c>
      <c r="K13" s="421">
        <f t="shared" si="73"/>
        <v>0</v>
      </c>
      <c r="L13" s="421">
        <f t="shared" si="73"/>
        <v>0</v>
      </c>
      <c r="M13" s="421">
        <f t="shared" si="73"/>
        <v>0</v>
      </c>
      <c r="N13" s="421">
        <f t="shared" si="73"/>
        <v>0</v>
      </c>
      <c r="O13" s="421">
        <f t="shared" si="73"/>
        <v>0</v>
      </c>
      <c r="P13" s="421">
        <f t="shared" si="73"/>
        <v>0</v>
      </c>
      <c r="Q13" s="421">
        <f t="shared" si="73"/>
        <v>0</v>
      </c>
      <c r="R13" s="743">
        <f t="shared" si="73"/>
        <v>0</v>
      </c>
      <c r="S13" s="743">
        <f>+S11*$B$13</f>
        <v>0</v>
      </c>
      <c r="T13" s="743">
        <f t="shared" si="73"/>
        <v>0</v>
      </c>
      <c r="U13" s="743">
        <f t="shared" ref="U13:W13" si="74">+U11*$B$13</f>
        <v>0</v>
      </c>
      <c r="V13" s="743">
        <f>+V11*$B$13</f>
        <v>0</v>
      </c>
      <c r="W13" s="743">
        <f t="shared" si="74"/>
        <v>0</v>
      </c>
      <c r="X13" s="743">
        <f t="shared" ref="X13:AA13" si="75">+X11*$B$13</f>
        <v>0</v>
      </c>
      <c r="Y13" s="743">
        <f t="shared" si="75"/>
        <v>0</v>
      </c>
      <c r="Z13" s="743">
        <f t="shared" si="75"/>
        <v>0</v>
      </c>
      <c r="AA13" s="743">
        <f t="shared" si="75"/>
        <v>0</v>
      </c>
      <c r="AB13" s="743">
        <f t="shared" ref="AB13:AC13" si="76">+AB11*$B$13</f>
        <v>0</v>
      </c>
      <c r="AC13" s="743">
        <f t="shared" si="76"/>
        <v>72.915629142036423</v>
      </c>
      <c r="AD13" s="743">
        <f t="shared" ref="AD13:AI13" si="77">+AD11*$B$13</f>
        <v>74.596458491909999</v>
      </c>
      <c r="AE13" s="743">
        <f t="shared" si="77"/>
        <v>75.045281295330014</v>
      </c>
      <c r="AF13" s="743">
        <f t="shared" si="77"/>
        <v>75.239570361239998</v>
      </c>
      <c r="AG13" s="743">
        <f t="shared" si="77"/>
        <v>77.884311444480005</v>
      </c>
      <c r="AH13" s="743">
        <f t="shared" si="77"/>
        <v>90.7145528904</v>
      </c>
      <c r="AI13" s="743">
        <f t="shared" si="77"/>
        <v>96.20658258552001</v>
      </c>
      <c r="AJ13" s="743">
        <f t="shared" ref="AJ13:AO13" si="78">+AJ11*$B$13</f>
        <v>97.992833655600009</v>
      </c>
      <c r="AK13" s="743">
        <f t="shared" si="78"/>
        <v>97.89071271264001</v>
      </c>
      <c r="AL13" s="743">
        <f t="shared" si="78"/>
        <v>94.288785894</v>
      </c>
      <c r="AM13" s="743">
        <f t="shared" si="78"/>
        <v>100.50604737048003</v>
      </c>
      <c r="AN13" s="743">
        <f t="shared" si="78"/>
        <v>104.76743315976002</v>
      </c>
      <c r="AO13" s="743">
        <f t="shared" si="78"/>
        <v>107.16987161448002</v>
      </c>
      <c r="AP13" s="743">
        <f t="shared" ref="AP13:AR13" si="79">+AP11*$B$13</f>
        <v>100.90068423480001</v>
      </c>
      <c r="AQ13" s="743">
        <f t="shared" si="79"/>
        <v>101.22435569808002</v>
      </c>
      <c r="AR13" s="743">
        <f t="shared" si="79"/>
        <v>99.379255271040009</v>
      </c>
      <c r="AS13" s="743">
        <f t="shared" ref="AS13:AX13" si="80">+AS11*$B$13</f>
        <v>97.970332430880006</v>
      </c>
      <c r="AT13" s="743">
        <f t="shared" si="80"/>
        <v>563.71576134528004</v>
      </c>
      <c r="AU13" s="743">
        <f t="shared" si="80"/>
        <v>577.35662888066088</v>
      </c>
      <c r="AV13" s="743">
        <f t="shared" si="80"/>
        <v>585.08581599312117</v>
      </c>
      <c r="AW13" s="743">
        <f t="shared" si="80"/>
        <v>588.62207390300216</v>
      </c>
      <c r="AX13" s="743">
        <f t="shared" si="80"/>
        <v>588.75300261703978</v>
      </c>
      <c r="AY13" s="743">
        <f t="shared" ref="AY13:BA13" si="81">+AY11*$B$13</f>
        <v>582.78885320832114</v>
      </c>
      <c r="AZ13" s="743">
        <f t="shared" si="81"/>
        <v>577.26466469893751</v>
      </c>
      <c r="BA13" s="743">
        <f t="shared" si="81"/>
        <v>573.97421390374325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9.8315957125000004</v>
      </c>
      <c r="E14" s="421">
        <f>+E11*$B$14</f>
        <v>0</v>
      </c>
      <c r="F14" s="421">
        <f t="shared" ref="F14:R14" si="82">+F11*$B$14</f>
        <v>0</v>
      </c>
      <c r="G14" s="421">
        <f t="shared" si="82"/>
        <v>0</v>
      </c>
      <c r="H14" s="421">
        <f>+H11*$B$14</f>
        <v>0</v>
      </c>
      <c r="I14" s="421">
        <f t="shared" si="82"/>
        <v>0</v>
      </c>
      <c r="J14" s="421">
        <f t="shared" si="82"/>
        <v>0</v>
      </c>
      <c r="K14" s="421">
        <f t="shared" si="82"/>
        <v>0</v>
      </c>
      <c r="L14" s="421">
        <f t="shared" si="82"/>
        <v>0</v>
      </c>
      <c r="M14" s="421">
        <f t="shared" si="82"/>
        <v>0</v>
      </c>
      <c r="N14" s="421">
        <f t="shared" si="82"/>
        <v>0</v>
      </c>
      <c r="O14" s="421">
        <f t="shared" si="82"/>
        <v>0</v>
      </c>
      <c r="P14" s="421">
        <f t="shared" si="82"/>
        <v>0</v>
      </c>
      <c r="Q14" s="421">
        <f t="shared" si="82"/>
        <v>0</v>
      </c>
      <c r="R14" s="743">
        <f t="shared" si="82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49.114719541364998</v>
      </c>
      <c r="AG14" s="743">
        <f t="shared" ref="AG14:AO14" si="83">AG11*$B$14</f>
        <v>50.841147748479997</v>
      </c>
      <c r="AH14" s="743">
        <f t="shared" si="83"/>
        <v>59.2164442479</v>
      </c>
      <c r="AI14" s="743">
        <f t="shared" si="83"/>
        <v>62.801519187770005</v>
      </c>
      <c r="AJ14" s="743">
        <f t="shared" si="83"/>
        <v>63.96754419185001</v>
      </c>
      <c r="AK14" s="743">
        <f t="shared" si="83"/>
        <v>63.900881909640006</v>
      </c>
      <c r="AL14" s="743">
        <f t="shared" si="83"/>
        <v>61.549624125249998</v>
      </c>
      <c r="AM14" s="743">
        <f t="shared" si="83"/>
        <v>65.608114255730015</v>
      </c>
      <c r="AN14" s="743">
        <f t="shared" si="83"/>
        <v>68.38985220151001</v>
      </c>
      <c r="AO14" s="743">
        <f t="shared" si="83"/>
        <v>69.958110637230007</v>
      </c>
      <c r="AP14" s="743">
        <f t="shared" ref="AP14:AR14" si="84">AP11*$B$14</f>
        <v>65.865724431050012</v>
      </c>
      <c r="AQ14" s="743">
        <f t="shared" si="84"/>
        <v>66.077009969580004</v>
      </c>
      <c r="AR14" s="743">
        <f t="shared" si="84"/>
        <v>64.872569413040011</v>
      </c>
      <c r="AS14" s="743">
        <f t="shared" ref="AS14:AX14" si="85">AS11*$B$14</f>
        <v>63.952855892380008</v>
      </c>
      <c r="AT14" s="743">
        <f t="shared" si="85"/>
        <v>367.98112198928004</v>
      </c>
      <c r="AU14" s="743">
        <f t="shared" si="85"/>
        <v>376.88557718598696</v>
      </c>
      <c r="AV14" s="743">
        <f t="shared" si="85"/>
        <v>381.93101877328746</v>
      </c>
      <c r="AW14" s="743">
        <f t="shared" si="85"/>
        <v>384.23940935334866</v>
      </c>
      <c r="AX14" s="743">
        <f t="shared" si="85"/>
        <v>384.32487670834541</v>
      </c>
      <c r="AY14" s="743">
        <f t="shared" ref="AY14:BA14" si="86">AY11*$B$14</f>
        <v>380.43161251098741</v>
      </c>
      <c r="AZ14" s="743">
        <f t="shared" si="86"/>
        <v>376.82554501180647</v>
      </c>
      <c r="BA14" s="743">
        <f t="shared" si="86"/>
        <v>374.67761185383239</v>
      </c>
    </row>
    <row r="15" spans="1:53">
      <c r="C15" s="88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3.7351260000000002</v>
      </c>
      <c r="I16" s="421">
        <f t="shared" ref="I16:T16" si="87">+I9*$B$16</f>
        <v>3.7351260000000002</v>
      </c>
      <c r="J16" s="421">
        <f t="shared" si="87"/>
        <v>3.7351260000000002</v>
      </c>
      <c r="K16" s="421">
        <f t="shared" si="87"/>
        <v>3.7351260000000002</v>
      </c>
      <c r="L16" s="421">
        <f t="shared" si="87"/>
        <v>3.7351260000000002</v>
      </c>
      <c r="M16" s="421">
        <f t="shared" si="87"/>
        <v>3.7351260000000002</v>
      </c>
      <c r="N16" s="421">
        <f t="shared" si="87"/>
        <v>3.7351260000000002</v>
      </c>
      <c r="O16" s="421">
        <f t="shared" si="87"/>
        <v>3.7351260000000002</v>
      </c>
      <c r="P16" s="421">
        <f t="shared" si="87"/>
        <v>3.7351260000000002</v>
      </c>
      <c r="Q16" s="421">
        <f t="shared" si="87"/>
        <v>3.7351260000000002</v>
      </c>
      <c r="R16" s="743">
        <f t="shared" si="87"/>
        <v>3.7351260000000002</v>
      </c>
      <c r="S16" s="743">
        <f>+S9*$B$16</f>
        <v>3.7351260000000002</v>
      </c>
      <c r="T16" s="743">
        <f t="shared" si="87"/>
        <v>3.7351260000000002</v>
      </c>
      <c r="U16" s="743">
        <f t="shared" ref="U16:W16" si="88">+U9*$B$16</f>
        <v>3.7351260000000002</v>
      </c>
      <c r="V16" s="743">
        <f t="shared" si="88"/>
        <v>3.7351260000000002</v>
      </c>
      <c r="W16" s="743">
        <f t="shared" si="88"/>
        <v>3.7351260000000002</v>
      </c>
      <c r="X16" s="743">
        <f t="shared" ref="X16:AA16" si="89">+X9*$B$16</f>
        <v>3.7351260000000002</v>
      </c>
      <c r="Y16" s="743">
        <f t="shared" si="89"/>
        <v>3.7351260000000002</v>
      </c>
      <c r="Z16" s="743">
        <f t="shared" si="89"/>
        <v>3.7351260000000002</v>
      </c>
      <c r="AA16" s="743">
        <f t="shared" si="89"/>
        <v>3.7351260000000002</v>
      </c>
      <c r="AB16" s="743">
        <f t="shared" ref="AB16:AC16" si="90">+AB9*$B$16</f>
        <v>3.7351260000000002</v>
      </c>
      <c r="AC16" s="743">
        <f t="shared" si="90"/>
        <v>3.7351260000000002</v>
      </c>
      <c r="AD16" s="743">
        <f t="shared" ref="AD16:AI16" si="91">+AD9*$B$16</f>
        <v>3.7351260000000002</v>
      </c>
      <c r="AE16" s="743">
        <f t="shared" si="91"/>
        <v>3.7351260000000002</v>
      </c>
      <c r="AF16" s="743">
        <f t="shared" si="91"/>
        <v>3.7351260000000002</v>
      </c>
      <c r="AG16" s="743">
        <f t="shared" si="91"/>
        <v>3.7351260000000002</v>
      </c>
      <c r="AH16" s="743">
        <f t="shared" si="91"/>
        <v>4.7340000000000009</v>
      </c>
      <c r="AI16" s="743">
        <f t="shared" si="91"/>
        <v>4.7340000000000009</v>
      </c>
      <c r="AJ16" s="743">
        <f t="shared" ref="AJ16:AO16" si="92">+AJ9*$B$16</f>
        <v>4.7340000000000009</v>
      </c>
      <c r="AK16" s="743">
        <f t="shared" si="92"/>
        <v>4.7340000000000009</v>
      </c>
      <c r="AL16" s="743">
        <f t="shared" si="92"/>
        <v>4.7340000000000009</v>
      </c>
      <c r="AM16" s="743">
        <f t="shared" si="92"/>
        <v>4.7340000000000009</v>
      </c>
      <c r="AN16" s="743">
        <f t="shared" si="92"/>
        <v>4.7340000000000009</v>
      </c>
      <c r="AO16" s="743">
        <f t="shared" si="92"/>
        <v>4.7340000000000009</v>
      </c>
      <c r="AP16" s="743">
        <f t="shared" ref="AP16:AR16" si="93">+AP9*$B$16</f>
        <v>4.7340000000000009</v>
      </c>
      <c r="AQ16" s="743">
        <f t="shared" si="93"/>
        <v>4.7340000000000009</v>
      </c>
      <c r="AR16" s="743">
        <f t="shared" si="93"/>
        <v>4.7340000000000009</v>
      </c>
      <c r="AS16" s="743">
        <f t="shared" ref="AS16:AX16" si="94">+AS9*$B$16</f>
        <v>4.7340000000000009</v>
      </c>
      <c r="AT16" s="743">
        <f t="shared" si="94"/>
        <v>4.7340000000000009</v>
      </c>
      <c r="AU16" s="743">
        <f t="shared" si="94"/>
        <v>4.7340000000000009</v>
      </c>
      <c r="AV16" s="743">
        <f t="shared" si="94"/>
        <v>4.7340000000000009</v>
      </c>
      <c r="AW16" s="743">
        <f t="shared" si="94"/>
        <v>4.7340000000000009</v>
      </c>
      <c r="AX16" s="743">
        <f t="shared" si="94"/>
        <v>4.7340000000000009</v>
      </c>
      <c r="AY16" s="743">
        <f t="shared" ref="AY16:BA16" si="95">+AY9*$B$16</f>
        <v>4.7340000000000009</v>
      </c>
      <c r="AZ16" s="743">
        <f t="shared" si="95"/>
        <v>4.7340000000000009</v>
      </c>
      <c r="BA16" s="743">
        <f t="shared" si="95"/>
        <v>4.7340000000000009</v>
      </c>
    </row>
    <row r="17" spans="3:53">
      <c r="C17" s="71" t="s">
        <v>307</v>
      </c>
      <c r="D17" s="422">
        <f t="shared" ref="D17" si="96">SUM(D10:D16)</f>
        <v>108.56591861250001</v>
      </c>
      <c r="E17" s="422">
        <f>SUM(E11:E16)</f>
        <v>0</v>
      </c>
      <c r="F17" s="422">
        <f t="shared" ref="F17:J17" si="97">SUM(F11:F16)</f>
        <v>0</v>
      </c>
      <c r="G17" s="422">
        <f t="shared" si="97"/>
        <v>0</v>
      </c>
      <c r="H17" s="422">
        <f t="shared" si="97"/>
        <v>3.7351260000000002</v>
      </c>
      <c r="I17" s="422">
        <f>SUM(I11:I16)</f>
        <v>3.7351260000000002</v>
      </c>
      <c r="J17" s="422">
        <f t="shared" si="97"/>
        <v>3.7351260000000002</v>
      </c>
      <c r="K17" s="422">
        <f>SUM(K11:K16)</f>
        <v>3.7351260000000002</v>
      </c>
      <c r="L17" s="422">
        <f t="shared" ref="L17:T17" si="98">SUM(L11:L16)</f>
        <v>3.7351260000000002</v>
      </c>
      <c r="M17" s="422">
        <f t="shared" si="98"/>
        <v>3.7351260000000002</v>
      </c>
      <c r="N17" s="422">
        <f t="shared" si="98"/>
        <v>3.7351260000000002</v>
      </c>
      <c r="O17" s="422">
        <f t="shared" si="98"/>
        <v>3.7351260000000002</v>
      </c>
      <c r="P17" s="422">
        <f t="shared" si="98"/>
        <v>3.7351260000000002</v>
      </c>
      <c r="Q17" s="422">
        <f t="shared" si="98"/>
        <v>3.7351260000000002</v>
      </c>
      <c r="R17" s="742">
        <f t="shared" si="98"/>
        <v>4.7351260000000002</v>
      </c>
      <c r="S17" s="742">
        <f t="shared" si="98"/>
        <v>23.735126000000001</v>
      </c>
      <c r="T17" s="742">
        <f t="shared" si="98"/>
        <v>23.735126000000001</v>
      </c>
      <c r="U17" s="742">
        <f t="shared" ref="U17:W17" si="99">SUM(U11:U16)</f>
        <v>23.735126000000001</v>
      </c>
      <c r="V17" s="742">
        <f t="shared" si="99"/>
        <v>23.735126000000001</v>
      </c>
      <c r="W17" s="742">
        <f t="shared" si="99"/>
        <v>23.735126000000001</v>
      </c>
      <c r="X17" s="742">
        <f t="shared" ref="X17:AA17" si="100">SUM(X11:X16)</f>
        <v>23.735126000000001</v>
      </c>
      <c r="Y17" s="742">
        <f t="shared" si="100"/>
        <v>23.735126000000001</v>
      </c>
      <c r="Z17" s="742">
        <f t="shared" si="100"/>
        <v>23.735126000000001</v>
      </c>
      <c r="AA17" s="742">
        <f t="shared" si="100"/>
        <v>23.735126000000001</v>
      </c>
      <c r="AB17" s="742">
        <f t="shared" ref="AB17:AC17" si="101">SUM(AB11:AB16)</f>
        <v>23.735126000000001</v>
      </c>
      <c r="AC17" s="742">
        <f t="shared" si="101"/>
        <v>501.73758370890545</v>
      </c>
      <c r="AD17" s="742">
        <f t="shared" ref="AD17:AH17" si="102">SUM(AD11:AD16)</f>
        <v>512.75635389141007</v>
      </c>
      <c r="AE17" s="742">
        <f t="shared" si="102"/>
        <v>515.69863671383007</v>
      </c>
      <c r="AF17" s="742">
        <f t="shared" si="102"/>
        <v>546.08702902060509</v>
      </c>
      <c r="AG17" s="742">
        <f t="shared" si="102"/>
        <v>565.15120432896003</v>
      </c>
      <c r="AH17" s="742">
        <f t="shared" si="102"/>
        <v>658.63473541830001</v>
      </c>
      <c r="AI17" s="742">
        <f>SUM(AI11:AI16)</f>
        <v>698.22311613729016</v>
      </c>
      <c r="AJ17" s="742">
        <f t="shared" ref="AJ17:AN17" si="103">SUM(AJ11:AJ16)</f>
        <v>711.09900926745024</v>
      </c>
      <c r="AK17" s="742">
        <f t="shared" si="103"/>
        <v>710.36288747028016</v>
      </c>
      <c r="AL17" s="742">
        <f t="shared" si="103"/>
        <v>684.39899831925004</v>
      </c>
      <c r="AM17" s="742">
        <f t="shared" si="103"/>
        <v>729.21509146221024</v>
      </c>
      <c r="AN17" s="742">
        <f t="shared" si="103"/>
        <v>759.93258069327021</v>
      </c>
      <c r="AO17" s="742">
        <f>SUM(AO11:AO16)</f>
        <v>777.2501578877102</v>
      </c>
      <c r="AP17" s="742">
        <f t="shared" ref="AP17:AR17" si="104">SUM(AP11:AP16)</f>
        <v>732.05976552585014</v>
      </c>
      <c r="AQ17" s="742">
        <f t="shared" si="104"/>
        <v>734.39289732366012</v>
      </c>
      <c r="AR17" s="742">
        <f t="shared" si="104"/>
        <v>721.09279841208013</v>
      </c>
      <c r="AS17" s="742">
        <f t="shared" ref="AS17:AX17" si="105">SUM(AS11:AS16)</f>
        <v>710.93681293926022</v>
      </c>
      <c r="AT17" s="742">
        <f t="shared" si="105"/>
        <v>4068.1851130305604</v>
      </c>
      <c r="AU17" s="742">
        <f t="shared" si="105"/>
        <v>4166.5130331814307</v>
      </c>
      <c r="AV17" s="742">
        <f t="shared" si="105"/>
        <v>4222.2275902837491</v>
      </c>
      <c r="AW17" s="742">
        <f t="shared" si="105"/>
        <v>4247.718116050808</v>
      </c>
      <c r="AX17" s="742">
        <f t="shared" si="105"/>
        <v>4248.6618938644951</v>
      </c>
      <c r="AY17" s="742">
        <f t="shared" ref="AY17:BA17" si="106">SUM(AY11:AY16)</f>
        <v>4205.6703168766489</v>
      </c>
      <c r="AZ17" s="742">
        <f t="shared" si="106"/>
        <v>4165.8501247048416</v>
      </c>
      <c r="BA17" s="742">
        <f t="shared" si="106"/>
        <v>4142.1314585561504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T25" si="107">SUM(E17:E24)</f>
        <v>120</v>
      </c>
      <c r="F25" s="427">
        <f t="shared" si="107"/>
        <v>120</v>
      </c>
      <c r="G25" s="427">
        <f t="shared" si="107"/>
        <v>120</v>
      </c>
      <c r="H25" s="427">
        <f t="shared" si="107"/>
        <v>123.73512599999999</v>
      </c>
      <c r="I25" s="427">
        <f>SUM(I17:I24)</f>
        <v>123.73512599999999</v>
      </c>
      <c r="J25" s="427">
        <f t="shared" si="107"/>
        <v>123.73512599999999</v>
      </c>
      <c r="K25" s="427">
        <f t="shared" si="107"/>
        <v>123.73512599999999</v>
      </c>
      <c r="L25" s="427">
        <f t="shared" si="107"/>
        <v>123.73512599999999</v>
      </c>
      <c r="M25" s="427">
        <f t="shared" si="107"/>
        <v>123.73512599999999</v>
      </c>
      <c r="N25" s="427">
        <f t="shared" si="107"/>
        <v>123.73512599999999</v>
      </c>
      <c r="O25" s="427">
        <f t="shared" si="107"/>
        <v>123.73512599999999</v>
      </c>
      <c r="P25" s="427">
        <f t="shared" si="107"/>
        <v>123.73512599999999</v>
      </c>
      <c r="Q25" s="427">
        <f t="shared" si="107"/>
        <v>123.73512599999999</v>
      </c>
      <c r="R25" s="744">
        <f t="shared" si="107"/>
        <v>124.73512599999999</v>
      </c>
      <c r="S25" s="744">
        <f t="shared" si="107"/>
        <v>143.73512600000001</v>
      </c>
      <c r="T25" s="744">
        <f t="shared" si="107"/>
        <v>143.73512600000001</v>
      </c>
      <c r="U25" s="744">
        <f t="shared" ref="U25:W25" si="108">SUM(U17:U24)</f>
        <v>143.73512600000001</v>
      </c>
      <c r="V25" s="744">
        <f>SUM(V17:V24)</f>
        <v>143.73512600000001</v>
      </c>
      <c r="W25" s="744">
        <f t="shared" si="108"/>
        <v>143.73512600000001</v>
      </c>
      <c r="X25" s="744">
        <f t="shared" ref="X25:AA25" si="109">SUM(X17:X24)</f>
        <v>143.73512600000001</v>
      </c>
      <c r="Y25" s="744">
        <f>SUM(Y17:Y24)</f>
        <v>143.73512600000001</v>
      </c>
      <c r="Z25" s="744">
        <f>SUM(Z17:Z24)</f>
        <v>143.73512600000001</v>
      </c>
      <c r="AA25" s="744">
        <f t="shared" si="109"/>
        <v>143.73512600000001</v>
      </c>
      <c r="AB25" s="744">
        <f t="shared" ref="AB25:AC25" si="110">SUM(AB17:AB24)</f>
        <v>143.73512600000001</v>
      </c>
      <c r="AC25" s="744">
        <f t="shared" si="110"/>
        <v>621.7375837089055</v>
      </c>
      <c r="AD25" s="744">
        <f t="shared" ref="AD25:AH25" si="111">SUM(AD17:AD24)</f>
        <v>632.75635389141007</v>
      </c>
      <c r="AE25" s="744">
        <f t="shared" si="111"/>
        <v>635.69863671383007</v>
      </c>
      <c r="AF25" s="744">
        <f>SUM(AF17:AF24)</f>
        <v>666.08702902060509</v>
      </c>
      <c r="AG25" s="744">
        <f t="shared" si="111"/>
        <v>685.15120432896003</v>
      </c>
      <c r="AH25" s="744">
        <f t="shared" si="111"/>
        <v>778.63473541830001</v>
      </c>
      <c r="AI25" s="744">
        <f>SUM(AI17:AI24)</f>
        <v>818.22311613729016</v>
      </c>
      <c r="AJ25" s="744">
        <f t="shared" ref="AJ25:AN25" si="112">SUM(AJ17:AJ24)</f>
        <v>831.09900926745024</v>
      </c>
      <c r="AK25" s="744">
        <f t="shared" si="112"/>
        <v>830.36288747028016</v>
      </c>
      <c r="AL25" s="744">
        <f t="shared" si="112"/>
        <v>804.39899831925004</v>
      </c>
      <c r="AM25" s="744">
        <f t="shared" si="112"/>
        <v>849.21509146221024</v>
      </c>
      <c r="AN25" s="744">
        <f t="shared" si="112"/>
        <v>879.93258069327021</v>
      </c>
      <c r="AO25" s="744">
        <f>SUM(AO17:AO24)</f>
        <v>897.2501578877102</v>
      </c>
      <c r="AP25" s="744">
        <f t="shared" ref="AP25:AR25" si="113">SUM(AP17:AP24)</f>
        <v>852.05976552585014</v>
      </c>
      <c r="AQ25" s="744">
        <f t="shared" si="113"/>
        <v>854.39289732366012</v>
      </c>
      <c r="AR25" s="744">
        <f t="shared" si="113"/>
        <v>841.09279841208013</v>
      </c>
      <c r="AS25" s="744">
        <f t="shared" ref="AS25:AX25" si="114">SUM(AS17:AS24)</f>
        <v>830.93681293926022</v>
      </c>
      <c r="AT25" s="744">
        <f t="shared" si="114"/>
        <v>4188.1851130305604</v>
      </c>
      <c r="AU25" s="744">
        <f t="shared" si="114"/>
        <v>4286.5130331814307</v>
      </c>
      <c r="AV25" s="744">
        <f t="shared" si="114"/>
        <v>4342.2275902837491</v>
      </c>
      <c r="AW25" s="744">
        <f t="shared" si="114"/>
        <v>4367.718116050808</v>
      </c>
      <c r="AX25" s="744">
        <f t="shared" si="114"/>
        <v>4368.6618938644951</v>
      </c>
      <c r="AY25" s="744">
        <f t="shared" ref="AY25:BA25" si="115">SUM(AY17:AY24)</f>
        <v>4325.6703168766489</v>
      </c>
      <c r="AZ25" s="744">
        <f t="shared" si="115"/>
        <v>4285.8501247048416</v>
      </c>
      <c r="BA25" s="744">
        <f t="shared" si="115"/>
        <v>4262.1314585561504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T26" si="116">+F25/F2</f>
        <v>#DIV/0!</v>
      </c>
      <c r="G26" s="468" t="e">
        <f t="shared" si="116"/>
        <v>#DIV/0!</v>
      </c>
      <c r="H26" s="468" t="e">
        <f t="shared" si="116"/>
        <v>#DIV/0!</v>
      </c>
      <c r="I26" s="468" t="e">
        <f>+I25/I2</f>
        <v>#DIV/0!</v>
      </c>
      <c r="J26" s="468" t="e">
        <f t="shared" si="116"/>
        <v>#DIV/0!</v>
      </c>
      <c r="K26" s="468" t="e">
        <f t="shared" si="116"/>
        <v>#DIV/0!</v>
      </c>
      <c r="L26" s="468" t="e">
        <f t="shared" si="116"/>
        <v>#DIV/0!</v>
      </c>
      <c r="M26" s="468" t="e">
        <f t="shared" si="116"/>
        <v>#DIV/0!</v>
      </c>
      <c r="N26" s="468" t="e">
        <f t="shared" si="116"/>
        <v>#DIV/0!</v>
      </c>
      <c r="O26" s="468" t="e">
        <f t="shared" si="116"/>
        <v>#DIV/0!</v>
      </c>
      <c r="P26" s="468" t="e">
        <f t="shared" si="116"/>
        <v>#DIV/0!</v>
      </c>
      <c r="Q26" s="468" t="e">
        <f t="shared" si="116"/>
        <v>#DIV/0!</v>
      </c>
      <c r="R26" s="745" t="e">
        <f t="shared" si="116"/>
        <v>#DIV/0!</v>
      </c>
      <c r="S26" s="745" t="e">
        <f t="shared" si="116"/>
        <v>#DIV/0!</v>
      </c>
      <c r="T26" s="745" t="e">
        <f t="shared" si="116"/>
        <v>#DIV/0!</v>
      </c>
      <c r="U26" s="745" t="e">
        <f t="shared" ref="U26:W26" si="117">+U25/U2</f>
        <v>#DIV/0!</v>
      </c>
      <c r="V26" s="745" t="e">
        <f>+V25/V2</f>
        <v>#DIV/0!</v>
      </c>
      <c r="W26" s="745" t="e">
        <f t="shared" si="117"/>
        <v>#DIV/0!</v>
      </c>
      <c r="X26" s="745" t="e">
        <f t="shared" ref="X26:Z26" si="118">+X25/X2</f>
        <v>#DIV/0!</v>
      </c>
      <c r="Y26" s="745" t="e">
        <f t="shared" si="118"/>
        <v>#DIV/0!</v>
      </c>
      <c r="Z26" s="745" t="e">
        <f t="shared" si="118"/>
        <v>#DIV/0!</v>
      </c>
      <c r="AA26" s="745" t="e">
        <f>+AA25/AA2</f>
        <v>#DIV/0!</v>
      </c>
      <c r="AB26" s="745" t="e">
        <f t="shared" ref="AB26:AC26" si="119">+AB25/AB2</f>
        <v>#DIV/0!</v>
      </c>
      <c r="AC26" s="745">
        <f t="shared" si="119"/>
        <v>128.42368979275059</v>
      </c>
      <c r="AD26" s="745">
        <f t="shared" ref="AD26:AI26" si="120">+AD25/AD2</f>
        <v>127.75472024297081</v>
      </c>
      <c r="AE26" s="745">
        <f>+AE25/AE2</f>
        <v>127.58115814996488</v>
      </c>
      <c r="AF26" s="745">
        <f>+AF25/AF2</f>
        <v>133.33474037565159</v>
      </c>
      <c r="AG26" s="745">
        <f t="shared" si="120"/>
        <v>132.49365801534654</v>
      </c>
      <c r="AH26" s="745">
        <f t="shared" si="120"/>
        <v>148.56606285409273</v>
      </c>
      <c r="AI26" s="745">
        <f t="shared" si="120"/>
        <v>147.20744042914023</v>
      </c>
      <c r="AJ26" s="745">
        <f t="shared" ref="AJ26:AO26" si="121">+AJ25/AJ2</f>
        <v>146.7983766258854</v>
      </c>
      <c r="AK26" s="745">
        <f t="shared" si="121"/>
        <v>146.82136068149802</v>
      </c>
      <c r="AL26" s="745">
        <f t="shared" si="121"/>
        <v>147.6638822063791</v>
      </c>
      <c r="AM26" s="745">
        <f t="shared" si="121"/>
        <v>146.24745405517939</v>
      </c>
      <c r="AN26" s="745">
        <f t="shared" si="121"/>
        <v>145.37371849745909</v>
      </c>
      <c r="AO26" s="745">
        <f t="shared" si="121"/>
        <v>144.91176217964536</v>
      </c>
      <c r="AP26" s="745">
        <f t="shared" ref="AP26:AR26" si="122">+AP25/AP2</f>
        <v>146.16343863553479</v>
      </c>
      <c r="AQ26" s="745">
        <f t="shared" si="122"/>
        <v>146.09502023249206</v>
      </c>
      <c r="AR26" s="745">
        <f t="shared" si="122"/>
        <v>146.49101268149647</v>
      </c>
      <c r="AS26" s="745">
        <f t="shared" ref="AS26:AX26" si="123">+AS25/AS2</f>
        <v>146.80343679362218</v>
      </c>
      <c r="AT26" s="745">
        <f t="shared" si="123"/>
        <v>739.77904988705268</v>
      </c>
      <c r="AU26" s="745">
        <f t="shared" si="123"/>
        <v>752.49736297500021</v>
      </c>
      <c r="AV26" s="745">
        <f t="shared" si="123"/>
        <v>757.50160312499997</v>
      </c>
      <c r="AW26" s="745">
        <f t="shared" si="123"/>
        <v>756.48877770000001</v>
      </c>
      <c r="AX26" s="745">
        <f t="shared" si="123"/>
        <v>751.19141264999985</v>
      </c>
      <c r="AY26" s="745">
        <f t="shared" ref="AY26:BA26" si="124">+AY25/AY2</f>
        <v>738.1756395750001</v>
      </c>
      <c r="AZ26" s="745">
        <f t="shared" si="124"/>
        <v>726.02301112500015</v>
      </c>
      <c r="BA26" s="745">
        <f t="shared" si="124"/>
        <v>717.31672447500011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125">+M28</f>
        <v>4095</v>
      </c>
      <c r="O28" s="446">
        <f t="shared" si="125"/>
        <v>4095</v>
      </c>
      <c r="P28" s="446">
        <f t="shared" si="125"/>
        <v>4095</v>
      </c>
      <c r="Q28" s="446">
        <f t="shared" si="125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+'PLATTS&amp;OPIS'!I520</f>
        <v>3575</v>
      </c>
      <c r="U28" s="747">
        <f>+'PLATTS&amp;OPIS'!I544</f>
        <v>3945</v>
      </c>
      <c r="V28" s="747">
        <f>+'PLATTS&amp;OPIS'!I559</f>
        <v>3445</v>
      </c>
      <c r="W28" s="746">
        <f>+'PLATTS&amp;OPIS'!I589</f>
        <v>3650</v>
      </c>
      <c r="X28" s="743">
        <f>+'PLATTS&amp;OPIS'!I609</f>
        <v>3140</v>
      </c>
      <c r="Y28" s="743">
        <f>+'PLATTS&amp;OPIS'!I634</f>
        <v>3265</v>
      </c>
      <c r="Z28" s="743">
        <f>+'PLATTS&amp;OPIS'!I654</f>
        <v>3295</v>
      </c>
      <c r="AA28" s="743">
        <f>+'PLATTS&amp;OPIS'!I676</f>
        <v>2895</v>
      </c>
      <c r="AB28" s="743">
        <f>+'PLATTS&amp;OPIS'!I697</f>
        <v>2815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+'PLATTS&amp;OPIS'!I803</f>
        <v>3175</v>
      </c>
      <c r="AH28" s="743">
        <f>+'PLATTS&amp;OPIS'!I827</f>
        <v>3200</v>
      </c>
      <c r="AI28" s="747">
        <f>+'PLATTS&amp;OPIS'!I846</f>
        <v>3225</v>
      </c>
      <c r="AJ28" s="743">
        <f>+'PLATTS&amp;OPIS'!I869</f>
        <v>3640</v>
      </c>
      <c r="AK28" s="747">
        <f>+'PLATTS&amp;OPIS'!I892</f>
        <v>3495</v>
      </c>
      <c r="AL28" s="747">
        <f>+'PLATTS&amp;OPIS'!I912</f>
        <v>3150</v>
      </c>
      <c r="AM28" s="746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6">
        <f>+'PLATTS&amp;OPIS'!I1063</f>
        <v>3560</v>
      </c>
      <c r="AT28" s="746">
        <f>+'PLATTS&amp;OPIS'!I1074</f>
        <v>3675</v>
      </c>
      <c r="AU28" s="747">
        <f t="shared" ref="AU28" si="126">+AT28</f>
        <v>3675</v>
      </c>
      <c r="AV28" s="747">
        <f t="shared" ref="AV28" si="127">+AU28</f>
        <v>3675</v>
      </c>
      <c r="AW28" s="747">
        <f t="shared" ref="AW28" si="128">+AV28</f>
        <v>3675</v>
      </c>
      <c r="AX28" s="747">
        <f t="shared" ref="AX28" si="129">+AW28</f>
        <v>3675</v>
      </c>
      <c r="AY28" s="747">
        <f t="shared" ref="AY28" si="130">+AX28</f>
        <v>3675</v>
      </c>
      <c r="AZ28" s="747">
        <f t="shared" ref="AZ28" si="131">+AY28</f>
        <v>3675</v>
      </c>
      <c r="BA28" s="747">
        <f t="shared" ref="BA28" si="132">+AZ28</f>
        <v>3675</v>
      </c>
    </row>
    <row r="29" spans="3:53" ht="15" customHeight="1" thickBot="1">
      <c r="C29" s="542"/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t="15" customHeight="1">
      <c r="C30" s="2" t="s">
        <v>317</v>
      </c>
      <c r="D30" s="441">
        <f t="shared" ref="D30:G30" si="133">+D28-D25</f>
        <v>4350</v>
      </c>
      <c r="E30" s="441">
        <f t="shared" si="133"/>
        <v>4360</v>
      </c>
      <c r="F30" s="441">
        <f t="shared" si="133"/>
        <v>-120</v>
      </c>
      <c r="G30" s="441">
        <f t="shared" si="133"/>
        <v>3445</v>
      </c>
      <c r="H30" s="441">
        <f>+H28-H25</f>
        <v>4026.264874</v>
      </c>
      <c r="I30" s="441">
        <f>+I28-I25</f>
        <v>4071.264874</v>
      </c>
      <c r="J30" s="441">
        <f>+J28-J25</f>
        <v>4321.2648740000004</v>
      </c>
      <c r="K30" s="441">
        <f t="shared" ref="K30:S30" si="134">+K28-K25</f>
        <v>3921.264874</v>
      </c>
      <c r="L30" s="441">
        <f t="shared" si="134"/>
        <v>3971.264874</v>
      </c>
      <c r="M30" s="441">
        <f t="shared" si="134"/>
        <v>3971.264874</v>
      </c>
      <c r="N30" s="441">
        <f t="shared" si="134"/>
        <v>3971.264874</v>
      </c>
      <c r="O30" s="441">
        <f t="shared" si="134"/>
        <v>3971.264874</v>
      </c>
      <c r="P30" s="441">
        <f t="shared" si="134"/>
        <v>3971.264874</v>
      </c>
      <c r="Q30" s="441">
        <f t="shared" si="134"/>
        <v>3971.264874</v>
      </c>
      <c r="R30" s="747">
        <f t="shared" si="134"/>
        <v>3325.264874</v>
      </c>
      <c r="S30" s="747">
        <f t="shared" si="134"/>
        <v>3436.264874</v>
      </c>
      <c r="T30" s="747">
        <f>+T28-T25</f>
        <v>3431.264874</v>
      </c>
      <c r="U30" s="747">
        <f t="shared" ref="U30:W30" si="135">+U28-U25</f>
        <v>3801.264874</v>
      </c>
      <c r="V30" s="747">
        <f>+V28-V25</f>
        <v>3301.264874</v>
      </c>
      <c r="W30" s="747">
        <f t="shared" si="135"/>
        <v>3506.264874</v>
      </c>
      <c r="X30" s="747">
        <f>+X28-X25</f>
        <v>2996.264874</v>
      </c>
      <c r="Y30" s="747">
        <f t="shared" ref="Y30:AA30" si="136">+Y28-Y25</f>
        <v>3121.264874</v>
      </c>
      <c r="Z30" s="747">
        <f>+Z28-Z25</f>
        <v>3151.264874</v>
      </c>
      <c r="AA30" s="747">
        <f t="shared" si="136"/>
        <v>2751.264874</v>
      </c>
      <c r="AB30" s="747">
        <f t="shared" ref="AB30:AG30" si="137">+AB28-AB25</f>
        <v>2671.264874</v>
      </c>
      <c r="AC30" s="747">
        <f t="shared" si="137"/>
        <v>2178.2624162910943</v>
      </c>
      <c r="AD30" s="747">
        <f t="shared" si="137"/>
        <v>2432.2436461085899</v>
      </c>
      <c r="AE30" s="747">
        <f t="shared" si="137"/>
        <v>2609.3013632861698</v>
      </c>
      <c r="AF30" s="747">
        <f t="shared" si="137"/>
        <v>2538.9129709793951</v>
      </c>
      <c r="AG30" s="747">
        <f t="shared" si="137"/>
        <v>2489.8487956710401</v>
      </c>
      <c r="AH30" s="747">
        <f t="shared" ref="AH30" si="138">+AH28-AH25</f>
        <v>2421.3652645817001</v>
      </c>
      <c r="AI30" s="747">
        <f>+AI28-AI25</f>
        <v>2406.7768838627098</v>
      </c>
      <c r="AJ30" s="747">
        <f t="shared" ref="AJ30:AN30" si="139">+AJ28-AJ25</f>
        <v>2808.9009907325499</v>
      </c>
      <c r="AK30" s="747">
        <f t="shared" si="139"/>
        <v>2664.6371125297201</v>
      </c>
      <c r="AL30" s="747">
        <f t="shared" si="139"/>
        <v>2345.60100168075</v>
      </c>
      <c r="AM30" s="747">
        <f t="shared" si="139"/>
        <v>2180.7849085377898</v>
      </c>
      <c r="AN30" s="747">
        <f t="shared" si="139"/>
        <v>2220.0674193067298</v>
      </c>
      <c r="AO30" s="747">
        <f>+AO28-AO25</f>
        <v>2472.74984211229</v>
      </c>
      <c r="AP30" s="747">
        <f t="shared" ref="AP30:AR30" si="140">+AP28-AP25</f>
        <v>2802.9402344741497</v>
      </c>
      <c r="AQ30" s="747">
        <f t="shared" si="140"/>
        <v>2690.6071026763398</v>
      </c>
      <c r="AR30" s="747">
        <f t="shared" si="140"/>
        <v>2553.9072015879201</v>
      </c>
      <c r="AS30" s="747">
        <f t="shared" ref="AS30:AX30" si="141">+AS28-AS25</f>
        <v>2729.0631870607399</v>
      </c>
      <c r="AT30" s="747">
        <f t="shared" si="141"/>
        <v>-513.18511303056039</v>
      </c>
      <c r="AU30" s="747">
        <f t="shared" si="141"/>
        <v>-611.51303318143073</v>
      </c>
      <c r="AV30" s="747">
        <f t="shared" si="141"/>
        <v>-667.22759028374912</v>
      </c>
      <c r="AW30" s="747">
        <f t="shared" si="141"/>
        <v>-692.71811605080802</v>
      </c>
      <c r="AX30" s="747">
        <f t="shared" si="141"/>
        <v>-693.66189386449514</v>
      </c>
      <c r="AY30" s="747">
        <f t="shared" ref="AY30:BA30" si="142">+AY28-AY25</f>
        <v>-650.67031687664894</v>
      </c>
      <c r="AZ30" s="747">
        <f t="shared" si="142"/>
        <v>-610.85012470484162</v>
      </c>
      <c r="BA30" s="747">
        <f t="shared" si="142"/>
        <v>-587.13145855615039</v>
      </c>
    </row>
    <row r="31" spans="3:53">
      <c r="C31" s="2" t="s">
        <v>318</v>
      </c>
      <c r="D31" s="441" t="e">
        <f t="shared" ref="D31" si="143">+D30/$E$1</f>
        <v>#DIV/0!</v>
      </c>
      <c r="E31" s="441" t="e">
        <f>+E30/E2</f>
        <v>#DIV/0!</v>
      </c>
      <c r="F31" s="441" t="e">
        <f t="shared" ref="F31:S31" si="144">+F30/F2</f>
        <v>#DIV/0!</v>
      </c>
      <c r="G31" s="441" t="e">
        <f t="shared" si="144"/>
        <v>#DIV/0!</v>
      </c>
      <c r="H31" s="608" t="e">
        <f>+H30/H2</f>
        <v>#DIV/0!</v>
      </c>
      <c r="I31" s="608" t="e">
        <f>+I30/I2</f>
        <v>#DIV/0!</v>
      </c>
      <c r="J31" s="608" t="e">
        <f t="shared" si="144"/>
        <v>#DIV/0!</v>
      </c>
      <c r="K31" s="608" t="e">
        <f t="shared" si="144"/>
        <v>#DIV/0!</v>
      </c>
      <c r="L31" s="608" t="e">
        <f t="shared" si="144"/>
        <v>#DIV/0!</v>
      </c>
      <c r="M31" s="608" t="e">
        <f t="shared" si="144"/>
        <v>#DIV/0!</v>
      </c>
      <c r="N31" s="608" t="e">
        <f t="shared" si="144"/>
        <v>#DIV/0!</v>
      </c>
      <c r="O31" s="608" t="e">
        <f t="shared" si="144"/>
        <v>#DIV/0!</v>
      </c>
      <c r="P31" s="608" t="e">
        <f t="shared" si="144"/>
        <v>#DIV/0!</v>
      </c>
      <c r="Q31" s="608" t="e">
        <f t="shared" si="144"/>
        <v>#DIV/0!</v>
      </c>
      <c r="R31" s="748" t="e">
        <f t="shared" si="144"/>
        <v>#DIV/0!</v>
      </c>
      <c r="S31" s="748" t="e">
        <f t="shared" si="144"/>
        <v>#DIV/0!</v>
      </c>
      <c r="T31" s="748" t="e">
        <f>+T30/T2</f>
        <v>#DIV/0!</v>
      </c>
      <c r="U31" s="748" t="e">
        <f t="shared" ref="U31:W31" si="145">+U30/U2</f>
        <v>#DIV/0!</v>
      </c>
      <c r="V31" s="748" t="e">
        <f>+V30/V2</f>
        <v>#DIV/0!</v>
      </c>
      <c r="W31" s="748" t="e">
        <f t="shared" si="145"/>
        <v>#DIV/0!</v>
      </c>
      <c r="X31" s="748" t="e">
        <f t="shared" ref="X31:AA31" si="146">+X30/X2</f>
        <v>#DIV/0!</v>
      </c>
      <c r="Y31" s="748" t="e">
        <f t="shared" si="146"/>
        <v>#DIV/0!</v>
      </c>
      <c r="Z31" s="748" t="e">
        <f>+Z30/Z2</f>
        <v>#DIV/0!</v>
      </c>
      <c r="AA31" s="748" t="e">
        <f t="shared" si="146"/>
        <v>#DIV/0!</v>
      </c>
      <c r="AB31" s="748" t="e">
        <f t="shared" ref="AB31:AC31" si="147">+AB30/AB2</f>
        <v>#DIV/0!</v>
      </c>
      <c r="AC31" s="748">
        <f t="shared" si="147"/>
        <v>449.9333869575882</v>
      </c>
      <c r="AD31" s="748">
        <f t="shared" ref="AD31:AI31" si="148">+AD30/AD2</f>
        <v>491.07465244777609</v>
      </c>
      <c r="AE31" s="748">
        <f t="shared" si="148"/>
        <v>523.67217839447881</v>
      </c>
      <c r="AF31" s="748">
        <f t="shared" si="148"/>
        <v>508.22983645195677</v>
      </c>
      <c r="AG31" s="748">
        <f t="shared" si="148"/>
        <v>481.48375535099012</v>
      </c>
      <c r="AH31" s="748">
        <f t="shared" si="148"/>
        <v>462.00443895853851</v>
      </c>
      <c r="AI31" s="748">
        <f t="shared" si="148"/>
        <v>433.00593416381082</v>
      </c>
      <c r="AJ31" s="748">
        <f t="shared" ref="AJ31:AO31" si="149">+AJ30/AJ2</f>
        <v>496.14077377595157</v>
      </c>
      <c r="AK31" s="748">
        <f t="shared" si="149"/>
        <v>471.15020732189691</v>
      </c>
      <c r="AL31" s="748">
        <f t="shared" si="149"/>
        <v>430.5830200423589</v>
      </c>
      <c r="AM31" s="748">
        <f t="shared" si="149"/>
        <v>375.56355736266551</v>
      </c>
      <c r="AN31" s="748">
        <f t="shared" si="149"/>
        <v>366.7774817536602</v>
      </c>
      <c r="AO31" s="748">
        <f t="shared" si="149"/>
        <v>399.36525382565208</v>
      </c>
      <c r="AP31" s="748">
        <f t="shared" ref="AP31:AR31" si="150">+AP30/AP2</f>
        <v>480.82000762915339</v>
      </c>
      <c r="AQ31" s="748">
        <f t="shared" si="150"/>
        <v>460.07439941799862</v>
      </c>
      <c r="AR31" s="748">
        <f t="shared" si="150"/>
        <v>444.80758004526962</v>
      </c>
      <c r="AS31" s="748">
        <f t="shared" ref="AS31:AX31" si="151">+AS30/AS2</f>
        <v>482.1496037349811</v>
      </c>
      <c r="AT31" s="748">
        <f t="shared" si="151"/>
        <v>-90.646326532405467</v>
      </c>
      <c r="AU31" s="748">
        <f t="shared" si="151"/>
        <v>-107.35111297500016</v>
      </c>
      <c r="AV31" s="748">
        <f t="shared" si="151"/>
        <v>-116.39785312500003</v>
      </c>
      <c r="AW31" s="748">
        <f t="shared" si="151"/>
        <v>-119.97877769999995</v>
      </c>
      <c r="AX31" s="748">
        <f t="shared" si="151"/>
        <v>-119.27516264999993</v>
      </c>
      <c r="AY31" s="748">
        <f t="shared" ref="AY31:BA31" si="152">+AY30/AY2</f>
        <v>-111.03688957500013</v>
      </c>
      <c r="AZ31" s="748">
        <f t="shared" si="152"/>
        <v>-103.47801112500017</v>
      </c>
      <c r="BA31" s="748">
        <f t="shared" si="152"/>
        <v>-98.814224475000117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T32" si="153">+J31/264.172</f>
        <v>#DIV/0!</v>
      </c>
      <c r="K32" s="610" t="e">
        <f t="shared" si="153"/>
        <v>#DIV/0!</v>
      </c>
      <c r="L32" s="610" t="e">
        <f t="shared" si="153"/>
        <v>#DIV/0!</v>
      </c>
      <c r="M32" s="610" t="e">
        <f t="shared" si="153"/>
        <v>#DIV/0!</v>
      </c>
      <c r="N32" s="610" t="e">
        <f t="shared" si="153"/>
        <v>#DIV/0!</v>
      </c>
      <c r="O32" s="610" t="e">
        <f t="shared" si="153"/>
        <v>#DIV/0!</v>
      </c>
      <c r="P32" s="610" t="e">
        <f t="shared" si="153"/>
        <v>#DIV/0!</v>
      </c>
      <c r="Q32" s="610" t="e">
        <f t="shared" si="153"/>
        <v>#DIV/0!</v>
      </c>
      <c r="R32" s="749" t="e">
        <f t="shared" si="153"/>
        <v>#DIV/0!</v>
      </c>
      <c r="S32" s="749" t="e">
        <f t="shared" si="153"/>
        <v>#DIV/0!</v>
      </c>
      <c r="T32" s="749" t="e">
        <f t="shared" si="153"/>
        <v>#DIV/0!</v>
      </c>
      <c r="U32" s="749" t="e">
        <f t="shared" ref="U32" si="154">+U31/264.172</f>
        <v>#DIV/0!</v>
      </c>
      <c r="V32" s="749" t="e">
        <f>+V31/264.172</f>
        <v>#DIV/0!</v>
      </c>
      <c r="W32" s="749" t="e">
        <f>+W31/264.172</f>
        <v>#DIV/0!</v>
      </c>
      <c r="X32" s="749" t="e">
        <f t="shared" ref="X32:Y32" si="155">+X31/264.172</f>
        <v>#DIV/0!</v>
      </c>
      <c r="Y32" s="749" t="e">
        <f t="shared" si="155"/>
        <v>#DIV/0!</v>
      </c>
      <c r="Z32" s="749" t="e">
        <f>+Z31/264.172</f>
        <v>#DIV/0!</v>
      </c>
      <c r="AA32" s="749" t="e">
        <f>+AA31/264.172</f>
        <v>#DIV/0!</v>
      </c>
      <c r="AB32" s="749" t="e">
        <f t="shared" ref="AB32:AC32" si="156">+AB31/264.172</f>
        <v>#DIV/0!</v>
      </c>
      <c r="AC32" s="749">
        <f t="shared" si="156"/>
        <v>1.7031834825704018</v>
      </c>
      <c r="AD32" s="749">
        <f t="shared" ref="AD32:AI32" si="157">+AD31/264.172</f>
        <v>1.8589201446321943</v>
      </c>
      <c r="AE32" s="749">
        <f t="shared" si="157"/>
        <v>1.9823152279366427</v>
      </c>
      <c r="AF32" s="749">
        <f t="shared" si="157"/>
        <v>1.923859593189122</v>
      </c>
      <c r="AG32" s="749">
        <f t="shared" si="157"/>
        <v>1.8226146425472423</v>
      </c>
      <c r="AH32" s="749">
        <f t="shared" si="157"/>
        <v>1.748877394116479</v>
      </c>
      <c r="AI32" s="749">
        <f t="shared" si="157"/>
        <v>1.6391060905917765</v>
      </c>
      <c r="AJ32" s="749">
        <f t="shared" ref="AJ32:AO32" si="158">+AJ31/264.172</f>
        <v>1.8780975038079415</v>
      </c>
      <c r="AK32" s="749">
        <f t="shared" si="158"/>
        <v>1.7834979003145559</v>
      </c>
      <c r="AL32" s="749">
        <f t="shared" si="158"/>
        <v>1.6299343611070016</v>
      </c>
      <c r="AM32" s="749">
        <f t="shared" si="158"/>
        <v>1.421662997451151</v>
      </c>
      <c r="AN32" s="749">
        <f t="shared" si="158"/>
        <v>1.3884040767138839</v>
      </c>
      <c r="AO32" s="749">
        <f t="shared" si="158"/>
        <v>1.5117622375787443</v>
      </c>
      <c r="AP32" s="749">
        <f t="shared" ref="AP32:AR32" si="159">+AP31/264.172</f>
        <v>1.8201020836014163</v>
      </c>
      <c r="AQ32" s="749">
        <f t="shared" si="159"/>
        <v>1.7415713982481056</v>
      </c>
      <c r="AR32" s="749">
        <f t="shared" si="159"/>
        <v>1.6837801888363246</v>
      </c>
      <c r="AS32" s="749">
        <f t="shared" ref="AS32:AX32" si="160">+AS31/264.172</f>
        <v>1.825135153365917</v>
      </c>
      <c r="AT32" s="749">
        <f t="shared" si="160"/>
        <v>-0.34313374064020963</v>
      </c>
      <c r="AU32" s="749">
        <f t="shared" si="160"/>
        <v>-0.40636824862211041</v>
      </c>
      <c r="AV32" s="749">
        <f t="shared" si="160"/>
        <v>-0.44061389218009483</v>
      </c>
      <c r="AW32" s="749">
        <f t="shared" si="160"/>
        <v>-0.454169168950532</v>
      </c>
      <c r="AX32" s="749">
        <f t="shared" si="160"/>
        <v>-0.45150569572096938</v>
      </c>
      <c r="AY32" s="749">
        <f t="shared" ref="AY32:BA32" si="161">+AY31/264.172</f>
        <v>-0.42032043356222509</v>
      </c>
      <c r="AZ32" s="749">
        <f t="shared" si="161"/>
        <v>-0.39170696033266267</v>
      </c>
      <c r="BA32" s="749">
        <f t="shared" si="161"/>
        <v>-0.37405260389064743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</row>
    <row r="34" spans="1:53">
      <c r="C34" s="71"/>
      <c r="D34" s="421"/>
      <c r="E34" s="421"/>
      <c r="F34" s="421"/>
      <c r="G34" s="421"/>
      <c r="H34" s="811"/>
      <c r="I34" s="812"/>
      <c r="J34" s="812"/>
      <c r="K34" s="812"/>
      <c r="L34" s="812"/>
      <c r="M34" s="812"/>
      <c r="N34" s="812"/>
      <c r="O34" s="812"/>
      <c r="P34" s="812"/>
      <c r="Q34" s="812"/>
      <c r="R34" s="813"/>
      <c r="S34" s="813"/>
      <c r="T34" s="813"/>
      <c r="U34" s="813"/>
      <c r="V34" s="813"/>
      <c r="W34" s="813"/>
      <c r="X34" s="813"/>
      <c r="Y34" s="813"/>
      <c r="Z34" s="813"/>
      <c r="AA34" s="813"/>
      <c r="AB34" s="813"/>
      <c r="AC34" s="813"/>
    </row>
    <row r="35" spans="1:53" ht="15.75">
      <c r="C35" s="819" t="s">
        <v>325</v>
      </c>
      <c r="D35" s="441"/>
      <c r="E35" s="441"/>
      <c r="F35" s="441"/>
      <c r="G35" s="441"/>
      <c r="H35" s="817"/>
      <c r="I35" s="818"/>
      <c r="J35" s="818"/>
      <c r="K35" s="818"/>
      <c r="L35" s="818"/>
      <c r="M35" s="818"/>
      <c r="N35" s="818"/>
      <c r="O35" s="818"/>
      <c r="P35" s="818"/>
      <c r="Q35" s="818"/>
      <c r="R35" s="816"/>
      <c r="S35" s="816"/>
      <c r="T35" s="816"/>
      <c r="U35" s="816"/>
      <c r="V35" s="816"/>
      <c r="W35" s="816"/>
      <c r="X35" s="816"/>
      <c r="Y35" s="816"/>
      <c r="Z35" s="816"/>
      <c r="AA35" s="816"/>
      <c r="AB35" s="816"/>
      <c r="AC35" s="81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821" t="s">
        <v>326</v>
      </c>
      <c r="B36" s="822"/>
      <c r="C36" s="18" t="s">
        <v>327</v>
      </c>
      <c r="D36" s="440">
        <f>+'PLATTS&amp;OPIS'!I162</f>
        <v>0</v>
      </c>
      <c r="E36" s="440">
        <f>+'PLATTS&amp;OPIS'!I177</f>
        <v>0</v>
      </c>
      <c r="F36" s="440"/>
      <c r="G36" s="440">
        <f>+'PLATTS&amp;OPIS'!I242</f>
        <v>0</v>
      </c>
      <c r="H36" s="440">
        <f>+'PLATTS&amp;OPIS'!I272</f>
        <v>0</v>
      </c>
      <c r="I36" s="440">
        <f>+'PLATTS&amp;OPIS'!I291</f>
        <v>0</v>
      </c>
      <c r="J36" s="440">
        <f>+'PLATTS&amp;OPIS'!I311</f>
        <v>0</v>
      </c>
      <c r="K36" s="440">
        <f>+'PLATTS&amp;OPIS'!I336</f>
        <v>0</v>
      </c>
      <c r="L36" s="440">
        <f>+'PLATTS&amp;OPIS'!I356</f>
        <v>0</v>
      </c>
      <c r="M36" s="440">
        <f>+'PLATTS&amp;OPIS'!I356</f>
        <v>0</v>
      </c>
      <c r="N36" s="446">
        <f t="shared" ref="N36" si="162">+M36</f>
        <v>0</v>
      </c>
      <c r="O36" s="446">
        <f t="shared" ref="O36" si="163">+N36</f>
        <v>0</v>
      </c>
      <c r="P36" s="446">
        <f t="shared" ref="P36" si="164">+O36</f>
        <v>0</v>
      </c>
      <c r="Q36" s="446">
        <f t="shared" ref="Q36" si="165">+P36</f>
        <v>0</v>
      </c>
      <c r="R36" s="747">
        <f>+'PLATTS&amp;OPIS'!I491</f>
        <v>0</v>
      </c>
      <c r="S36" s="747">
        <f>+'PLATTS&amp;OPIS'!I511</f>
        <v>0</v>
      </c>
      <c r="T36" s="748">
        <f t="shared" ref="T36:U36" si="166">+T28+T45</f>
        <v>6401</v>
      </c>
      <c r="U36" s="748">
        <f t="shared" si="166"/>
        <v>7026</v>
      </c>
      <c r="V36" s="748">
        <f>+V28+V45</f>
        <v>3445</v>
      </c>
      <c r="W36" s="748">
        <f>+W28+W45</f>
        <v>3650</v>
      </c>
      <c r="X36" s="748">
        <f>+X28+X45</f>
        <v>3140</v>
      </c>
      <c r="Y36" s="748">
        <f>+Y28+Y45</f>
        <v>3265</v>
      </c>
      <c r="Z36" s="750">
        <f>+Z28+Z45</f>
        <v>3295</v>
      </c>
      <c r="AA36" s="748">
        <f>+Z36+AA45</f>
        <v>3295</v>
      </c>
      <c r="AB36" s="748">
        <f>+AB28+AB45</f>
        <v>2815</v>
      </c>
      <c r="AC36" s="748">
        <f>+AB36+AC45</f>
        <v>2815</v>
      </c>
      <c r="AD36" s="748">
        <f>+AC36+AD45</f>
        <v>2815</v>
      </c>
      <c r="AE36" s="748">
        <f>+AD36+AE45</f>
        <v>2815</v>
      </c>
      <c r="AF36" s="748">
        <f>AF28+AF45</f>
        <v>3205</v>
      </c>
      <c r="AG36" s="748">
        <f t="shared" ref="AG36:AK36" si="167">+AG28+AG45</f>
        <v>3175</v>
      </c>
      <c r="AH36" s="748">
        <f t="shared" si="167"/>
        <v>3200</v>
      </c>
      <c r="AI36" s="748">
        <f t="shared" si="167"/>
        <v>3225</v>
      </c>
      <c r="AJ36" s="748">
        <f t="shared" si="167"/>
        <v>3640</v>
      </c>
      <c r="AK36" s="748">
        <f t="shared" si="167"/>
        <v>3495</v>
      </c>
      <c r="AL36" s="748">
        <f t="shared" ref="AL36:AP36" si="168">+AL28+AL45</f>
        <v>3150</v>
      </c>
      <c r="AM36" s="748">
        <f t="shared" si="168"/>
        <v>3030</v>
      </c>
      <c r="AN36" s="748">
        <f t="shared" si="168"/>
        <v>3100</v>
      </c>
      <c r="AO36" s="748">
        <f t="shared" si="168"/>
        <v>3370</v>
      </c>
      <c r="AP36" s="748">
        <f t="shared" si="168"/>
        <v>3655</v>
      </c>
      <c r="AQ36" s="748">
        <f>+AQ28+AQ45</f>
        <v>3545</v>
      </c>
      <c r="AR36" s="748">
        <f>+AR28</f>
        <v>3395</v>
      </c>
      <c r="AS36" s="748">
        <f>+AS28+AS45</f>
        <v>3560</v>
      </c>
      <c r="AT36" s="748">
        <f>+AT28+AT45</f>
        <v>3675</v>
      </c>
      <c r="AU36" s="748">
        <f t="shared" ref="AU36:AX36" si="169">+AT36+AU45</f>
        <v>3624.5</v>
      </c>
      <c r="AV36" s="748">
        <f t="shared" si="169"/>
        <v>3624.5</v>
      </c>
      <c r="AW36" s="748">
        <f t="shared" si="169"/>
        <v>3637</v>
      </c>
      <c r="AX36" s="748">
        <f t="shared" si="169"/>
        <v>3664</v>
      </c>
      <c r="AY36" s="748">
        <f t="shared" ref="AY36" si="170">+AX36+AY45</f>
        <v>3713</v>
      </c>
      <c r="AZ36" s="748">
        <f t="shared" ref="AZ36" si="171">+AY36+AZ45</f>
        <v>3725.5</v>
      </c>
      <c r="BA36" s="748">
        <f t="shared" ref="BA36" si="172">+AZ36+BA45</f>
        <v>3742</v>
      </c>
    </row>
    <row r="37" spans="1:53">
      <c r="A37" s="821"/>
      <c r="B37" s="822"/>
      <c r="C37" s="847" t="s">
        <v>41</v>
      </c>
      <c r="D37" s="848">
        <f>+'settlement day'!M66</f>
        <v>0</v>
      </c>
      <c r="E37" s="848">
        <f>+'settlement day'!N66</f>
        <v>0</v>
      </c>
      <c r="F37" s="848">
        <f>+'settlement day'!O66</f>
        <v>0</v>
      </c>
      <c r="G37" s="848">
        <f>+'settlement day'!P66</f>
        <v>0</v>
      </c>
      <c r="H37" s="848">
        <f>+'settlement day'!Q66</f>
        <v>0</v>
      </c>
      <c r="I37" s="848">
        <f>+'settlement day'!R66</f>
        <v>0</v>
      </c>
      <c r="J37" s="848">
        <f>+'settlement day'!S66</f>
        <v>0</v>
      </c>
      <c r="K37" s="848">
        <f>+'settlement day'!T66</f>
        <v>0</v>
      </c>
      <c r="L37" s="848">
        <f>+'settlement day'!U66</f>
        <v>0</v>
      </c>
      <c r="M37" s="848">
        <f>+'settlement day'!V66</f>
        <v>0</v>
      </c>
      <c r="N37" s="848">
        <f>+'settlement day'!W66</f>
        <v>0</v>
      </c>
      <c r="O37" s="848">
        <f>+'settlement day'!X66</f>
        <v>0</v>
      </c>
      <c r="P37" s="848">
        <f>+'settlement day'!Y66</f>
        <v>0</v>
      </c>
      <c r="Q37" s="848">
        <f>+'settlement day'!Z66</f>
        <v>0</v>
      </c>
      <c r="R37" s="849">
        <f>+'settlement day'!AA66</f>
        <v>0</v>
      </c>
      <c r="S37" s="849">
        <f>+'settlement day'!AB66</f>
        <v>0</v>
      </c>
      <c r="T37" s="849">
        <f>+'settlement day'!AC66</f>
        <v>0</v>
      </c>
      <c r="U37" s="849">
        <f>+'settlement day'!AD66</f>
        <v>0</v>
      </c>
      <c r="V37" s="849">
        <f>V2</f>
        <v>0</v>
      </c>
      <c r="W37" s="849">
        <f t="shared" ref="W37:AC37" si="173">W2</f>
        <v>0</v>
      </c>
      <c r="X37" s="849">
        <f t="shared" si="173"/>
        <v>0</v>
      </c>
      <c r="Y37" s="849">
        <f t="shared" si="173"/>
        <v>0</v>
      </c>
      <c r="Z37" s="849">
        <f t="shared" si="173"/>
        <v>0</v>
      </c>
      <c r="AA37" s="849">
        <f t="shared" si="173"/>
        <v>0</v>
      </c>
      <c r="AB37" s="849">
        <f t="shared" si="173"/>
        <v>0</v>
      </c>
      <c r="AC37" s="849">
        <f t="shared" si="173"/>
        <v>4.8412997999999998</v>
      </c>
      <c r="AD37" s="849">
        <f t="shared" ref="AD37:AI37" si="174">AD2</f>
        <v>4.9528999999999996</v>
      </c>
      <c r="AE37" s="849">
        <f t="shared" si="174"/>
        <v>4.9827000000000004</v>
      </c>
      <c r="AF37" s="849">
        <f t="shared" si="174"/>
        <v>4.9955999999999996</v>
      </c>
      <c r="AG37" s="849">
        <f t="shared" si="174"/>
        <v>5.1711999999999998</v>
      </c>
      <c r="AH37" s="849">
        <f t="shared" si="174"/>
        <v>5.2409999999999997</v>
      </c>
      <c r="AI37" s="849">
        <f t="shared" si="174"/>
        <v>5.5583</v>
      </c>
      <c r="AJ37" s="849">
        <f t="shared" ref="AJ37:AO37" si="175">AJ2</f>
        <v>5.6615000000000002</v>
      </c>
      <c r="AK37" s="849">
        <f t="shared" si="175"/>
        <v>5.6555999999999997</v>
      </c>
      <c r="AL37" s="849">
        <f t="shared" si="175"/>
        <v>5.4474999999999998</v>
      </c>
      <c r="AM37" s="849">
        <f t="shared" si="175"/>
        <v>5.8067000000000002</v>
      </c>
      <c r="AN37" s="849">
        <f t="shared" si="175"/>
        <v>6.0529000000000002</v>
      </c>
      <c r="AO37" s="849">
        <f t="shared" si="175"/>
        <v>6.1917</v>
      </c>
      <c r="AP37" s="849">
        <f t="shared" ref="AP37:AR37" si="176">AP2</f>
        <v>5.8295000000000003</v>
      </c>
      <c r="AQ37" s="849">
        <f t="shared" si="176"/>
        <v>5.8482000000000003</v>
      </c>
      <c r="AR37" s="849">
        <f t="shared" si="176"/>
        <v>5.7416</v>
      </c>
      <c r="AS37" s="849">
        <f t="shared" ref="AS37:AX37" si="177">AS2</f>
        <v>5.6601999999999997</v>
      </c>
      <c r="AT37" s="849">
        <f t="shared" si="177"/>
        <v>5.6614000000000004</v>
      </c>
      <c r="AU37" s="849">
        <f t="shared" si="177"/>
        <v>5.6963827969239533</v>
      </c>
      <c r="AV37" s="849">
        <f t="shared" si="177"/>
        <v>5.7323015190599031</v>
      </c>
      <c r="AW37" s="849">
        <f t="shared" si="177"/>
        <v>5.7736720554272516</v>
      </c>
      <c r="AX37" s="849">
        <f t="shared" si="177"/>
        <v>5.8156440825821463</v>
      </c>
      <c r="AY37" s="849">
        <f t="shared" ref="AY37:BA37" si="178">AY2</f>
        <v>5.8599472604746561</v>
      </c>
      <c r="AZ37" s="849">
        <f t="shared" si="178"/>
        <v>5.9031877213695401</v>
      </c>
      <c r="BA37" s="849">
        <f t="shared" si="178"/>
        <v>5.9417706476530006</v>
      </c>
    </row>
    <row r="38" spans="1:53" ht="15.75" thickBot="1">
      <c r="C38" s="542"/>
      <c r="D38" s="124">
        <v>44501</v>
      </c>
      <c r="E38" s="124">
        <v>44531</v>
      </c>
      <c r="F38" s="124">
        <v>44562</v>
      </c>
      <c r="G38" s="124">
        <v>44593</v>
      </c>
      <c r="H38" s="124">
        <v>44621</v>
      </c>
      <c r="I38" s="124">
        <v>44652</v>
      </c>
      <c r="J38" s="124">
        <v>44682</v>
      </c>
      <c r="K38" s="124">
        <v>44713</v>
      </c>
      <c r="L38" s="124">
        <v>44743</v>
      </c>
      <c r="M38" s="124">
        <v>44774</v>
      </c>
      <c r="N38" s="124">
        <v>44805</v>
      </c>
      <c r="O38" s="124">
        <v>44835</v>
      </c>
      <c r="P38" s="124">
        <v>44866</v>
      </c>
      <c r="Q38" s="124">
        <v>44896</v>
      </c>
      <c r="R38" s="740">
        <v>44927</v>
      </c>
      <c r="S38" s="740">
        <v>44958</v>
      </c>
      <c r="T38" s="820">
        <v>44986</v>
      </c>
      <c r="U38" s="820">
        <v>45017</v>
      </c>
      <c r="V38" s="820">
        <v>45047</v>
      </c>
      <c r="W38" s="820">
        <v>45078</v>
      </c>
      <c r="X38" s="820">
        <v>45108</v>
      </c>
      <c r="Y38" s="820">
        <v>45139</v>
      </c>
      <c r="Z38" s="820">
        <v>45170</v>
      </c>
      <c r="AA38" s="820">
        <v>45200</v>
      </c>
      <c r="AB38" s="820">
        <v>45231</v>
      </c>
      <c r="AC38" s="820">
        <v>45261</v>
      </c>
      <c r="AD38" s="820">
        <v>45292</v>
      </c>
      <c r="AE38" s="820">
        <v>45323</v>
      </c>
      <c r="AF38" s="820">
        <v>45352</v>
      </c>
      <c r="AG38" s="820">
        <v>45383</v>
      </c>
      <c r="AH38" s="820">
        <v>45413</v>
      </c>
      <c r="AI38" s="820">
        <v>45444</v>
      </c>
      <c r="AJ38" s="820">
        <v>45474</v>
      </c>
      <c r="AK38" s="820">
        <v>45505</v>
      </c>
      <c r="AL38" s="820">
        <v>45536</v>
      </c>
      <c r="AM38" s="820">
        <v>45566</v>
      </c>
      <c r="AN38" s="820">
        <v>45597</v>
      </c>
      <c r="AO38" s="820">
        <v>45627</v>
      </c>
      <c r="AP38" s="820">
        <v>45658</v>
      </c>
      <c r="AQ38" s="820">
        <v>45689</v>
      </c>
      <c r="AR38" s="820">
        <v>45717</v>
      </c>
      <c r="AS38" s="820">
        <v>45748</v>
      </c>
      <c r="AT38" s="820">
        <v>45778</v>
      </c>
      <c r="AU38" s="820">
        <v>45809</v>
      </c>
      <c r="AV38" s="820">
        <v>45839</v>
      </c>
      <c r="AW38" s="820">
        <v>45870</v>
      </c>
      <c r="AX38" s="820">
        <v>45901</v>
      </c>
      <c r="AY38" s="820">
        <v>45931</v>
      </c>
      <c r="AZ38" s="820">
        <v>45962</v>
      </c>
      <c r="BA38" s="820">
        <v>45992</v>
      </c>
    </row>
    <row r="39" spans="1:53" ht="17.45" hidden="1" customHeight="1">
      <c r="C39" s="2" t="s">
        <v>317</v>
      </c>
      <c r="D39" s="441" t="e">
        <f t="shared" ref="D39:S39" si="179">+D36-D31</f>
        <v>#DIV/0!</v>
      </c>
      <c r="E39" s="441" t="e">
        <f t="shared" si="179"/>
        <v>#DIV/0!</v>
      </c>
      <c r="F39" s="441" t="e">
        <f t="shared" si="179"/>
        <v>#DIV/0!</v>
      </c>
      <c r="G39" s="441" t="e">
        <f t="shared" si="179"/>
        <v>#DIV/0!</v>
      </c>
      <c r="H39" s="441" t="e">
        <f t="shared" si="179"/>
        <v>#DIV/0!</v>
      </c>
      <c r="I39" s="441" t="e">
        <f t="shared" si="179"/>
        <v>#DIV/0!</v>
      </c>
      <c r="J39" s="441" t="e">
        <f t="shared" si="179"/>
        <v>#DIV/0!</v>
      </c>
      <c r="K39" s="441" t="e">
        <f t="shared" si="179"/>
        <v>#DIV/0!</v>
      </c>
      <c r="L39" s="441" t="e">
        <f t="shared" si="179"/>
        <v>#DIV/0!</v>
      </c>
      <c r="M39" s="441" t="e">
        <f t="shared" si="179"/>
        <v>#DIV/0!</v>
      </c>
      <c r="N39" s="441" t="e">
        <f t="shared" si="179"/>
        <v>#DIV/0!</v>
      </c>
      <c r="O39" s="441" t="e">
        <f t="shared" si="179"/>
        <v>#DIV/0!</v>
      </c>
      <c r="P39" s="441" t="e">
        <f t="shared" si="179"/>
        <v>#DIV/0!</v>
      </c>
      <c r="Q39" s="441" t="e">
        <f t="shared" si="179"/>
        <v>#DIV/0!</v>
      </c>
      <c r="R39" s="747" t="e">
        <f t="shared" si="179"/>
        <v>#DIV/0!</v>
      </c>
      <c r="S39" s="747" t="e">
        <f t="shared" si="179"/>
        <v>#DIV/0!</v>
      </c>
      <c r="T39" s="747">
        <f t="shared" ref="T39:AC39" si="180">+T36-T25</f>
        <v>6257.2648740000004</v>
      </c>
      <c r="U39" s="839">
        <f t="shared" si="180"/>
        <v>6882.2648740000004</v>
      </c>
      <c r="V39" s="839">
        <f t="shared" si="180"/>
        <v>3301.264874</v>
      </c>
      <c r="W39" s="839">
        <f t="shared" si="180"/>
        <v>3506.264874</v>
      </c>
      <c r="X39" s="839">
        <f>+X36-X25</f>
        <v>2996.264874</v>
      </c>
      <c r="Y39" s="839">
        <f>+Y36-Y25</f>
        <v>3121.264874</v>
      </c>
      <c r="Z39" s="839">
        <f>+Z36-Z25</f>
        <v>3151.264874</v>
      </c>
      <c r="AA39" s="839">
        <f>+AA36-AA25</f>
        <v>3151.264874</v>
      </c>
      <c r="AB39" s="839">
        <f t="shared" si="180"/>
        <v>2671.264874</v>
      </c>
      <c r="AC39" s="839">
        <f t="shared" si="180"/>
        <v>2193.2624162910943</v>
      </c>
      <c r="AD39" s="839">
        <f t="shared" ref="AD39:AI39" si="181">+AD36-AD25</f>
        <v>2182.2436461085899</v>
      </c>
      <c r="AE39" s="839">
        <f>+AE36-AE25</f>
        <v>2179.3013632861698</v>
      </c>
      <c r="AF39" s="839">
        <f>+AF36-AF25</f>
        <v>2538.9129709793951</v>
      </c>
      <c r="AG39" s="839">
        <f>+AG36-AG25</f>
        <v>2489.8487956710401</v>
      </c>
      <c r="AH39" s="839">
        <f t="shared" si="181"/>
        <v>2421.3652645817001</v>
      </c>
      <c r="AI39" s="839">
        <f t="shared" si="181"/>
        <v>2406.7768838627098</v>
      </c>
      <c r="AJ39" s="839">
        <f t="shared" ref="AJ39:AO39" si="182">+AJ36-AJ25</f>
        <v>2808.9009907325499</v>
      </c>
      <c r="AK39" s="839">
        <f t="shared" si="182"/>
        <v>2664.6371125297201</v>
      </c>
      <c r="AL39" s="839">
        <f t="shared" si="182"/>
        <v>2345.60100168075</v>
      </c>
      <c r="AM39" s="839">
        <f t="shared" si="182"/>
        <v>2180.7849085377898</v>
      </c>
      <c r="AN39" s="839">
        <f>+AN36-AN25</f>
        <v>2220.0674193067298</v>
      </c>
      <c r="AO39" s="839">
        <f t="shared" si="182"/>
        <v>2472.74984211229</v>
      </c>
      <c r="AP39" s="839">
        <f t="shared" ref="AP39:AR39" si="183">+AP36-AP25</f>
        <v>2802.9402344741497</v>
      </c>
      <c r="AQ39" s="839">
        <f t="shared" si="183"/>
        <v>2690.6071026763398</v>
      </c>
      <c r="AR39" s="839">
        <f t="shared" si="183"/>
        <v>2553.9072015879201</v>
      </c>
      <c r="AS39" s="839">
        <f t="shared" ref="AS39:AX39" si="184">+AS36-AS25</f>
        <v>2729.0631870607399</v>
      </c>
      <c r="AT39" s="839">
        <f t="shared" si="184"/>
        <v>-513.18511303056039</v>
      </c>
      <c r="AU39" s="839">
        <f t="shared" si="184"/>
        <v>-662.01303318143073</v>
      </c>
      <c r="AV39" s="839">
        <f t="shared" si="184"/>
        <v>-717.72759028374912</v>
      </c>
      <c r="AW39" s="839">
        <f t="shared" si="184"/>
        <v>-730.71811605080802</v>
      </c>
      <c r="AX39" s="839">
        <f t="shared" si="184"/>
        <v>-704.66189386449514</v>
      </c>
      <c r="AY39" s="839">
        <f t="shared" ref="AY39:BA39" si="185">+AY36-AY25</f>
        <v>-612.67031687664894</v>
      </c>
      <c r="AZ39" s="839">
        <f t="shared" si="185"/>
        <v>-560.35012470484162</v>
      </c>
      <c r="BA39" s="839">
        <f t="shared" si="185"/>
        <v>-520.13145855615039</v>
      </c>
    </row>
    <row r="40" spans="1:53">
      <c r="C40" s="2" t="s">
        <v>318</v>
      </c>
      <c r="D40" s="441" t="e">
        <f t="shared" ref="D40" si="186">+D39/$E$1</f>
        <v>#DIV/0!</v>
      </c>
      <c r="E40" s="441" t="e">
        <f t="shared" ref="E40:S40" si="187">+E39/E8</f>
        <v>#DIV/0!</v>
      </c>
      <c r="F40" s="441" t="e">
        <f t="shared" si="187"/>
        <v>#DIV/0!</v>
      </c>
      <c r="G40" s="441" t="e">
        <f t="shared" si="187"/>
        <v>#DIV/0!</v>
      </c>
      <c r="H40" s="608" t="e">
        <f t="shared" si="187"/>
        <v>#DIV/0!</v>
      </c>
      <c r="I40" s="608" t="e">
        <f t="shared" si="187"/>
        <v>#DIV/0!</v>
      </c>
      <c r="J40" s="608" t="e">
        <f t="shared" si="187"/>
        <v>#DIV/0!</v>
      </c>
      <c r="K40" s="608" t="e">
        <f t="shared" si="187"/>
        <v>#DIV/0!</v>
      </c>
      <c r="L40" s="608" t="e">
        <f t="shared" si="187"/>
        <v>#DIV/0!</v>
      </c>
      <c r="M40" s="608" t="e">
        <f t="shared" si="187"/>
        <v>#DIV/0!</v>
      </c>
      <c r="N40" s="608" t="e">
        <f t="shared" si="187"/>
        <v>#DIV/0!</v>
      </c>
      <c r="O40" s="608" t="e">
        <f t="shared" si="187"/>
        <v>#DIV/0!</v>
      </c>
      <c r="P40" s="608" t="e">
        <f t="shared" si="187"/>
        <v>#DIV/0!</v>
      </c>
      <c r="Q40" s="608" t="e">
        <f t="shared" si="187"/>
        <v>#DIV/0!</v>
      </c>
      <c r="R40" s="748" t="e">
        <f t="shared" si="187"/>
        <v>#DIV/0!</v>
      </c>
      <c r="S40" s="748" t="e">
        <f t="shared" si="187"/>
        <v>#DIV/0!</v>
      </c>
      <c r="T40" s="748" t="e">
        <f>+T39/T2</f>
        <v>#DIV/0!</v>
      </c>
      <c r="U40" s="748" t="e">
        <f>+U39/U2</f>
        <v>#DIV/0!</v>
      </c>
      <c r="V40" s="748" t="e">
        <f t="shared" ref="V40:AC40" si="188">+V39/V2</f>
        <v>#DIV/0!</v>
      </c>
      <c r="W40" s="748" t="e">
        <f t="shared" si="188"/>
        <v>#DIV/0!</v>
      </c>
      <c r="X40" s="748" t="e">
        <f t="shared" si="188"/>
        <v>#DIV/0!</v>
      </c>
      <c r="Y40" s="748" t="e">
        <f t="shared" si="188"/>
        <v>#DIV/0!</v>
      </c>
      <c r="Z40" s="748" t="e">
        <f t="shared" si="188"/>
        <v>#DIV/0!</v>
      </c>
      <c r="AA40" s="748" t="e">
        <f t="shared" si="188"/>
        <v>#DIV/0!</v>
      </c>
      <c r="AB40" s="748" t="e">
        <f t="shared" si="188"/>
        <v>#DIV/0!</v>
      </c>
      <c r="AC40" s="748">
        <f t="shared" si="188"/>
        <v>453.03172844017928</v>
      </c>
      <c r="AD40" s="748">
        <f t="shared" ref="AD40:AI40" si="189">+AD39/AD2</f>
        <v>440.59917343548022</v>
      </c>
      <c r="AE40" s="748">
        <f t="shared" si="189"/>
        <v>437.37358526224131</v>
      </c>
      <c r="AF40" s="748">
        <f t="shared" si="189"/>
        <v>508.22983645195677</v>
      </c>
      <c r="AG40" s="748">
        <f>+AG39/AG2</f>
        <v>481.48375535099012</v>
      </c>
      <c r="AH40" s="748">
        <f t="shared" si="189"/>
        <v>462.00443895853851</v>
      </c>
      <c r="AI40" s="748">
        <f t="shared" si="189"/>
        <v>433.00593416381082</v>
      </c>
      <c r="AJ40" s="748">
        <f t="shared" ref="AJ40:AO40" si="190">+AJ39/AJ2</f>
        <v>496.14077377595157</v>
      </c>
      <c r="AK40" s="748">
        <f t="shared" si="190"/>
        <v>471.15020732189691</v>
      </c>
      <c r="AL40" s="748">
        <f t="shared" si="190"/>
        <v>430.5830200423589</v>
      </c>
      <c r="AM40" s="748">
        <f t="shared" si="190"/>
        <v>375.56355736266551</v>
      </c>
      <c r="AN40" s="748">
        <f>+AN39/AN2</f>
        <v>366.7774817536602</v>
      </c>
      <c r="AO40" s="748">
        <f t="shared" si="190"/>
        <v>399.36525382565208</v>
      </c>
      <c r="AP40" s="748">
        <f t="shared" ref="AP40:AR40" si="191">+AP39/AP2</f>
        <v>480.82000762915339</v>
      </c>
      <c r="AQ40" s="748">
        <f t="shared" si="191"/>
        <v>460.07439941799862</v>
      </c>
      <c r="AR40" s="748">
        <f t="shared" si="191"/>
        <v>444.80758004526962</v>
      </c>
      <c r="AS40" s="748">
        <f t="shared" ref="AS40:AX40" si="192">+AS39/AS2</f>
        <v>482.1496037349811</v>
      </c>
      <c r="AT40" s="748">
        <f t="shared" si="192"/>
        <v>-90.646326532405467</v>
      </c>
      <c r="AU40" s="748">
        <f t="shared" si="192"/>
        <v>-116.21638797500016</v>
      </c>
      <c r="AV40" s="748">
        <f t="shared" si="192"/>
        <v>-125.20757812500003</v>
      </c>
      <c r="AW40" s="748">
        <f t="shared" si="192"/>
        <v>-126.56037769999995</v>
      </c>
      <c r="AX40" s="748">
        <f t="shared" si="192"/>
        <v>-121.16661264999993</v>
      </c>
      <c r="AY40" s="748">
        <f t="shared" ref="AY40:BA40" si="193">+AY39/AY2</f>
        <v>-104.55218957500014</v>
      </c>
      <c r="AZ40" s="748">
        <f t="shared" si="193"/>
        <v>-94.923311125000168</v>
      </c>
      <c r="BA40" s="748">
        <f t="shared" si="193"/>
        <v>-87.538124475000117</v>
      </c>
    </row>
    <row r="41" spans="1:53">
      <c r="C41" s="649" t="s">
        <v>4146</v>
      </c>
      <c r="D41" s="828"/>
      <c r="E41" s="828"/>
      <c r="F41" s="828"/>
      <c r="G41" s="828"/>
      <c r="H41" s="610" t="e">
        <f>+H40/264.172</f>
        <v>#DIV/0!</v>
      </c>
      <c r="I41" s="610" t="e">
        <f>+I40/264.172</f>
        <v>#DIV/0!</v>
      </c>
      <c r="J41" s="610" t="e">
        <f t="shared" ref="J41:AC41" si="194">+J40/264.172</f>
        <v>#DIV/0!</v>
      </c>
      <c r="K41" s="610" t="e">
        <f t="shared" si="194"/>
        <v>#DIV/0!</v>
      </c>
      <c r="L41" s="610" t="e">
        <f t="shared" si="194"/>
        <v>#DIV/0!</v>
      </c>
      <c r="M41" s="610" t="e">
        <f t="shared" si="194"/>
        <v>#DIV/0!</v>
      </c>
      <c r="N41" s="610" t="e">
        <f t="shared" si="194"/>
        <v>#DIV/0!</v>
      </c>
      <c r="O41" s="610" t="e">
        <f t="shared" si="194"/>
        <v>#DIV/0!</v>
      </c>
      <c r="P41" s="610" t="e">
        <f t="shared" si="194"/>
        <v>#DIV/0!</v>
      </c>
      <c r="Q41" s="610" t="e">
        <f t="shared" si="194"/>
        <v>#DIV/0!</v>
      </c>
      <c r="R41" s="749" t="e">
        <f t="shared" si="194"/>
        <v>#DIV/0!</v>
      </c>
      <c r="S41" s="749" t="e">
        <f t="shared" si="194"/>
        <v>#DIV/0!</v>
      </c>
      <c r="T41" s="749" t="e">
        <f>+T40/264.172</f>
        <v>#DIV/0!</v>
      </c>
      <c r="U41" s="749" t="e">
        <f>+U40/264.172</f>
        <v>#DIV/0!</v>
      </c>
      <c r="V41" s="749" t="e">
        <f t="shared" si="194"/>
        <v>#DIV/0!</v>
      </c>
      <c r="W41" s="749" t="e">
        <f>+W40/264.172</f>
        <v>#DIV/0!</v>
      </c>
      <c r="X41" s="749" t="e">
        <f t="shared" si="194"/>
        <v>#DIV/0!</v>
      </c>
      <c r="Y41" s="749" t="e">
        <f t="shared" si="194"/>
        <v>#DIV/0!</v>
      </c>
      <c r="Z41" s="749" t="e">
        <f t="shared" si="194"/>
        <v>#DIV/0!</v>
      </c>
      <c r="AA41" s="749" t="e">
        <f>+AA40/264.172</f>
        <v>#DIV/0!</v>
      </c>
      <c r="AB41" s="749" t="e">
        <f>+AB40/264.172</f>
        <v>#DIV/0!</v>
      </c>
      <c r="AC41" s="749">
        <f t="shared" si="194"/>
        <v>1.7149119832540134</v>
      </c>
      <c r="AD41" s="749">
        <f t="shared" ref="AD41:AI41" si="195">+AD40/264.172</f>
        <v>1.6678496337063737</v>
      </c>
      <c r="AE41" s="749">
        <f t="shared" si="195"/>
        <v>1.6556394518050408</v>
      </c>
      <c r="AF41" s="749">
        <f t="shared" si="195"/>
        <v>1.923859593189122</v>
      </c>
      <c r="AG41" s="749">
        <f>+AG40/264.172</f>
        <v>1.8226146425472423</v>
      </c>
      <c r="AH41" s="749">
        <f t="shared" si="195"/>
        <v>1.748877394116479</v>
      </c>
      <c r="AI41" s="749">
        <f t="shared" si="195"/>
        <v>1.6391060905917765</v>
      </c>
      <c r="AJ41" s="749">
        <f t="shared" ref="AJ41:AO41" si="196">+AJ40/264.172</f>
        <v>1.8780975038079415</v>
      </c>
      <c r="AK41" s="749">
        <f t="shared" si="196"/>
        <v>1.7834979003145559</v>
      </c>
      <c r="AL41" s="749">
        <f t="shared" si="196"/>
        <v>1.6299343611070016</v>
      </c>
      <c r="AM41" s="749">
        <f t="shared" si="196"/>
        <v>1.421662997451151</v>
      </c>
      <c r="AN41" s="749">
        <f>+AN40/264.172</f>
        <v>1.3884040767138839</v>
      </c>
      <c r="AO41" s="749">
        <f t="shared" si="196"/>
        <v>1.5117622375787443</v>
      </c>
      <c r="AP41" s="749">
        <f t="shared" ref="AP41:AR41" si="197">+AP40/264.172</f>
        <v>1.8201020836014163</v>
      </c>
      <c r="AQ41" s="749">
        <f t="shared" si="197"/>
        <v>1.7415713982481056</v>
      </c>
      <c r="AR41" s="749">
        <f t="shared" si="197"/>
        <v>1.6837801888363246</v>
      </c>
      <c r="AS41" s="749">
        <f t="shared" ref="AS41:AX41" si="198">+AS40/264.172</f>
        <v>1.825135153365917</v>
      </c>
      <c r="AT41" s="749">
        <f t="shared" si="198"/>
        <v>-0.34313374064020963</v>
      </c>
      <c r="AU41" s="749">
        <f t="shared" si="198"/>
        <v>-0.43992697172675432</v>
      </c>
      <c r="AV41" s="749">
        <f t="shared" si="198"/>
        <v>-0.47396233561846074</v>
      </c>
      <c r="AW41" s="749">
        <f t="shared" si="198"/>
        <v>-0.47908324008600434</v>
      </c>
      <c r="AX41" s="749">
        <f t="shared" si="198"/>
        <v>-0.45866561425889163</v>
      </c>
      <c r="AY41" s="749">
        <f t="shared" ref="AY41:BA41" si="199">+AY40/264.172</f>
        <v>-0.39577316890132236</v>
      </c>
      <c r="AZ41" s="749">
        <f t="shared" si="199"/>
        <v>-0.35932389172584589</v>
      </c>
      <c r="BA41" s="749">
        <f t="shared" si="199"/>
        <v>-0.33136791361310097</v>
      </c>
    </row>
    <row r="42" spans="1:53">
      <c r="C42" s="542" t="s">
        <v>328</v>
      </c>
      <c r="D42" s="823"/>
      <c r="E42" s="823"/>
      <c r="F42" s="823"/>
      <c r="G42" s="823"/>
      <c r="H42" s="824"/>
      <c r="I42" s="825"/>
      <c r="J42" s="825"/>
      <c r="K42" s="825"/>
      <c r="L42" s="825"/>
      <c r="M42" s="825"/>
      <c r="N42" s="825"/>
      <c r="O42" s="825"/>
      <c r="P42" s="825"/>
      <c r="Q42" s="825"/>
      <c r="R42" s="826"/>
      <c r="S42" s="826"/>
      <c r="T42" s="827" t="e">
        <f>'ARB BRZ 2023 (no tax)'!T38</f>
        <v>#DIV/0!</v>
      </c>
      <c r="U42" s="827" t="e">
        <f>'ARB BRZ 2023 (no tax)'!U38</f>
        <v>#DIV/0!</v>
      </c>
      <c r="V42" s="827" t="e">
        <f>'ARB BRZ 2023 (no tax)'!V38</f>
        <v>#DIV/0!</v>
      </c>
      <c r="W42" s="827" t="e">
        <f>'ARB BRZ 2023 (no tax)'!W38</f>
        <v>#DIV/0!</v>
      </c>
      <c r="X42" s="827" t="e">
        <f>'ARB BRZ 2023 (no tax)'!X38</f>
        <v>#DIV/0!</v>
      </c>
      <c r="Y42" s="827" t="e">
        <f>'ARB BRZ 2023 (no tax)'!Y38</f>
        <v>#DIV/0!</v>
      </c>
      <c r="Z42" s="827" t="e">
        <f>'ARB BRZ 2023 (no tax)'!Z38</f>
        <v>#DIV/0!</v>
      </c>
      <c r="AA42" s="827" t="e">
        <f>'ARB BRZ 2023 (no tax)'!AA38</f>
        <v>#DIV/0!</v>
      </c>
      <c r="AB42" s="827" t="e">
        <f>'ARB BRZ 2023 (no tax)'!AB38</f>
        <v>#DIV/0!</v>
      </c>
      <c r="AC42" s="827">
        <f>'ARB BRZ 2023 (no tax)'!AC38</f>
        <v>1.7335757936552034</v>
      </c>
      <c r="AD42" s="827">
        <f>'ARB BRZ 2023 (no tax)'!AD38</f>
        <v>1.6881739931939224</v>
      </c>
      <c r="AE42" s="827">
        <f>'ARB BRZ 2023 (no tax)'!AE38</f>
        <v>1.6763946356478416</v>
      </c>
      <c r="AF42" s="827">
        <f>'ARB BRZ 2023 (no tax)'!AF38</f>
        <v>2.0209391958522973</v>
      </c>
      <c r="AG42" s="827">
        <f>'ARB BRZ 2023 (no tax)'!AG38</f>
        <v>1.9196750234133386</v>
      </c>
      <c r="AH42" s="827">
        <f>'ARB BRZ 2023 (no tax)'!AH38</f>
        <v>1.8651459594724735</v>
      </c>
      <c r="AI42" s="827">
        <f>'ARB BRZ 2023 (no tax)'!AI38</f>
        <v>1.7553356181424369</v>
      </c>
      <c r="AJ42" s="827">
        <f>'ARB BRZ 2023 (no tax)'!AJ38</f>
        <v>1.9943152775756323</v>
      </c>
      <c r="AK42" s="827">
        <f>'ARB BRZ 2023 (no tax)'!AK38</f>
        <v>1.8997163344916967</v>
      </c>
      <c r="AL42" s="827">
        <f>'ARB BRZ 2023 (no tax)'!AL38</f>
        <v>1.9859140068571177</v>
      </c>
      <c r="AM42" s="827">
        <f>'ARB BRZ 2023 (no tax)'!AM38</f>
        <v>1.5378649413549483</v>
      </c>
      <c r="AN42" s="827">
        <f>'ARB BRZ 2023 (no tax)'!AN38</f>
        <v>1.5045809152477203</v>
      </c>
      <c r="AO42" s="827">
        <f>'ARB BRZ 2023 (no tax)'!AO38</f>
        <v>1.627925802549244</v>
      </c>
      <c r="AP42" s="827">
        <f>'ARB BRZ 2023 (no tax)'!AP38</f>
        <v>1.9363016134587965</v>
      </c>
      <c r="AQ42" s="827">
        <f>'ARB BRZ 2023 (no tax)'!AQ38</f>
        <v>1.8577689622139695</v>
      </c>
      <c r="AR42" s="827">
        <f>'ARB BRZ 2023 (no tax)'!AR38</f>
        <v>1.7999891310010565</v>
      </c>
      <c r="AS42" s="827">
        <f>'ARB BRZ 2023 (no tax)'!AS38</f>
        <v>1.9413530725292967</v>
      </c>
      <c r="AT42" s="827">
        <f>'ARB BRZ 2023 (no tax)'!AT38</f>
        <v>8.4484044309393283E-2</v>
      </c>
      <c r="AU42" s="827">
        <f>'ARB BRZ 2023 (no tax)'!AU38</f>
        <v>-5.5630745688418342E-3</v>
      </c>
      <c r="AV42" s="827">
        <f>'ARB BRZ 2023 (no tax)'!AV38</f>
        <v>-3.6902380891995323E-2</v>
      </c>
      <c r="AW42" s="827">
        <f>'ARB BRZ 2023 (no tax)'!AW38</f>
        <v>-4.2477765395272933E-2</v>
      </c>
      <c r="AX42" s="827">
        <f>'ARB BRZ 2023 (no tax)'!AX38</f>
        <v>-2.4764619603894644E-2</v>
      </c>
      <c r="AY42" s="827">
        <f>'ARB BRZ 2023 (no tax)'!AY38</f>
        <v>3.1373166516511328E-2</v>
      </c>
      <c r="AZ42" s="827">
        <f>'ARB BRZ 2023 (no tax)'!AZ38</f>
        <v>6.1517963656253637E-2</v>
      </c>
      <c r="BA42" s="827">
        <f>'ARB BRZ 2023 (no tax)'!BA38</f>
        <v>8.4969999337552476E-2</v>
      </c>
    </row>
    <row r="43" spans="1:53" ht="23.1" customHeight="1">
      <c r="C43" s="542"/>
      <c r="D43" s="823"/>
      <c r="E43" s="823"/>
      <c r="F43" s="823"/>
      <c r="G43" s="823"/>
      <c r="H43" s="824"/>
      <c r="I43" s="825"/>
      <c r="J43" s="825"/>
      <c r="K43" s="825"/>
      <c r="L43" s="825"/>
      <c r="M43" s="825"/>
      <c r="N43" s="825"/>
      <c r="O43" s="825"/>
      <c r="P43" s="825"/>
      <c r="Q43" s="825"/>
      <c r="R43" s="826"/>
      <c r="S43" s="826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827"/>
      <c r="AJ43" s="827"/>
      <c r="AK43" s="827"/>
      <c r="AL43" s="1051">
        <f>AL42*264.172</f>
        <v>524.62287501945855</v>
      </c>
      <c r="AM43" s="1051">
        <f t="shared" ref="AM43:AX43" si="200">AM42*264.172</f>
        <v>406.26085728761944</v>
      </c>
      <c r="AN43" s="1051">
        <f t="shared" si="200"/>
        <v>397.46814954282081</v>
      </c>
      <c r="AO43" s="1051">
        <f t="shared" si="200"/>
        <v>430.05241511103895</v>
      </c>
      <c r="AP43" s="1051">
        <f t="shared" si="200"/>
        <v>511.51666983063723</v>
      </c>
      <c r="AQ43" s="1051">
        <f t="shared" si="200"/>
        <v>490.77054228598877</v>
      </c>
      <c r="AR43" s="1051">
        <f t="shared" si="200"/>
        <v>475.50672871481112</v>
      </c>
      <c r="AS43" s="1051">
        <f t="shared" si="200"/>
        <v>512.85112387620939</v>
      </c>
      <c r="AT43" s="1051">
        <f t="shared" si="200"/>
        <v>22.318318953301045</v>
      </c>
      <c r="AU43" s="1051">
        <f t="shared" si="200"/>
        <v>-1.4696085350000851</v>
      </c>
      <c r="AV43" s="1051">
        <f t="shared" si="200"/>
        <v>-9.7485757650001901</v>
      </c>
      <c r="AW43" s="1051">
        <f t="shared" si="200"/>
        <v>-11.221436240000042</v>
      </c>
      <c r="AX43" s="1051">
        <f t="shared" si="200"/>
        <v>-6.5421190900000568</v>
      </c>
      <c r="AY43" s="1051">
        <f t="shared" ref="AY43:BA43" si="201">AY42*264.172</f>
        <v>8.2879121449998312</v>
      </c>
      <c r="AZ43" s="1051">
        <f t="shared" si="201"/>
        <v>16.251323494999838</v>
      </c>
      <c r="BA43" s="1051">
        <f t="shared" si="201"/>
        <v>22.446694664999914</v>
      </c>
    </row>
    <row r="44" spans="1:53">
      <c r="C44" s="2"/>
      <c r="D44" s="441"/>
      <c r="E44" s="441"/>
      <c r="F44" s="441"/>
      <c r="G44" s="441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748"/>
      <c r="S44" s="748"/>
      <c r="T44" s="748"/>
      <c r="U44" s="748"/>
      <c r="V44" s="748"/>
      <c r="W44" s="748"/>
      <c r="X44" s="748"/>
      <c r="Y44" s="748"/>
      <c r="Z44" s="748"/>
      <c r="AA44" s="748"/>
      <c r="AB44" s="748"/>
      <c r="AC44" s="748"/>
    </row>
    <row r="45" spans="1:53">
      <c r="C45" s="64"/>
      <c r="T45" s="814">
        <f>'settlement day'!AC12</f>
        <v>2826</v>
      </c>
      <c r="U45" s="814">
        <f>'settlement day'!AD12</f>
        <v>3081</v>
      </c>
      <c r="V45" s="814">
        <v>0</v>
      </c>
      <c r="W45" s="814">
        <v>0</v>
      </c>
      <c r="X45" s="814">
        <v>0</v>
      </c>
      <c r="Y45" s="814"/>
      <c r="Z45" s="814">
        <v>0</v>
      </c>
      <c r="AA45" s="814"/>
      <c r="AB45" s="814"/>
      <c r="AC45" s="814"/>
      <c r="AD45" s="814"/>
      <c r="AE45" s="814"/>
      <c r="AF45" s="814"/>
      <c r="AG45" s="814"/>
      <c r="AH45" s="814"/>
      <c r="AI45" s="814"/>
      <c r="AJ45" s="814"/>
      <c r="AK45" s="814"/>
      <c r="AL45" s="814"/>
      <c r="AM45" s="814"/>
      <c r="AN45" s="814"/>
      <c r="AO45" s="814"/>
      <c r="AP45" s="814"/>
      <c r="AQ45" s="814"/>
      <c r="AR45" s="814">
        <v>0</v>
      </c>
      <c r="AS45" s="814"/>
      <c r="AT45" s="814"/>
      <c r="AU45" s="814">
        <f t="shared" ref="AU45" si="202">AU47-AT47</f>
        <v>-50.5</v>
      </c>
      <c r="AV45" s="814">
        <f t="shared" ref="AV45" si="203">AV47-AU47</f>
        <v>0</v>
      </c>
      <c r="AW45" s="814">
        <f t="shared" ref="AW45" si="204">AW47-AV47</f>
        <v>12.5</v>
      </c>
      <c r="AX45" s="814">
        <f t="shared" ref="AX45" si="205">AX47-AW47</f>
        <v>27</v>
      </c>
      <c r="AY45" s="814">
        <f t="shared" ref="AY45" si="206">AY47-AX47</f>
        <v>49</v>
      </c>
      <c r="AZ45" s="814">
        <f t="shared" ref="AZ45" si="207">AZ47-AY47</f>
        <v>12.5</v>
      </c>
      <c r="BA45" s="814">
        <f t="shared" ref="BA45" si="208">BA47-AZ47</f>
        <v>16.5</v>
      </c>
    </row>
    <row r="46" spans="1:53" ht="15.75" thickBot="1">
      <c r="C46" s="64" t="s">
        <v>320</v>
      </c>
      <c r="D46" s="124">
        <v>44531</v>
      </c>
      <c r="E46" s="346">
        <v>44562</v>
      </c>
      <c r="F46" s="124">
        <v>44593</v>
      </c>
      <c r="G46" s="124">
        <v>44621</v>
      </c>
      <c r="I46" s="124">
        <v>44652</v>
      </c>
      <c r="J46" s="124">
        <v>44682</v>
      </c>
      <c r="K46" s="124">
        <v>44713</v>
      </c>
      <c r="L46" s="124">
        <v>44743</v>
      </c>
      <c r="M46" s="124">
        <v>44774</v>
      </c>
      <c r="N46" s="124">
        <v>44805</v>
      </c>
      <c r="O46" s="124">
        <v>44835</v>
      </c>
      <c r="P46" s="124">
        <v>44866</v>
      </c>
      <c r="Q46" s="124">
        <v>44896</v>
      </c>
      <c r="R46" s="740">
        <v>44927</v>
      </c>
      <c r="S46" s="740">
        <v>44958</v>
      </c>
      <c r="T46" s="740">
        <v>44986</v>
      </c>
      <c r="U46" s="740">
        <v>45017</v>
      </c>
      <c r="V46" s="740">
        <v>45047</v>
      </c>
      <c r="W46" s="740">
        <v>45078</v>
      </c>
      <c r="X46" s="740">
        <v>45108</v>
      </c>
      <c r="Y46" s="740">
        <v>45139</v>
      </c>
      <c r="Z46" s="740">
        <v>45170</v>
      </c>
      <c r="AA46" s="740">
        <v>45200</v>
      </c>
      <c r="AB46" s="740">
        <v>45231</v>
      </c>
      <c r="AC46" s="740">
        <v>45261</v>
      </c>
      <c r="AD46" s="740">
        <v>45292</v>
      </c>
      <c r="AE46" s="740">
        <v>45323</v>
      </c>
      <c r="AF46" s="740">
        <v>45352</v>
      </c>
      <c r="AG46" s="740">
        <v>45383</v>
      </c>
      <c r="AH46" s="740">
        <v>45413</v>
      </c>
      <c r="AI46" s="740">
        <v>45444</v>
      </c>
      <c r="AJ46" s="740">
        <v>45474</v>
      </c>
      <c r="AK46" s="740">
        <v>45505</v>
      </c>
      <c r="AL46" s="740">
        <v>45536</v>
      </c>
      <c r="AM46" s="740">
        <v>45566</v>
      </c>
      <c r="AN46" s="740">
        <v>45597</v>
      </c>
      <c r="AO46" s="740">
        <v>45627</v>
      </c>
      <c r="AP46" s="740">
        <v>45658</v>
      </c>
      <c r="AQ46" s="740">
        <v>45689</v>
      </c>
      <c r="AR46" s="740">
        <v>45717</v>
      </c>
      <c r="AS46" s="740">
        <v>45748</v>
      </c>
      <c r="AT46" s="740">
        <v>45778</v>
      </c>
      <c r="AU46" s="740">
        <v>45809</v>
      </c>
      <c r="AV46" s="740">
        <v>45839</v>
      </c>
      <c r="AW46" s="740">
        <v>45870</v>
      </c>
      <c r="AX46" s="740">
        <v>45901</v>
      </c>
      <c r="AY46" s="740">
        <v>45931</v>
      </c>
      <c r="AZ46" s="740">
        <v>45962</v>
      </c>
      <c r="BA46" s="740">
        <v>45992</v>
      </c>
    </row>
    <row r="47" spans="1:53">
      <c r="C47" s="64" t="s">
        <v>321</v>
      </c>
      <c r="D47" s="421">
        <f>+'settlement day'!N13</f>
        <v>0</v>
      </c>
      <c r="E47" s="421">
        <f>+'settlement day'!O13</f>
        <v>0</v>
      </c>
      <c r="F47" s="421">
        <f>+'settlement day'!P13</f>
        <v>0</v>
      </c>
      <c r="G47" s="421">
        <f>+'settlement day'!Q13</f>
        <v>0</v>
      </c>
      <c r="I47" s="421">
        <f>+'settlement day'!R13</f>
        <v>0</v>
      </c>
      <c r="J47" s="421">
        <f>+'settlement day'!S13</f>
        <v>0</v>
      </c>
      <c r="K47" s="421">
        <f>+'settlement day'!T13</f>
        <v>0</v>
      </c>
      <c r="L47" s="421">
        <f>+'settlement day'!U13</f>
        <v>0</v>
      </c>
      <c r="M47" s="421">
        <f>+'settlement day'!V13</f>
        <v>0</v>
      </c>
      <c r="N47" s="421">
        <f>+'settlement day'!W13</f>
        <v>0</v>
      </c>
      <c r="O47" s="421">
        <f>+'settlement day'!X13</f>
        <v>0</v>
      </c>
      <c r="P47" s="421">
        <f>+'settlement day'!Y13</f>
        <v>0</v>
      </c>
      <c r="Q47" s="421">
        <f>+'settlement day'!Z13</f>
        <v>0</v>
      </c>
      <c r="R47" s="743">
        <f>+'settlement day'!AA13</f>
        <v>0</v>
      </c>
      <c r="S47" s="743">
        <f>+'settlement day'!AB13</f>
        <v>0</v>
      </c>
      <c r="T47" s="743">
        <f>+'settlement day'!AC13</f>
        <v>0</v>
      </c>
      <c r="U47" s="743">
        <f>+'settlement day'!AD13</f>
        <v>0</v>
      </c>
      <c r="V47" s="743">
        <f>+'settlement day'!AE13</f>
        <v>0</v>
      </c>
      <c r="W47" s="743">
        <f>+'settlement day'!AF13</f>
        <v>0</v>
      </c>
      <c r="X47" s="743">
        <f>+'settlement day'!AG13</f>
        <v>0</v>
      </c>
      <c r="Y47" s="743">
        <f>+'settlement day'!AH13</f>
        <v>0</v>
      </c>
      <c r="Z47" s="743">
        <f>+'settlement day'!AI13</f>
        <v>0</v>
      </c>
      <c r="AA47" s="743">
        <f>+'settlement day'!AJ13</f>
        <v>0</v>
      </c>
      <c r="AB47" s="743">
        <f>+'settlement day'!AK13</f>
        <v>0</v>
      </c>
      <c r="AC47" s="743">
        <f>+'settlement day'!AL13</f>
        <v>0</v>
      </c>
      <c r="AD47" s="743">
        <f>+'settlement day'!AM13</f>
        <v>0</v>
      </c>
      <c r="AE47" s="743">
        <f>+'settlement day'!AN13</f>
        <v>0</v>
      </c>
      <c r="AF47" s="743">
        <f>+'settlement day'!AO13</f>
        <v>0</v>
      </c>
      <c r="AG47" s="743">
        <f>+'settlement day'!AP13</f>
        <v>0</v>
      </c>
      <c r="AH47" s="743">
        <f>+'settlement day'!AQ13</f>
        <v>0</v>
      </c>
      <c r="AI47" s="743">
        <f>+'settlement day'!AR13</f>
        <v>0</v>
      </c>
      <c r="AJ47" s="743">
        <f>+'settlement day'!AS13</f>
        <v>0</v>
      </c>
      <c r="AK47" s="743">
        <f>+'settlement day'!AT13</f>
        <v>0</v>
      </c>
      <c r="AL47" s="743">
        <f>+'settlement day'!AU13</f>
        <v>0</v>
      </c>
      <c r="AM47" s="743">
        <f>+'settlement day'!AV13</f>
        <v>0</v>
      </c>
      <c r="AN47" s="743">
        <f>+'settlement day'!AW13</f>
        <v>0</v>
      </c>
      <c r="AO47" s="743">
        <f>+'settlement day'!AX13</f>
        <v>0</v>
      </c>
      <c r="AP47" s="743">
        <f>+'settlement day'!AY13</f>
        <v>0</v>
      </c>
      <c r="AQ47" s="743">
        <f>+'settlement day'!AZ13</f>
        <v>0</v>
      </c>
      <c r="AR47" s="743">
        <f>+'settlement day'!BA13</f>
        <v>0</v>
      </c>
      <c r="AS47" s="743">
        <f>+'settlement day'!BB13</f>
        <v>0</v>
      </c>
      <c r="AT47" s="743">
        <f>+'settlement day'!BC13</f>
        <v>2758</v>
      </c>
      <c r="AU47" s="743">
        <f>+'settlement day'!BD13</f>
        <v>2707.5</v>
      </c>
      <c r="AV47" s="743">
        <f>+'settlement day'!BE13</f>
        <v>2707.5</v>
      </c>
      <c r="AW47" s="743">
        <f>+'settlement day'!BF13</f>
        <v>2720</v>
      </c>
      <c r="AX47" s="743">
        <f>+'settlement day'!BG13</f>
        <v>2747</v>
      </c>
      <c r="AY47" s="743">
        <f>+'settlement day'!BH13</f>
        <v>2796</v>
      </c>
      <c r="AZ47" s="743">
        <f>+'settlement day'!BI13</f>
        <v>2808.5</v>
      </c>
      <c r="BA47" s="743">
        <f>+'settlement day'!BJ13</f>
        <v>2825</v>
      </c>
    </row>
    <row r="48" spans="1:53">
      <c r="C48" s="64" t="s">
        <v>322</v>
      </c>
      <c r="D48" s="421">
        <f>+(D47-'mkt data'!$G$23+'mkt data'!$G$24)/'mkt data'!$H$25</f>
        <v>-99.524494083821736</v>
      </c>
      <c r="E48" s="421">
        <f>+(E47-'mkt data'!$G$23+'mkt data'!$G$24)/'mkt data'!$H$25</f>
        <v>-99.524494083821736</v>
      </c>
      <c r="F48" s="421">
        <f>+(F47-'mkt data'!$G$23+'mkt data'!$G$24)/'mkt data'!$H$25</f>
        <v>-99.524494083821736</v>
      </c>
      <c r="G48" s="421">
        <f>+(G47-'mkt data'!$G$23+'mkt data'!$G$24)/'mkt data'!$H$25</f>
        <v>-99.524494083821736</v>
      </c>
      <c r="I48" s="421">
        <f>+(I47-'mkt data'!$G$23+'mkt data'!$G$24)/'mkt data'!$H$25</f>
        <v>-99.524494083821736</v>
      </c>
      <c r="J48" s="421">
        <f>+(J47-'mkt data'!$G$23+'mkt data'!$G$24)/'mkt data'!$H$25</f>
        <v>-99.524494083821736</v>
      </c>
      <c r="K48" s="421">
        <f>+(K47-'mkt data'!$G$23+'mkt data'!$G$24)/'mkt data'!$H$25</f>
        <v>-99.524494083821736</v>
      </c>
      <c r="L48" s="421">
        <f>+(L47-'mkt data'!$G$23+'mkt data'!$G$24)/'mkt data'!$H$25</f>
        <v>-99.524494083821736</v>
      </c>
      <c r="M48" s="421">
        <f>+(M47-'mkt data'!$G$23+'mkt data'!$G$24)/'mkt data'!$H$25</f>
        <v>-99.524494083821736</v>
      </c>
      <c r="N48" s="421">
        <f>+(N47-'mkt data'!$G$23+'mkt data'!$G$24)/'mkt data'!$H$25</f>
        <v>-99.524494083821736</v>
      </c>
      <c r="O48" s="421">
        <f>+(O47-'mkt data'!$G$23+'mkt data'!$G$24)/'mkt data'!$H$25</f>
        <v>-99.524494083821736</v>
      </c>
      <c r="P48" s="421">
        <f>+(P47-'mkt data'!$G$23+'mkt data'!$G$24)/'mkt data'!$H$25</f>
        <v>-99.524494083821736</v>
      </c>
      <c r="Q48" s="421">
        <f>+(Q47-'mkt data'!$G$23+'mkt data'!$G$24)/'mkt data'!$H$25</f>
        <v>-99.524494083821736</v>
      </c>
      <c r="R48" s="743">
        <f>+(R47-'mkt data'!$G$23+'mkt data'!$G$24)/'mkt data'!$H$25</f>
        <v>-99.524494083821736</v>
      </c>
      <c r="S48" s="743">
        <f>+(S47-'mkt data'!$G$23+'mkt data'!$G$24)/'mkt data'!$H$25</f>
        <v>-99.524494083821736</v>
      </c>
      <c r="T48" s="743">
        <f>+(T47-'mkt data'!$G$23+'mkt data'!$G$24)/'mkt data'!$H$25</f>
        <v>-99.524494083821736</v>
      </c>
      <c r="U48" s="743">
        <f>+(U47-'mkt data'!$G$23+'mkt data'!$G$24)/'mkt data'!$H$25</f>
        <v>-99.524494083821736</v>
      </c>
      <c r="V48" s="743">
        <f>+(V47-'mkt data'!$G$23+'mkt data'!$G$24)/'mkt data'!$H$25</f>
        <v>-99.524494083821736</v>
      </c>
      <c r="W48" s="743">
        <f>+(W47-'mkt data'!$G$23+'mkt data'!$G$24)/'mkt data'!$H$25</f>
        <v>-99.524494083821736</v>
      </c>
      <c r="X48" s="743">
        <f>+(X47-'mkt data'!$G$23+'mkt data'!$G$24)/'mkt data'!$H$25</f>
        <v>-99.524494083821736</v>
      </c>
      <c r="Y48" s="743">
        <f>+(Y47-'mkt data'!$G$23+'mkt data'!$G$24)/'mkt data'!$H$25</f>
        <v>-99.524494083821736</v>
      </c>
      <c r="Z48" s="743">
        <f>+(Z47-'mkt data'!$G$23+'mkt data'!$G$24)/'mkt data'!$H$25</f>
        <v>-99.524494083821736</v>
      </c>
      <c r="AA48" s="743">
        <f>+(AA47-'mkt data'!$G$23+'mkt data'!$G$24)/'mkt data'!$H$25</f>
        <v>-99.524494083821736</v>
      </c>
      <c r="AB48" s="743">
        <f>+(AB47-'mkt data'!$G$23+'mkt data'!$G$24)/'mkt data'!$H$25</f>
        <v>-99.524494083821736</v>
      </c>
      <c r="AC48" s="743">
        <f>+(AC47-'mkt data'!$G$23+'mkt data'!$G$24)/'mkt data'!$H$25</f>
        <v>-99.524494083821736</v>
      </c>
      <c r="AD48" s="743">
        <f>+(AD47-'mkt data'!$G$23+'mkt data'!$G$24)/'mkt data'!$H$25</f>
        <v>-99.524494083821736</v>
      </c>
      <c r="AE48" s="743">
        <f>+(AE47-'mkt data'!$G$23+'mkt data'!$G$24)/'mkt data'!$H$25</f>
        <v>-99.524494083821736</v>
      </c>
      <c r="AF48" s="743">
        <f>+(AF47-'mkt data'!$G$23+'mkt data'!$G$24)/'mkt data'!$H$25</f>
        <v>-99.524494083821736</v>
      </c>
      <c r="AG48" s="743">
        <f>+(AG47-'mkt data'!$G$23+'mkt data'!$G$24)/'mkt data'!$H$25</f>
        <v>-99.524494083821736</v>
      </c>
      <c r="AH48" s="743">
        <f>+(AH47-'mkt data'!$G$23+'mkt data'!$G$24)/'mkt data'!$H$25</f>
        <v>-99.524494083821736</v>
      </c>
      <c r="AI48" s="743">
        <f>+(AI47-'mkt data'!$G$23+'mkt data'!$G$24)/'mkt data'!$H$25</f>
        <v>-99.524494083821736</v>
      </c>
      <c r="AJ48" s="743">
        <f>+(AJ47-'mkt data'!$G$23+'mkt data'!$G$24)/'mkt data'!$H$25</f>
        <v>-99.524494083821736</v>
      </c>
      <c r="AK48" s="743">
        <f>+(AK47-'mkt data'!$G$23+'mkt data'!$G$24)/'mkt data'!$H$25</f>
        <v>-99.524494083821736</v>
      </c>
      <c r="AL48" s="743">
        <f>+(AL47-'mkt data'!$G$23+'mkt data'!$G$24)/'mkt data'!$H$25</f>
        <v>-99.524494083821736</v>
      </c>
      <c r="AM48" s="743">
        <f>+(AM47-'mkt data'!$G$23+'mkt data'!$G$24)/'mkt data'!$H$25</f>
        <v>-99.524494083821736</v>
      </c>
      <c r="AN48" s="743">
        <f>+(AN47-'mkt data'!$G$23+'mkt data'!$G$24)/'mkt data'!$H$25</f>
        <v>-99.524494083821736</v>
      </c>
      <c r="AO48" s="743">
        <f>+(AO47-'mkt data'!$G$23+'mkt data'!$G$24)/'mkt data'!$H$25</f>
        <v>-99.524494083821736</v>
      </c>
      <c r="AP48" s="743">
        <f>+(AP47-'mkt data'!$G$23+'mkt data'!$G$24)/'mkt data'!$H$25</f>
        <v>-99.524494083821736</v>
      </c>
      <c r="AQ48" s="743">
        <f>+(AQ47-'mkt data'!$G$23+'mkt data'!$G$24)/'mkt data'!$H$25</f>
        <v>-99.524494083821736</v>
      </c>
      <c r="AR48" s="743">
        <f>+(AR47-'mkt data'!$G$23+'mkt data'!$G$24)/'mkt data'!$H$25</f>
        <v>-99.524494083821736</v>
      </c>
      <c r="AS48" s="743">
        <f>+(AS47-'mkt data'!$G$23+'mkt data'!$G$24)/'mkt data'!$H$25</f>
        <v>-99.524494083821736</v>
      </c>
      <c r="AT48" s="743">
        <f>+(AT47-'mkt data'!$G$23+'mkt data'!$G$24)/'mkt data'!$H$25</f>
        <v>2950.3483357292935</v>
      </c>
      <c r="AU48" s="743">
        <f>+(AU47-'mkt data'!$G$23+'mkt data'!$G$24)/'mkt data'!$H$25</f>
        <v>2894.5040362711488</v>
      </c>
      <c r="AV48" s="743">
        <f>+(AV47-'mkt data'!$G$23+'mkt data'!$G$24)/'mkt data'!$H$25</f>
        <v>2894.5040362711488</v>
      </c>
      <c r="AW48" s="743">
        <f>+(AW47-'mkt data'!$G$23+'mkt data'!$G$24)/'mkt data'!$H$25</f>
        <v>2908.3268826716799</v>
      </c>
      <c r="AX48" s="743">
        <f>+(AX47-'mkt data'!$G$23+'mkt data'!$G$24)/'mkt data'!$H$25</f>
        <v>2938.1842308968262</v>
      </c>
      <c r="AY48" s="743">
        <f>+(AY47-'mkt data'!$G$23+'mkt data'!$G$24)/'mkt data'!$H$25</f>
        <v>2992.3697887869071</v>
      </c>
      <c r="AZ48" s="743">
        <f>+(AZ47-'mkt data'!$G$23+'mkt data'!$G$24)/'mkt data'!$H$25</f>
        <v>3006.1926351874376</v>
      </c>
      <c r="BA48" s="743">
        <f>+(BA47-'mkt data'!$G$23+'mkt data'!$G$24)/'mkt data'!$H$25</f>
        <v>3024.4387924361386</v>
      </c>
    </row>
    <row r="49" spans="2:53">
      <c r="C49" s="64"/>
      <c r="D49" s="421"/>
      <c r="E49" s="421"/>
      <c r="F49" s="421"/>
      <c r="G49" s="421"/>
      <c r="I49" s="421"/>
      <c r="J49" s="421"/>
      <c r="K49" s="421"/>
      <c r="L49" s="421"/>
      <c r="M49" s="421"/>
      <c r="N49" s="421"/>
      <c r="O49" s="421"/>
      <c r="P49" s="421"/>
      <c r="Q49" s="421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  <c r="AF49" s="743"/>
      <c r="AG49" s="743"/>
      <c r="AH49" s="743"/>
      <c r="AI49" s="743"/>
      <c r="AJ49" s="743"/>
      <c r="AK49" s="743"/>
      <c r="AL49" s="743"/>
      <c r="AM49" s="743"/>
      <c r="AN49" s="743"/>
      <c r="AO49" s="743"/>
      <c r="AP49" s="743"/>
      <c r="AQ49" s="743"/>
      <c r="AR49" s="743"/>
      <c r="AS49" s="743"/>
      <c r="AT49" s="743"/>
      <c r="AU49" s="743"/>
      <c r="AV49" s="743"/>
      <c r="AW49" s="743"/>
      <c r="AX49" s="743"/>
      <c r="AY49" s="743"/>
      <c r="AZ49" s="743"/>
      <c r="BA49" s="743"/>
    </row>
    <row r="50" spans="2:53">
      <c r="B50" s="415">
        <f>+'mkt data'!G26</f>
        <v>0.12</v>
      </c>
      <c r="C50" s="64" t="s">
        <v>323</v>
      </c>
      <c r="D50" s="421">
        <f>+((D47-'mkt data'!$G$23)*'mkt data'!$H$26)+('mkt data'!$G$24)</f>
        <v>-100.80000000000001</v>
      </c>
      <c r="E50" s="421">
        <f>+((E47-'mkt data'!$G$23)*'mkt data'!$H$26)+('mkt data'!$G$24)</f>
        <v>-100.80000000000001</v>
      </c>
      <c r="F50" s="421">
        <f>+((F47-'mkt data'!$G$23)*'mkt data'!$H$26)+('mkt data'!$G$24)</f>
        <v>-100.80000000000001</v>
      </c>
      <c r="G50" s="421">
        <f>+((G47-'mkt data'!$G$23)*'mkt data'!$H$26)+('mkt data'!$G$24)</f>
        <v>-100.80000000000001</v>
      </c>
      <c r="I50" s="421">
        <f>+((I47-'mkt data'!$G$23)*'mkt data'!$H$26)+('mkt data'!$G$24)</f>
        <v>-100.80000000000001</v>
      </c>
      <c r="J50" s="421">
        <f>+((J47-'mkt data'!$G$23)*'mkt data'!$H$26)+('mkt data'!$G$24)</f>
        <v>-100.80000000000001</v>
      </c>
      <c r="K50" s="421">
        <f>+((K47-'mkt data'!$G$23)*'mkt data'!$H$26)+('mkt data'!$G$24)</f>
        <v>-100.80000000000001</v>
      </c>
      <c r="L50" s="421">
        <f>+((L47-'mkt data'!$G$23)*'mkt data'!$H$26)+('mkt data'!$G$24)</f>
        <v>-100.80000000000001</v>
      </c>
      <c r="M50" s="421">
        <f>+((M47-'mkt data'!$G$23)*'mkt data'!$H$26)+('mkt data'!$G$24)</f>
        <v>-100.80000000000001</v>
      </c>
      <c r="N50" s="421">
        <f>+((N47-'mkt data'!$G$23)*'mkt data'!$H$26)+('mkt data'!$G$24)</f>
        <v>-100.80000000000001</v>
      </c>
      <c r="O50" s="421">
        <f>+((O47-'mkt data'!$G$23)*'mkt data'!$H$26)+('mkt data'!$G$24)</f>
        <v>-100.80000000000001</v>
      </c>
      <c r="P50" s="421">
        <f>+((P47-'mkt data'!$G$23)*'mkt data'!$H$26)+('mkt data'!$G$24)</f>
        <v>-100.80000000000001</v>
      </c>
      <c r="Q50" s="421">
        <f>+((Q47-'mkt data'!$G$23)*'mkt data'!$H$26)+('mkt data'!$G$24)</f>
        <v>-100.80000000000001</v>
      </c>
      <c r="R50" s="743">
        <f>+((R47-'mkt data'!$G$23)*'mkt data'!$H$26)+('mkt data'!$G$24)</f>
        <v>-100.80000000000001</v>
      </c>
      <c r="S50" s="743">
        <f>+((S47-'mkt data'!$G$23)*'mkt data'!$H$26)+('mkt data'!$G$24)</f>
        <v>-100.80000000000001</v>
      </c>
      <c r="T50" s="743">
        <f>+((T47-'mkt data'!$G$23)*'mkt data'!$H$26)+('mkt data'!$G$24)</f>
        <v>-100.80000000000001</v>
      </c>
      <c r="U50" s="743">
        <f>+((U47-'mkt data'!$G$23)*'mkt data'!$H$26)+('mkt data'!$G$24)</f>
        <v>-100.80000000000001</v>
      </c>
      <c r="V50" s="743">
        <f>+((V47-'mkt data'!$G$23)*'mkt data'!$H$26)+('mkt data'!$G$24)</f>
        <v>-100.80000000000001</v>
      </c>
      <c r="W50" s="743">
        <f>+((W47-'mkt data'!$G$23)*'mkt data'!$H$26)+('mkt data'!$G$24)</f>
        <v>-100.80000000000001</v>
      </c>
      <c r="X50" s="743">
        <f>+((X47-'mkt data'!$G$23)*'mkt data'!$H$26)+('mkt data'!$G$24)</f>
        <v>-100.80000000000001</v>
      </c>
      <c r="Y50" s="743">
        <f>+((Y47-'mkt data'!$G$23)*'mkt data'!$H$26)+('mkt data'!$G$24)</f>
        <v>-100.80000000000001</v>
      </c>
      <c r="Z50" s="743">
        <f>+((Z47-'mkt data'!$G$23)*'mkt data'!$H$26)+('mkt data'!$G$24)</f>
        <v>-100.80000000000001</v>
      </c>
      <c r="AA50" s="743">
        <f>+((AA47-'mkt data'!$G$23)*'mkt data'!$H$26)+('mkt data'!$G$24)</f>
        <v>-100.80000000000001</v>
      </c>
      <c r="AB50" s="743">
        <f>+((AB47-'mkt data'!$G$23)*'mkt data'!$H$26)+('mkt data'!$G$24)</f>
        <v>-100.80000000000001</v>
      </c>
      <c r="AC50" s="743">
        <f>+((AC47-'mkt data'!$G$23)*'mkt data'!$H$26)+('mkt data'!$G$24)</f>
        <v>-100.80000000000001</v>
      </c>
      <c r="AD50" s="743">
        <f>+((AD47-'mkt data'!$G$23)*'mkt data'!$H$26)+('mkt data'!$G$24)</f>
        <v>-100.80000000000001</v>
      </c>
      <c r="AE50" s="743">
        <f>+((AE47-'mkt data'!$G$23)*'mkt data'!$H$26)+('mkt data'!$G$24)</f>
        <v>-100.80000000000001</v>
      </c>
      <c r="AF50" s="743">
        <f>+((AF47-'mkt data'!$G$23)*'mkt data'!$H$26)+('mkt data'!$G$24)</f>
        <v>-100.80000000000001</v>
      </c>
      <c r="AG50" s="743">
        <f>+((AG47-'mkt data'!$G$23)*'mkt data'!$H$26)+('mkt data'!$G$24)</f>
        <v>-100.80000000000001</v>
      </c>
      <c r="AH50" s="743">
        <f>+((AH47-'mkt data'!$G$23)*'mkt data'!$H$26)+('mkt data'!$G$24)</f>
        <v>-100.80000000000001</v>
      </c>
      <c r="AI50" s="743">
        <f>+((AI47-'mkt data'!$G$23)*'mkt data'!$H$26)+('mkt data'!$G$24)</f>
        <v>-100.80000000000001</v>
      </c>
      <c r="AJ50" s="743">
        <f>+((AJ47-'mkt data'!$G$23)*'mkt data'!$H$26)+('mkt data'!$G$24)</f>
        <v>-100.80000000000001</v>
      </c>
      <c r="AK50" s="743">
        <f>+((AK47-'mkt data'!$G$23)*'mkt data'!$H$26)+('mkt data'!$G$24)</f>
        <v>-100.80000000000001</v>
      </c>
      <c r="AL50" s="743">
        <f>+((AL47-'mkt data'!$G$23)*'mkt data'!$H$26)+('mkt data'!$G$24)</f>
        <v>-100.80000000000001</v>
      </c>
      <c r="AM50" s="743">
        <f>+((AM47-'mkt data'!$G$23)*'mkt data'!$H$26)+('mkt data'!$G$24)</f>
        <v>-100.80000000000001</v>
      </c>
      <c r="AN50" s="743">
        <f>+((AN47-'mkt data'!$G$23)*'mkt data'!$H$26)+('mkt data'!$G$24)</f>
        <v>-100.80000000000001</v>
      </c>
      <c r="AO50" s="743">
        <f>+((AO47-'mkt data'!$G$23)*'mkt data'!$H$26)+('mkt data'!$G$24)</f>
        <v>-100.80000000000001</v>
      </c>
      <c r="AP50" s="743">
        <f>+((AP47-'mkt data'!$G$23)*'mkt data'!$H$26)+('mkt data'!$G$24)</f>
        <v>-100.80000000000001</v>
      </c>
      <c r="AQ50" s="743">
        <f>+((AQ47-'mkt data'!$G$23)*'mkt data'!$H$26)+('mkt data'!$G$24)</f>
        <v>-100.80000000000001</v>
      </c>
      <c r="AR50" s="743">
        <f>+((AR47-'mkt data'!$G$23)*'mkt data'!$H$26)+('mkt data'!$G$24)</f>
        <v>-100.80000000000001</v>
      </c>
      <c r="AS50" s="743">
        <f>+((AS47-'mkt data'!$G$23)*'mkt data'!$H$26)+('mkt data'!$G$24)</f>
        <v>-100.80000000000001</v>
      </c>
      <c r="AT50" s="743">
        <f>+((AT47-'mkt data'!$G$23)*'mkt data'!$H$26)+('mkt data'!$G$24)</f>
        <v>2988.1600000000003</v>
      </c>
      <c r="AU50" s="743">
        <f>+((AU47-'mkt data'!$G$23)*'mkt data'!$H$26)+('mkt data'!$G$24)</f>
        <v>2931.6000000000004</v>
      </c>
      <c r="AV50" s="743">
        <f>+((AV47-'mkt data'!$G$23)*'mkt data'!$H$26)+('mkt data'!$G$24)</f>
        <v>2931.6000000000004</v>
      </c>
      <c r="AW50" s="743">
        <f>+((AW47-'mkt data'!$G$23)*'mkt data'!$H$26)+('mkt data'!$G$24)</f>
        <v>2945.6000000000004</v>
      </c>
      <c r="AX50" s="743">
        <f>+((AX47-'mkt data'!$G$23)*'mkt data'!$H$26)+('mkt data'!$G$24)</f>
        <v>2975.84</v>
      </c>
      <c r="AY50" s="743">
        <f>+((AY47-'mkt data'!$G$23)*'mkt data'!$H$26)+('mkt data'!$G$24)</f>
        <v>3030.7200000000003</v>
      </c>
      <c r="AZ50" s="743">
        <f>+((AZ47-'mkt data'!$G$23)*'mkt data'!$H$26)+('mkt data'!$G$24)</f>
        <v>3044.7200000000003</v>
      </c>
      <c r="BA50" s="743">
        <f>+((BA47-'mkt data'!$G$23)*'mkt data'!$H$26)+('mkt data'!$G$24)</f>
        <v>3063.2000000000003</v>
      </c>
    </row>
    <row r="51" spans="2:53">
      <c r="C51" s="64"/>
      <c r="D51" s="421"/>
      <c r="E51" s="421"/>
      <c r="F51" s="421"/>
      <c r="G51" s="421"/>
      <c r="I51" s="421"/>
      <c r="J51" s="421"/>
      <c r="K51" s="421"/>
      <c r="L51" s="421"/>
      <c r="M51" s="421"/>
      <c r="N51" s="421"/>
      <c r="O51" s="421"/>
      <c r="P51" s="421"/>
      <c r="Q51" s="421"/>
      <c r="R51" s="743"/>
      <c r="S51" s="743"/>
      <c r="T51" s="743"/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  <c r="AF51" s="743"/>
      <c r="AG51" s="743"/>
      <c r="AH51" s="743"/>
      <c r="AI51" s="743"/>
      <c r="AJ51" s="743"/>
      <c r="AK51" s="743"/>
      <c r="AL51" s="743"/>
      <c r="AM51" s="743"/>
      <c r="AN51" s="743"/>
      <c r="AO51" s="743"/>
      <c r="AP51" s="743"/>
      <c r="AQ51" s="743"/>
      <c r="AR51" s="743"/>
      <c r="AS51" s="743"/>
      <c r="AT51" s="743"/>
      <c r="AU51" s="743"/>
      <c r="AV51" s="743"/>
      <c r="AW51" s="743"/>
      <c r="AX51" s="743"/>
      <c r="AY51" s="743"/>
      <c r="AZ51" s="743"/>
      <c r="BA51" s="743"/>
    </row>
    <row r="52" spans="2:53">
      <c r="B52" s="60">
        <f>470/0.867</f>
        <v>542.09919261822381</v>
      </c>
      <c r="C52" s="259" t="s">
        <v>324</v>
      </c>
      <c r="D52" s="440">
        <f t="shared" ref="D52:G52" si="209">+D50+$B$52</f>
        <v>441.2991926182238</v>
      </c>
      <c r="E52" s="440">
        <f>+E50+$B$52</f>
        <v>441.2991926182238</v>
      </c>
      <c r="F52" s="440">
        <f>+F50+$B$52</f>
        <v>441.2991926182238</v>
      </c>
      <c r="G52" s="440">
        <f t="shared" si="209"/>
        <v>441.2991926182238</v>
      </c>
      <c r="I52" s="440">
        <f>+I50+$B$52</f>
        <v>441.2991926182238</v>
      </c>
      <c r="J52" s="459">
        <f>+J50+$B$52</f>
        <v>441.2991926182238</v>
      </c>
      <c r="K52" s="459">
        <f>+K50+$B$52</f>
        <v>441.2991926182238</v>
      </c>
      <c r="L52" s="459">
        <f>+L50+$B$52</f>
        <v>441.2991926182238</v>
      </c>
      <c r="M52" s="685">
        <f>+M50+$B$52</f>
        <v>441.2991926182238</v>
      </c>
      <c r="N52" s="685">
        <f t="shared" ref="N52:T52" si="210">+N50+$B$52</f>
        <v>441.2991926182238</v>
      </c>
      <c r="O52" s="685">
        <f t="shared" si="210"/>
        <v>441.2991926182238</v>
      </c>
      <c r="P52" s="685">
        <f t="shared" si="210"/>
        <v>441.2991926182238</v>
      </c>
      <c r="Q52" s="685">
        <f t="shared" si="210"/>
        <v>441.2991926182238</v>
      </c>
      <c r="R52" s="685">
        <f t="shared" si="210"/>
        <v>441.2991926182238</v>
      </c>
      <c r="S52" s="685">
        <f t="shared" si="210"/>
        <v>441.2991926182238</v>
      </c>
      <c r="T52" s="685">
        <f t="shared" si="210"/>
        <v>441.2991926182238</v>
      </c>
      <c r="U52" s="685">
        <f t="shared" ref="U52:W52" si="211">+U50+$B$52</f>
        <v>441.2991926182238</v>
      </c>
      <c r="V52" s="685">
        <f t="shared" si="211"/>
        <v>441.2991926182238</v>
      </c>
      <c r="W52" s="685">
        <f t="shared" si="211"/>
        <v>441.2991926182238</v>
      </c>
      <c r="X52" s="685">
        <f t="shared" ref="X52:AA52" si="212">+X50+$B$52</f>
        <v>441.2991926182238</v>
      </c>
      <c r="Y52" s="685">
        <f t="shared" si="212"/>
        <v>441.2991926182238</v>
      </c>
      <c r="Z52" s="685">
        <f t="shared" si="212"/>
        <v>441.2991926182238</v>
      </c>
      <c r="AA52" s="685">
        <f t="shared" si="212"/>
        <v>441.2991926182238</v>
      </c>
      <c r="AB52" s="685">
        <f t="shared" ref="AB52:AC52" si="213">+AB50+$B$52</f>
        <v>441.2991926182238</v>
      </c>
      <c r="AC52" s="685">
        <f t="shared" si="213"/>
        <v>441.2991926182238</v>
      </c>
      <c r="AD52" s="685">
        <f t="shared" ref="AD52:AI52" si="214">+AD50+$B$52</f>
        <v>441.2991926182238</v>
      </c>
      <c r="AE52" s="685">
        <f t="shared" si="214"/>
        <v>441.2991926182238</v>
      </c>
      <c r="AF52" s="685">
        <f t="shared" si="214"/>
        <v>441.2991926182238</v>
      </c>
      <c r="AG52" s="685">
        <f t="shared" si="214"/>
        <v>441.2991926182238</v>
      </c>
      <c r="AH52" s="685">
        <f t="shared" si="214"/>
        <v>441.2991926182238</v>
      </c>
      <c r="AI52" s="685">
        <f t="shared" si="214"/>
        <v>441.2991926182238</v>
      </c>
      <c r="AJ52" s="685">
        <f t="shared" ref="AJ52:AO52" si="215">+AJ50+$B$52</f>
        <v>441.2991926182238</v>
      </c>
      <c r="AK52" s="685">
        <f t="shared" si="215"/>
        <v>441.2991926182238</v>
      </c>
      <c r="AL52" s="685">
        <f t="shared" si="215"/>
        <v>441.2991926182238</v>
      </c>
      <c r="AM52" s="685">
        <f t="shared" si="215"/>
        <v>441.2991926182238</v>
      </c>
      <c r="AN52" s="685">
        <f t="shared" si="215"/>
        <v>441.2991926182238</v>
      </c>
      <c r="AO52" s="685">
        <f t="shared" si="215"/>
        <v>441.2991926182238</v>
      </c>
      <c r="AP52" s="685">
        <f t="shared" ref="AP52:AR52" si="216">+AP50+$B$52</f>
        <v>441.2991926182238</v>
      </c>
      <c r="AQ52" s="685">
        <f t="shared" si="216"/>
        <v>441.2991926182238</v>
      </c>
      <c r="AR52" s="685">
        <f t="shared" si="216"/>
        <v>441.2991926182238</v>
      </c>
      <c r="AS52" s="685">
        <f t="shared" ref="AS52:AX52" si="217">+AS50+$B$52</f>
        <v>441.2991926182238</v>
      </c>
      <c r="AT52" s="685">
        <f t="shared" si="217"/>
        <v>3530.259192618224</v>
      </c>
      <c r="AU52" s="685">
        <f t="shared" si="217"/>
        <v>3473.6991926182241</v>
      </c>
      <c r="AV52" s="685">
        <f t="shared" si="217"/>
        <v>3473.6991926182241</v>
      </c>
      <c r="AW52" s="685">
        <f t="shared" si="217"/>
        <v>3487.6991926182241</v>
      </c>
      <c r="AX52" s="685">
        <f t="shared" si="217"/>
        <v>3517.9391926182238</v>
      </c>
      <c r="AY52" s="685">
        <f t="shared" ref="AY52:BA52" si="218">+AY50+$B$52</f>
        <v>3572.819192618224</v>
      </c>
      <c r="AZ52" s="685">
        <f t="shared" si="218"/>
        <v>3586.819192618224</v>
      </c>
      <c r="BA52" s="685">
        <f t="shared" si="218"/>
        <v>3605.299192618224</v>
      </c>
    </row>
    <row r="53" spans="2:53" ht="15.75" thickBot="1">
      <c r="C53" s="2"/>
      <c r="D53" s="124">
        <v>44531</v>
      </c>
      <c r="E53" s="346">
        <v>44562</v>
      </c>
      <c r="F53" s="124">
        <v>44593</v>
      </c>
      <c r="G53" s="124">
        <v>44621</v>
      </c>
      <c r="I53" s="124">
        <v>44652</v>
      </c>
      <c r="J53" s="124">
        <v>44682</v>
      </c>
      <c r="K53" s="124">
        <v>44713</v>
      </c>
      <c r="L53" s="124">
        <v>44743</v>
      </c>
      <c r="M53" s="124">
        <v>44774</v>
      </c>
      <c r="N53" s="124">
        <v>44805</v>
      </c>
      <c r="O53" s="124">
        <v>44835</v>
      </c>
      <c r="P53" s="124">
        <v>44866</v>
      </c>
      <c r="Q53" s="124">
        <v>44896</v>
      </c>
      <c r="R53" s="740">
        <v>44927</v>
      </c>
      <c r="S53" s="740">
        <v>44958</v>
      </c>
      <c r="T53" s="740">
        <v>44986</v>
      </c>
      <c r="U53" s="740">
        <v>45017</v>
      </c>
      <c r="V53" s="740">
        <v>45047</v>
      </c>
      <c r="W53" s="740">
        <v>45078</v>
      </c>
      <c r="X53" s="740">
        <v>45108</v>
      </c>
      <c r="Y53" s="740">
        <v>45139</v>
      </c>
      <c r="Z53" s="740">
        <v>45170</v>
      </c>
      <c r="AA53" s="740">
        <v>45200</v>
      </c>
      <c r="AB53" s="740">
        <v>45231</v>
      </c>
      <c r="AC53" s="740">
        <v>45261</v>
      </c>
      <c r="AD53" s="740">
        <v>45292</v>
      </c>
      <c r="AE53" s="740">
        <v>45323</v>
      </c>
      <c r="AF53" s="740">
        <v>45352</v>
      </c>
      <c r="AG53" s="740">
        <v>45383</v>
      </c>
      <c r="AH53" s="740">
        <v>45413</v>
      </c>
      <c r="AI53" s="740">
        <v>45444</v>
      </c>
      <c r="AJ53" s="740">
        <v>45474</v>
      </c>
      <c r="AK53" s="740">
        <v>45505</v>
      </c>
      <c r="AL53" s="740">
        <v>45536</v>
      </c>
      <c r="AM53" s="740">
        <v>45566</v>
      </c>
      <c r="AN53" s="740">
        <v>45597</v>
      </c>
      <c r="AO53" s="740">
        <v>45627</v>
      </c>
      <c r="AP53" s="740">
        <v>45658</v>
      </c>
      <c r="AQ53" s="740">
        <v>45689</v>
      </c>
      <c r="AR53" s="740">
        <v>45717</v>
      </c>
      <c r="AS53" s="740">
        <v>45748</v>
      </c>
      <c r="AT53" s="740">
        <v>45778</v>
      </c>
      <c r="AU53" s="740">
        <v>45809</v>
      </c>
      <c r="AV53" s="740">
        <v>45839</v>
      </c>
      <c r="AW53" s="740">
        <v>45870</v>
      </c>
      <c r="AX53" s="740">
        <v>45901</v>
      </c>
      <c r="AY53" s="740">
        <v>45931</v>
      </c>
      <c r="AZ53" s="740">
        <v>45962</v>
      </c>
      <c r="BA53" s="740">
        <v>45992</v>
      </c>
    </row>
    <row r="54" spans="2:53" hidden="1">
      <c r="C54" s="2" t="s">
        <v>317</v>
      </c>
      <c r="D54" s="441">
        <f>+D52-D25</f>
        <v>321.2991926182238</v>
      </c>
      <c r="E54" s="441">
        <f>+E52-E25</f>
        <v>321.2991926182238</v>
      </c>
      <c r="F54" s="441">
        <f>+F52-F25</f>
        <v>321.2991926182238</v>
      </c>
      <c r="G54" s="441">
        <f>+G52-G25</f>
        <v>321.2991926182238</v>
      </c>
      <c r="I54" s="608">
        <f t="shared" ref="I54:AC54" si="219">+I52-I25</f>
        <v>317.56406661822382</v>
      </c>
      <c r="J54" s="608">
        <f t="shared" si="219"/>
        <v>317.56406661822382</v>
      </c>
      <c r="K54" s="608">
        <f t="shared" si="219"/>
        <v>317.56406661822382</v>
      </c>
      <c r="L54" s="608">
        <f t="shared" si="219"/>
        <v>317.56406661822382</v>
      </c>
      <c r="M54" s="608">
        <f t="shared" si="219"/>
        <v>317.56406661822382</v>
      </c>
      <c r="N54" s="608">
        <f t="shared" si="219"/>
        <v>317.56406661822382</v>
      </c>
      <c r="O54" s="608">
        <f t="shared" si="219"/>
        <v>317.56406661822382</v>
      </c>
      <c r="P54" s="608">
        <f t="shared" si="219"/>
        <v>317.56406661822382</v>
      </c>
      <c r="Q54" s="608">
        <f t="shared" si="219"/>
        <v>317.56406661822382</v>
      </c>
      <c r="R54" s="748">
        <f t="shared" si="219"/>
        <v>316.56406661822382</v>
      </c>
      <c r="S54" s="748">
        <f t="shared" si="219"/>
        <v>297.56406661822382</v>
      </c>
      <c r="T54" s="748">
        <f t="shared" si="219"/>
        <v>297.56406661822382</v>
      </c>
      <c r="U54" s="748">
        <f t="shared" si="219"/>
        <v>297.56406661822382</v>
      </c>
      <c r="V54" s="748">
        <f t="shared" si="219"/>
        <v>297.56406661822382</v>
      </c>
      <c r="W54" s="748">
        <f t="shared" si="219"/>
        <v>297.56406661822382</v>
      </c>
      <c r="X54" s="748">
        <f t="shared" si="219"/>
        <v>297.56406661822382</v>
      </c>
      <c r="Y54" s="748">
        <f t="shared" si="219"/>
        <v>297.56406661822382</v>
      </c>
      <c r="Z54" s="748">
        <f t="shared" si="219"/>
        <v>297.56406661822382</v>
      </c>
      <c r="AA54" s="748">
        <f t="shared" si="219"/>
        <v>297.56406661822382</v>
      </c>
      <c r="AB54" s="748">
        <f t="shared" si="219"/>
        <v>297.56406661822382</v>
      </c>
      <c r="AC54" s="748">
        <f t="shared" si="219"/>
        <v>-180.43839109068171</v>
      </c>
      <c r="AD54" s="748">
        <f t="shared" ref="AD54:AI54" si="220">+AD52-AD25</f>
        <v>-191.45716127318627</v>
      </c>
      <c r="AE54" s="748">
        <f t="shared" si="220"/>
        <v>-194.39944409560627</v>
      </c>
      <c r="AF54" s="748">
        <f t="shared" si="220"/>
        <v>-224.78783640238129</v>
      </c>
      <c r="AG54" s="748">
        <f t="shared" si="220"/>
        <v>-243.85201171073624</v>
      </c>
      <c r="AH54" s="748">
        <f t="shared" si="220"/>
        <v>-337.33554280007621</v>
      </c>
      <c r="AI54" s="748">
        <f t="shared" si="220"/>
        <v>-376.92392351906636</v>
      </c>
      <c r="AJ54" s="748">
        <f t="shared" ref="AJ54:AO54" si="221">+AJ52-AJ25</f>
        <v>-389.79981664922644</v>
      </c>
      <c r="AK54" s="748">
        <f t="shared" si="221"/>
        <v>-389.06369485205636</v>
      </c>
      <c r="AL54" s="748">
        <f t="shared" si="221"/>
        <v>-363.09980570102624</v>
      </c>
      <c r="AM54" s="748">
        <f t="shared" si="221"/>
        <v>-407.91589884398644</v>
      </c>
      <c r="AN54" s="748">
        <f t="shared" si="221"/>
        <v>-438.63338807504641</v>
      </c>
      <c r="AO54" s="748">
        <f t="shared" si="221"/>
        <v>-455.9509652694864</v>
      </c>
      <c r="AP54" s="748">
        <f t="shared" ref="AP54:AR54" si="222">+AP52-AP25</f>
        <v>-410.76057290762634</v>
      </c>
      <c r="AQ54" s="748">
        <f t="shared" si="222"/>
        <v>-413.09370470543632</v>
      </c>
      <c r="AR54" s="748">
        <f t="shared" si="222"/>
        <v>-399.79360579385633</v>
      </c>
      <c r="AS54" s="748">
        <f t="shared" ref="AS54:AX54" si="223">+AS52-AS25</f>
        <v>-389.63762032103642</v>
      </c>
      <c r="AT54" s="748">
        <f t="shared" si="223"/>
        <v>-657.92592041233638</v>
      </c>
      <c r="AU54" s="748">
        <f t="shared" si="223"/>
        <v>-812.81384056320667</v>
      </c>
      <c r="AV54" s="748">
        <f t="shared" si="223"/>
        <v>-868.52839766552506</v>
      </c>
      <c r="AW54" s="748">
        <f t="shared" si="223"/>
        <v>-880.01892343258396</v>
      </c>
      <c r="AX54" s="748">
        <f t="shared" si="223"/>
        <v>-850.7227012462713</v>
      </c>
      <c r="AY54" s="748">
        <f t="shared" ref="AY54:BA54" si="224">+AY52-AY25</f>
        <v>-752.85112425842499</v>
      </c>
      <c r="AZ54" s="748">
        <f t="shared" si="224"/>
        <v>-699.03093208661767</v>
      </c>
      <c r="BA54" s="748">
        <f t="shared" si="224"/>
        <v>-656.83226593792642</v>
      </c>
    </row>
    <row r="55" spans="2:53">
      <c r="C55" s="2" t="s">
        <v>318</v>
      </c>
      <c r="D55" s="441" t="e">
        <f t="shared" ref="D55" si="225">+D54/$E$1</f>
        <v>#DIV/0!</v>
      </c>
      <c r="E55" s="441" t="e">
        <f>+E54/E2</f>
        <v>#DIV/0!</v>
      </c>
      <c r="F55" s="441" t="e">
        <f>+F54/F2</f>
        <v>#DIV/0!</v>
      </c>
      <c r="G55" s="441" t="e">
        <f>+G54/G2</f>
        <v>#DIV/0!</v>
      </c>
      <c r="I55" s="653" t="e">
        <f>+I54/H2</f>
        <v>#DIV/0!</v>
      </c>
      <c r="J55" s="653" t="e">
        <f>+J54/I2</f>
        <v>#DIV/0!</v>
      </c>
      <c r="K55" s="653" t="e">
        <f>+K54/J2</f>
        <v>#DIV/0!</v>
      </c>
      <c r="L55" s="653" t="e">
        <f t="shared" ref="L55:AC55" si="226">+L54/L2</f>
        <v>#DIV/0!</v>
      </c>
      <c r="M55" s="653" t="e">
        <f t="shared" si="226"/>
        <v>#DIV/0!</v>
      </c>
      <c r="N55" s="653" t="e">
        <f t="shared" si="226"/>
        <v>#DIV/0!</v>
      </c>
      <c r="O55" s="653" t="e">
        <f t="shared" si="226"/>
        <v>#DIV/0!</v>
      </c>
      <c r="P55" s="653" t="e">
        <f t="shared" si="226"/>
        <v>#DIV/0!</v>
      </c>
      <c r="Q55" s="653" t="e">
        <f t="shared" si="226"/>
        <v>#DIV/0!</v>
      </c>
      <c r="R55" s="750" t="e">
        <f t="shared" si="226"/>
        <v>#DIV/0!</v>
      </c>
      <c r="S55" s="750" t="e">
        <f t="shared" si="226"/>
        <v>#DIV/0!</v>
      </c>
      <c r="T55" s="750" t="e">
        <f t="shared" si="226"/>
        <v>#DIV/0!</v>
      </c>
      <c r="U55" s="750" t="e">
        <f t="shared" si="226"/>
        <v>#DIV/0!</v>
      </c>
      <c r="V55" s="750" t="e">
        <f t="shared" si="226"/>
        <v>#DIV/0!</v>
      </c>
      <c r="W55" s="750" t="e">
        <f t="shared" si="226"/>
        <v>#DIV/0!</v>
      </c>
      <c r="X55" s="750" t="e">
        <f t="shared" si="226"/>
        <v>#DIV/0!</v>
      </c>
      <c r="Y55" s="750" t="e">
        <f t="shared" si="226"/>
        <v>#DIV/0!</v>
      </c>
      <c r="Z55" s="750" t="e">
        <f t="shared" si="226"/>
        <v>#DIV/0!</v>
      </c>
      <c r="AA55" s="750" t="e">
        <f t="shared" si="226"/>
        <v>#DIV/0!</v>
      </c>
      <c r="AB55" s="750" t="e">
        <f t="shared" si="226"/>
        <v>#DIV/0!</v>
      </c>
      <c r="AC55" s="750">
        <f t="shared" si="226"/>
        <v>-37.27065014455038</v>
      </c>
      <c r="AD55" s="750">
        <f t="shared" ref="AD55:AI55" si="227">+AD54/AD2</f>
        <v>-38.65556770239381</v>
      </c>
      <c r="AE55" s="750">
        <f t="shared" si="227"/>
        <v>-39.014880304976472</v>
      </c>
      <c r="AF55" s="750">
        <f t="shared" si="227"/>
        <v>-44.997164785487492</v>
      </c>
      <c r="AG55" s="750">
        <f t="shared" si="227"/>
        <v>-47.155788155696207</v>
      </c>
      <c r="AH55" s="750">
        <f t="shared" si="227"/>
        <v>-64.364728639587142</v>
      </c>
      <c r="AI55" s="750">
        <f t="shared" si="227"/>
        <v>-67.812806706918721</v>
      </c>
      <c r="AJ55" s="750">
        <f t="shared" ref="AJ55:AO55" si="228">+AJ54/AJ2</f>
        <v>-68.850978830561942</v>
      </c>
      <c r="AK55" s="750">
        <f t="shared" si="228"/>
        <v>-68.792647084669426</v>
      </c>
      <c r="AL55" s="750">
        <f t="shared" si="228"/>
        <v>-66.654392969440337</v>
      </c>
      <c r="AM55" s="750">
        <f t="shared" si="228"/>
        <v>-70.249177474983455</v>
      </c>
      <c r="AN55" s="750">
        <f t="shared" si="228"/>
        <v>-72.466650378338713</v>
      </c>
      <c r="AO55" s="750">
        <f t="shared" si="228"/>
        <v>-73.639059590982512</v>
      </c>
      <c r="AP55" s="750">
        <f t="shared" ref="AP55:AR55" si="229">+AP54/AP2</f>
        <v>-70.462402076957943</v>
      </c>
      <c r="AQ55" s="750">
        <f t="shared" si="229"/>
        <v>-70.636042663629198</v>
      </c>
      <c r="AR55" s="750">
        <f t="shared" si="229"/>
        <v>-69.631044620638207</v>
      </c>
      <c r="AS55" s="750">
        <f t="shared" ref="AS55:AX55" si="230">+AS54/AS2</f>
        <v>-68.838136518327346</v>
      </c>
      <c r="AT55" s="750">
        <f t="shared" si="230"/>
        <v>-116.21258353275451</v>
      </c>
      <c r="AU55" s="750">
        <f t="shared" si="230"/>
        <v>-142.68946971087092</v>
      </c>
      <c r="AV55" s="750">
        <f t="shared" si="230"/>
        <v>-151.51477897275083</v>
      </c>
      <c r="AW55" s="750">
        <f t="shared" si="230"/>
        <v>-152.41927753852354</v>
      </c>
      <c r="AX55" s="750">
        <f t="shared" si="230"/>
        <v>-146.28176847929635</v>
      </c>
      <c r="AY55" s="750">
        <f t="shared" ref="AY55:BA55" si="231">+AY54/AY2</f>
        <v>-128.47404435470023</v>
      </c>
      <c r="AZ55" s="750">
        <f t="shared" si="231"/>
        <v>-118.41583989547303</v>
      </c>
      <c r="BA55" s="750">
        <f t="shared" si="231"/>
        <v>-110.54487035735302</v>
      </c>
    </row>
    <row r="56" spans="2:53">
      <c r="C56" s="649" t="s">
        <v>319</v>
      </c>
      <c r="D56" s="607"/>
      <c r="E56" s="607"/>
      <c r="F56" s="607"/>
      <c r="G56" s="607"/>
      <c r="I56" s="609" t="e">
        <f>+I55/264.172</f>
        <v>#DIV/0!</v>
      </c>
      <c r="J56" s="609" t="e">
        <f t="shared" ref="J56:T56" si="232">+J55/264.172</f>
        <v>#DIV/0!</v>
      </c>
      <c r="K56" s="609" t="e">
        <f t="shared" si="232"/>
        <v>#DIV/0!</v>
      </c>
      <c r="L56" s="609" t="e">
        <f t="shared" si="232"/>
        <v>#DIV/0!</v>
      </c>
      <c r="M56" s="609" t="e">
        <f t="shared" si="232"/>
        <v>#DIV/0!</v>
      </c>
      <c r="N56" s="609" t="e">
        <f t="shared" si="232"/>
        <v>#DIV/0!</v>
      </c>
      <c r="O56" s="609" t="e">
        <f t="shared" si="232"/>
        <v>#DIV/0!</v>
      </c>
      <c r="P56" s="609" t="e">
        <f t="shared" si="232"/>
        <v>#DIV/0!</v>
      </c>
      <c r="Q56" s="609" t="e">
        <f t="shared" si="232"/>
        <v>#DIV/0!</v>
      </c>
      <c r="R56" s="751" t="e">
        <f t="shared" si="232"/>
        <v>#DIV/0!</v>
      </c>
      <c r="S56" s="751" t="e">
        <f t="shared" si="232"/>
        <v>#DIV/0!</v>
      </c>
      <c r="T56" s="751" t="e">
        <f t="shared" si="232"/>
        <v>#DIV/0!</v>
      </c>
      <c r="U56" s="751" t="e">
        <f t="shared" ref="U56:W56" si="233">+U55/264.172</f>
        <v>#DIV/0!</v>
      </c>
      <c r="V56" s="751" t="e">
        <f t="shared" si="233"/>
        <v>#DIV/0!</v>
      </c>
      <c r="W56" s="751" t="e">
        <f t="shared" si="233"/>
        <v>#DIV/0!</v>
      </c>
      <c r="X56" s="751" t="e">
        <f t="shared" ref="X56:AA56" si="234">+X55/264.172</f>
        <v>#DIV/0!</v>
      </c>
      <c r="Y56" s="751" t="e">
        <f t="shared" si="234"/>
        <v>#DIV/0!</v>
      </c>
      <c r="Z56" s="751" t="e">
        <f t="shared" si="234"/>
        <v>#DIV/0!</v>
      </c>
      <c r="AA56" s="751" t="e">
        <f t="shared" si="234"/>
        <v>#DIV/0!</v>
      </c>
      <c r="AB56" s="751" t="e">
        <f t="shared" ref="AB56:AC56" si="235">+AB55/264.172</f>
        <v>#DIV/0!</v>
      </c>
      <c r="AC56" s="751">
        <f t="shared" si="235"/>
        <v>-0.14108478621712511</v>
      </c>
      <c r="AD56" s="751">
        <f t="shared" ref="AD56:AI56" si="236">+AD55/264.172</f>
        <v>-0.14632727049949959</v>
      </c>
      <c r="AE56" s="751">
        <f t="shared" si="236"/>
        <v>-0.14768741692903287</v>
      </c>
      <c r="AF56" s="751">
        <f t="shared" si="236"/>
        <v>-0.17033283158505627</v>
      </c>
      <c r="AG56" s="751">
        <f t="shared" si="236"/>
        <v>-0.17850411154738657</v>
      </c>
      <c r="AH56" s="751">
        <f t="shared" si="236"/>
        <v>-0.24364705055640695</v>
      </c>
      <c r="AI56" s="751">
        <f t="shared" si="236"/>
        <v>-0.25669944849158394</v>
      </c>
      <c r="AJ56" s="751">
        <f t="shared" ref="AJ56:AO56" si="237">+AJ55/264.172</f>
        <v>-0.2606293582611402</v>
      </c>
      <c r="AK56" s="751">
        <f t="shared" si="237"/>
        <v>-0.26040854853909357</v>
      </c>
      <c r="AL56" s="751">
        <f t="shared" si="237"/>
        <v>-0.25231437460987666</v>
      </c>
      <c r="AM56" s="751">
        <f t="shared" si="237"/>
        <v>-0.26592211693511592</v>
      </c>
      <c r="AN56" s="751">
        <f t="shared" si="237"/>
        <v>-0.27431616665785435</v>
      </c>
      <c r="AO56" s="751">
        <f t="shared" si="237"/>
        <v>-0.27875421918667576</v>
      </c>
      <c r="AP56" s="751">
        <f t="shared" ref="AP56:AR56" si="238">+AP55/264.172</f>
        <v>-0.26672926001604236</v>
      </c>
      <c r="AQ56" s="751">
        <f t="shared" si="238"/>
        <v>-0.26738656126928362</v>
      </c>
      <c r="AR56" s="751">
        <f t="shared" si="238"/>
        <v>-0.26358222908044077</v>
      </c>
      <c r="AS56" s="751">
        <f t="shared" ref="AS56:AX56" si="239">+AS55/264.172</f>
        <v>-0.2605807448114385</v>
      </c>
      <c r="AT56" s="751">
        <f t="shared" si="239"/>
        <v>-0.43991257034339182</v>
      </c>
      <c r="AU56" s="751">
        <f t="shared" si="239"/>
        <v>-0.54013850715015566</v>
      </c>
      <c r="AV56" s="751">
        <f t="shared" si="239"/>
        <v>-0.57354594344877885</v>
      </c>
      <c r="AW56" s="751">
        <f t="shared" si="239"/>
        <v>-0.57696984365687332</v>
      </c>
      <c r="AX56" s="751">
        <f t="shared" si="239"/>
        <v>-0.55373683993495271</v>
      </c>
      <c r="AY56" s="751">
        <f t="shared" ref="AY56:BA56" si="240">+AY55/264.172</f>
        <v>-0.48632725782709829</v>
      </c>
      <c r="AZ56" s="751">
        <f t="shared" si="240"/>
        <v>-0.44825280459501016</v>
      </c>
      <c r="BA56" s="751">
        <f t="shared" si="240"/>
        <v>-0.41845793784864788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A51"/>
  <sheetViews>
    <sheetView topLeftCell="A27" workbookViewId="0">
      <selection activeCell="AT29" sqref="AT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8" hidden="1" customWidth="1"/>
    <col min="24" max="31" width="8.85546875" hidden="1" customWidth="1"/>
    <col min="32" max="44" width="0" hidden="1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day'!AE9</f>
        <v>0</v>
      </c>
      <c r="W4" s="741">
        <f>+'settlement day'!AF9</f>
        <v>0</v>
      </c>
      <c r="X4" s="741">
        <f>+'settlement day'!AG9</f>
        <v>0</v>
      </c>
      <c r="Y4" s="741">
        <f>+'settlement day'!AH9</f>
        <v>0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'ARB BRZ 2024_25'!B5</f>
        <v>0.12</v>
      </c>
      <c r="C5" s="64" t="s">
        <v>297</v>
      </c>
      <c r="D5" s="103">
        <f t="shared" ref="D5:AC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si="0"/>
        <v>0.12</v>
      </c>
      <c r="V5" s="741">
        <f t="shared" si="0"/>
        <v>0.12</v>
      </c>
      <c r="W5" s="741">
        <f t="shared" si="0"/>
        <v>0.12</v>
      </c>
      <c r="X5" s="741">
        <f t="shared" si="0"/>
        <v>0.12</v>
      </c>
      <c r="Y5" s="741">
        <f t="shared" si="0"/>
        <v>0.12</v>
      </c>
      <c r="Z5" s="741">
        <f t="shared" si="0"/>
        <v>0.12</v>
      </c>
      <c r="AA5" s="741">
        <f t="shared" si="0"/>
        <v>0.12</v>
      </c>
      <c r="AB5" s="741">
        <f t="shared" si="0"/>
        <v>0.12</v>
      </c>
      <c r="AC5" s="741">
        <f t="shared" si="0"/>
        <v>0.12</v>
      </c>
      <c r="AD5" s="741">
        <f t="shared" ref="AD5:AI5" si="1">+AD4+$B$5</f>
        <v>0.12</v>
      </c>
      <c r="AE5" s="741">
        <f t="shared" si="1"/>
        <v>0.12</v>
      </c>
      <c r="AF5" s="741">
        <f t="shared" si="1"/>
        <v>0.12</v>
      </c>
      <c r="AG5" s="741">
        <f t="shared" si="1"/>
        <v>0.12</v>
      </c>
      <c r="AH5" s="741">
        <f t="shared" si="1"/>
        <v>0.12</v>
      </c>
      <c r="AI5" s="741">
        <f t="shared" si="1"/>
        <v>0.12</v>
      </c>
      <c r="AJ5" s="741">
        <f t="shared" ref="AJ5:AR5" si="2">+AJ4+$B$5</f>
        <v>0.12</v>
      </c>
      <c r="AK5" s="741">
        <f t="shared" si="2"/>
        <v>0.12</v>
      </c>
      <c r="AL5" s="741">
        <f t="shared" si="2"/>
        <v>0.12</v>
      </c>
      <c r="AM5" s="741">
        <f t="shared" si="2"/>
        <v>0.12</v>
      </c>
      <c r="AN5" s="741">
        <f t="shared" si="2"/>
        <v>0.12</v>
      </c>
      <c r="AO5" s="741">
        <f t="shared" si="2"/>
        <v>0.12</v>
      </c>
      <c r="AP5" s="741">
        <f t="shared" si="2"/>
        <v>0.12</v>
      </c>
      <c r="AQ5" s="741">
        <f t="shared" si="2"/>
        <v>0.12</v>
      </c>
      <c r="AR5" s="741">
        <f t="shared" si="2"/>
        <v>0.12</v>
      </c>
      <c r="AS5" s="741">
        <f t="shared" ref="AS5:AZ5" si="3">+AS4+$B$5</f>
        <v>0.12</v>
      </c>
      <c r="AT5" s="741">
        <f t="shared" si="3"/>
        <v>1.85</v>
      </c>
      <c r="AU5" s="741">
        <f t="shared" si="3"/>
        <v>1.8875000000000002</v>
      </c>
      <c r="AV5" s="741">
        <f t="shared" si="3"/>
        <v>1.9024999999999999</v>
      </c>
      <c r="AW5" s="741">
        <f t="shared" si="3"/>
        <v>1.9</v>
      </c>
      <c r="AX5" s="741">
        <f t="shared" si="3"/>
        <v>1.8849999999999998</v>
      </c>
      <c r="AY5" s="741">
        <f t="shared" si="3"/>
        <v>1.8475000000000001</v>
      </c>
      <c r="AZ5" s="741">
        <f t="shared" si="3"/>
        <v>1.8125</v>
      </c>
      <c r="BA5" s="741">
        <f t="shared" ref="BA5" si="4">+BA4+$B$5</f>
        <v>1.7875000000000001</v>
      </c>
    </row>
    <row r="6" spans="1:53" s="28" customFormat="1">
      <c r="C6" s="71" t="s">
        <v>298</v>
      </c>
      <c r="D6" s="422">
        <f t="shared" ref="D6:AC6" si="5">+D5*$A$2</f>
        <v>31.700640000000003</v>
      </c>
      <c r="E6" s="422">
        <f t="shared" si="5"/>
        <v>31.700640000000003</v>
      </c>
      <c r="F6" s="422">
        <f t="shared" si="5"/>
        <v>31.700640000000003</v>
      </c>
      <c r="G6" s="422">
        <f t="shared" si="5"/>
        <v>31.700640000000003</v>
      </c>
      <c r="H6" s="422">
        <f t="shared" si="5"/>
        <v>31.700640000000003</v>
      </c>
      <c r="I6" s="422">
        <f t="shared" si="5"/>
        <v>31.700640000000003</v>
      </c>
      <c r="J6" s="422">
        <f t="shared" si="5"/>
        <v>31.700640000000003</v>
      </c>
      <c r="K6" s="422">
        <f t="shared" si="5"/>
        <v>31.700640000000003</v>
      </c>
      <c r="L6" s="422">
        <f t="shared" si="5"/>
        <v>31.700640000000003</v>
      </c>
      <c r="M6" s="422">
        <f t="shared" si="5"/>
        <v>31.700640000000003</v>
      </c>
      <c r="N6" s="422">
        <f t="shared" si="5"/>
        <v>31.700640000000003</v>
      </c>
      <c r="O6" s="422">
        <f t="shared" si="5"/>
        <v>31.700640000000003</v>
      </c>
      <c r="P6" s="422">
        <f t="shared" si="5"/>
        <v>31.700640000000003</v>
      </c>
      <c r="Q6" s="422">
        <f t="shared" si="5"/>
        <v>31.700640000000003</v>
      </c>
      <c r="R6" s="742">
        <f t="shared" si="5"/>
        <v>31.700640000000003</v>
      </c>
      <c r="S6" s="742">
        <f t="shared" si="5"/>
        <v>31.700640000000003</v>
      </c>
      <c r="T6" s="742">
        <f t="shared" si="5"/>
        <v>31.700640000000003</v>
      </c>
      <c r="U6" s="742">
        <f t="shared" si="5"/>
        <v>31.700640000000003</v>
      </c>
      <c r="V6" s="742">
        <f t="shared" si="5"/>
        <v>31.700640000000003</v>
      </c>
      <c r="W6" s="742">
        <f t="shared" si="5"/>
        <v>31.700640000000003</v>
      </c>
      <c r="X6" s="742">
        <f t="shared" si="5"/>
        <v>31.700640000000003</v>
      </c>
      <c r="Y6" s="742">
        <f t="shared" si="5"/>
        <v>31.700640000000003</v>
      </c>
      <c r="Z6" s="742">
        <f t="shared" si="5"/>
        <v>31.700640000000003</v>
      </c>
      <c r="AA6" s="742">
        <f t="shared" si="5"/>
        <v>31.700640000000003</v>
      </c>
      <c r="AB6" s="742">
        <f t="shared" si="5"/>
        <v>31.700640000000003</v>
      </c>
      <c r="AC6" s="742">
        <f t="shared" si="5"/>
        <v>31.700640000000003</v>
      </c>
      <c r="AD6" s="742">
        <f t="shared" ref="AD6:AI6" si="6">+AD5*$A$2</f>
        <v>31.700640000000003</v>
      </c>
      <c r="AE6" s="742">
        <f t="shared" si="6"/>
        <v>31.700640000000003</v>
      </c>
      <c r="AF6" s="742">
        <f t="shared" si="6"/>
        <v>31.700640000000003</v>
      </c>
      <c r="AG6" s="742">
        <f t="shared" si="6"/>
        <v>31.700640000000003</v>
      </c>
      <c r="AH6" s="742">
        <f t="shared" si="6"/>
        <v>31.700640000000003</v>
      </c>
      <c r="AI6" s="742">
        <f t="shared" si="6"/>
        <v>31.700640000000003</v>
      </c>
      <c r="AJ6" s="742">
        <f t="shared" ref="AJ6:AO6" si="7">+AJ5*$A$2</f>
        <v>31.700640000000003</v>
      </c>
      <c r="AK6" s="742">
        <f t="shared" si="7"/>
        <v>31.700640000000003</v>
      </c>
      <c r="AL6" s="742">
        <f t="shared" si="7"/>
        <v>31.700640000000003</v>
      </c>
      <c r="AM6" s="742">
        <f t="shared" si="7"/>
        <v>31.700640000000003</v>
      </c>
      <c r="AN6" s="742">
        <f t="shared" si="7"/>
        <v>31.700640000000003</v>
      </c>
      <c r="AO6" s="742">
        <f t="shared" si="7"/>
        <v>31.700640000000003</v>
      </c>
      <c r="AP6" s="742">
        <f t="shared" ref="AP6:AR6" si="8">+AP5*$A$2</f>
        <v>31.700640000000003</v>
      </c>
      <c r="AQ6" s="742">
        <f t="shared" si="8"/>
        <v>31.700640000000003</v>
      </c>
      <c r="AR6" s="742">
        <f t="shared" si="8"/>
        <v>31.700640000000003</v>
      </c>
      <c r="AS6" s="742">
        <f t="shared" ref="AS6:AZ6" si="9">+AS5*$A$2</f>
        <v>31.700640000000003</v>
      </c>
      <c r="AT6" s="742">
        <f t="shared" si="9"/>
        <v>488.71820000000008</v>
      </c>
      <c r="AU6" s="742">
        <f t="shared" si="9"/>
        <v>498.62465000000009</v>
      </c>
      <c r="AV6" s="742">
        <f t="shared" si="9"/>
        <v>502.58723000000003</v>
      </c>
      <c r="AW6" s="742">
        <f t="shared" si="9"/>
        <v>501.92680000000001</v>
      </c>
      <c r="AX6" s="742">
        <f t="shared" si="9"/>
        <v>497.96422000000001</v>
      </c>
      <c r="AY6" s="742">
        <f t="shared" si="9"/>
        <v>488.05777000000006</v>
      </c>
      <c r="AZ6" s="742">
        <f t="shared" si="9"/>
        <v>478.81175000000007</v>
      </c>
      <c r="BA6" s="742">
        <f t="shared" ref="BA6" si="10">+BA5*$A$2</f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11">+E8</f>
        <v>5.2834400000000006</v>
      </c>
      <c r="G8" s="421">
        <f t="shared" si="11"/>
        <v>5.2834400000000006</v>
      </c>
      <c r="H8" s="421">
        <f t="shared" si="11"/>
        <v>5.2834400000000006</v>
      </c>
      <c r="I8" s="421">
        <f t="shared" si="11"/>
        <v>5.2834400000000006</v>
      </c>
      <c r="J8" s="421">
        <f t="shared" si="11"/>
        <v>5.2834400000000006</v>
      </c>
      <c r="K8" s="421">
        <f>+J8</f>
        <v>5.2834400000000006</v>
      </c>
      <c r="L8" s="421">
        <f t="shared" ref="L8:Q9" si="12">+K8</f>
        <v>5.2834400000000006</v>
      </c>
      <c r="M8" s="421">
        <f t="shared" si="12"/>
        <v>5.2834400000000006</v>
      </c>
      <c r="N8" s="421">
        <f t="shared" si="12"/>
        <v>5.2834400000000006</v>
      </c>
      <c r="O8" s="421">
        <f t="shared" si="12"/>
        <v>5.2834400000000006</v>
      </c>
      <c r="P8" s="421">
        <f t="shared" si="12"/>
        <v>5.2834400000000006</v>
      </c>
      <c r="Q8" s="421">
        <f t="shared" si="12"/>
        <v>5.2834400000000006</v>
      </c>
      <c r="R8" s="743">
        <f>+Q8</f>
        <v>5.2834400000000006</v>
      </c>
      <c r="S8" s="743">
        <f t="shared" ref="S8:AC9" si="13">+R8</f>
        <v>5.2834400000000006</v>
      </c>
      <c r="T8" s="743">
        <f t="shared" si="13"/>
        <v>5.2834400000000006</v>
      </c>
      <c r="U8" s="743">
        <f t="shared" si="13"/>
        <v>5.2834400000000006</v>
      </c>
      <c r="V8" s="743">
        <f t="shared" si="13"/>
        <v>5.2834400000000006</v>
      </c>
      <c r="W8" s="743">
        <f t="shared" si="13"/>
        <v>5.2834400000000006</v>
      </c>
      <c r="X8" s="743">
        <f t="shared" si="13"/>
        <v>5.2834400000000006</v>
      </c>
      <c r="Y8" s="743">
        <f t="shared" si="13"/>
        <v>5.2834400000000006</v>
      </c>
      <c r="Z8" s="743">
        <f t="shared" si="13"/>
        <v>5.2834400000000006</v>
      </c>
      <c r="AA8" s="743">
        <f t="shared" si="13"/>
        <v>5.2834400000000006</v>
      </c>
      <c r="AB8" s="743">
        <f t="shared" si="13"/>
        <v>5.2834400000000006</v>
      </c>
      <c r="AC8" s="743">
        <f t="shared" si="13"/>
        <v>5.2834400000000006</v>
      </c>
      <c r="AD8" s="743">
        <f t="shared" ref="AD8:AD9" si="14">+AC8</f>
        <v>5.2834400000000006</v>
      </c>
      <c r="AE8" s="743">
        <f t="shared" ref="AE8:AE9" si="15">+AD8</f>
        <v>5.2834400000000006</v>
      </c>
      <c r="AF8" s="743">
        <f t="shared" ref="AF8" si="16">+AE8</f>
        <v>5.2834400000000006</v>
      </c>
      <c r="AG8" s="743">
        <f t="shared" ref="AG8:AG9" si="17">+AF8</f>
        <v>5.2834400000000006</v>
      </c>
      <c r="AH8" s="743">
        <f t="shared" ref="AH8" si="18">+AG8</f>
        <v>5.2834400000000006</v>
      </c>
      <c r="AI8" s="743">
        <f t="shared" ref="AI8:AI9" si="19">+AH8</f>
        <v>5.2834400000000006</v>
      </c>
      <c r="AJ8" s="743">
        <f t="shared" ref="AJ8:AJ9" si="20">+AI8</f>
        <v>5.2834400000000006</v>
      </c>
      <c r="AK8" s="743">
        <f t="shared" ref="AK8:AK9" si="21">+AJ8</f>
        <v>5.2834400000000006</v>
      </c>
      <c r="AL8" s="743">
        <f t="shared" ref="AL8:AL9" si="22">+AK8</f>
        <v>5.2834400000000006</v>
      </c>
      <c r="AM8" s="743">
        <f t="shared" ref="AM8:AM9" si="23">+AL8</f>
        <v>5.2834400000000006</v>
      </c>
      <c r="AN8" s="743">
        <f t="shared" ref="AN8:AN9" si="24">+AM8</f>
        <v>5.2834400000000006</v>
      </c>
      <c r="AO8" s="743">
        <f t="shared" ref="AO8:AO9" si="25">+AN8</f>
        <v>5.2834400000000006</v>
      </c>
      <c r="AP8" s="743">
        <f t="shared" ref="AP8:AP9" si="26">+AO8</f>
        <v>5.2834400000000006</v>
      </c>
      <c r="AQ8" s="743">
        <f t="shared" ref="AQ8:AQ9" si="27">+AP8</f>
        <v>5.2834400000000006</v>
      </c>
      <c r="AR8" s="743">
        <f t="shared" ref="AR8:AR9" si="28">+AQ8</f>
        <v>5.2834400000000006</v>
      </c>
      <c r="AS8" s="743">
        <f t="shared" ref="AS8:AS9" si="29">+AR8</f>
        <v>5.2834400000000006</v>
      </c>
      <c r="AT8" s="743">
        <f t="shared" ref="AT8:AT9" si="30">+AS8</f>
        <v>5.2834400000000006</v>
      </c>
      <c r="AU8" s="743">
        <f t="shared" ref="AU8:AU9" si="31">+AT8</f>
        <v>5.2834400000000006</v>
      </c>
      <c r="AV8" s="743">
        <f t="shared" ref="AV8:AV9" si="32">+AU8</f>
        <v>5.2834400000000006</v>
      </c>
      <c r="AW8" s="743">
        <f t="shared" ref="AW8:AW9" si="33">+AV8</f>
        <v>5.2834400000000006</v>
      </c>
      <c r="AX8" s="743">
        <f t="shared" ref="AX8:AX9" si="34">+AW8</f>
        <v>5.2834400000000006</v>
      </c>
      <c r="AY8" s="743">
        <f t="shared" ref="AY8:AY9" si="35">+AX8</f>
        <v>5.2834400000000006</v>
      </c>
      <c r="AZ8" s="743">
        <f t="shared" ref="AZ8:BA9" si="36">+AY8</f>
        <v>5.2834400000000006</v>
      </c>
      <c r="BA8" s="743">
        <f t="shared" si="36"/>
        <v>5.2834400000000006</v>
      </c>
    </row>
    <row r="9" spans="1:53">
      <c r="A9" t="s">
        <v>69</v>
      </c>
      <c r="B9" s="662">
        <f>60*0.789</f>
        <v>47.34</v>
      </c>
      <c r="C9" s="64" t="s">
        <v>300</v>
      </c>
      <c r="D9" s="421">
        <f>+$B$9*$A$1</f>
        <v>37.351260000000003</v>
      </c>
      <c r="E9" s="421">
        <f>+D9</f>
        <v>37.351260000000003</v>
      </c>
      <c r="F9" s="421">
        <f t="shared" si="11"/>
        <v>37.351260000000003</v>
      </c>
      <c r="G9" s="421">
        <f t="shared" si="11"/>
        <v>37.351260000000003</v>
      </c>
      <c r="H9" s="421">
        <f>+G9</f>
        <v>37.351260000000003</v>
      </c>
      <c r="I9" s="421">
        <f t="shared" si="11"/>
        <v>37.351260000000003</v>
      </c>
      <c r="J9" s="421">
        <f t="shared" si="11"/>
        <v>37.351260000000003</v>
      </c>
      <c r="K9" s="421">
        <f t="shared" si="11"/>
        <v>37.351260000000003</v>
      </c>
      <c r="L9" s="421">
        <f t="shared" si="12"/>
        <v>37.351260000000003</v>
      </c>
      <c r="M9" s="421">
        <f t="shared" si="12"/>
        <v>37.351260000000003</v>
      </c>
      <c r="N9" s="421">
        <f t="shared" si="12"/>
        <v>37.351260000000003</v>
      </c>
      <c r="O9" s="421">
        <f t="shared" si="12"/>
        <v>37.351260000000003</v>
      </c>
      <c r="P9" s="421">
        <f t="shared" si="12"/>
        <v>37.351260000000003</v>
      </c>
      <c r="Q9" s="421">
        <f t="shared" si="12"/>
        <v>37.351260000000003</v>
      </c>
      <c r="R9" s="743">
        <f>+Q9</f>
        <v>37.351260000000003</v>
      </c>
      <c r="S9" s="743">
        <f t="shared" si="13"/>
        <v>37.351260000000003</v>
      </c>
      <c r="T9" s="743">
        <f t="shared" si="13"/>
        <v>37.351260000000003</v>
      </c>
      <c r="U9" s="743">
        <f t="shared" si="13"/>
        <v>37.351260000000003</v>
      </c>
      <c r="V9" s="743">
        <f t="shared" si="13"/>
        <v>37.351260000000003</v>
      </c>
      <c r="W9" s="743">
        <f t="shared" si="13"/>
        <v>37.351260000000003</v>
      </c>
      <c r="X9" s="743">
        <f t="shared" si="13"/>
        <v>37.351260000000003</v>
      </c>
      <c r="Y9" s="743">
        <f t="shared" si="13"/>
        <v>37.351260000000003</v>
      </c>
      <c r="Z9" s="743">
        <f t="shared" si="13"/>
        <v>37.351260000000003</v>
      </c>
      <c r="AA9" s="743">
        <f t="shared" si="13"/>
        <v>37.351260000000003</v>
      </c>
      <c r="AB9" s="743">
        <f t="shared" si="13"/>
        <v>37.351260000000003</v>
      </c>
      <c r="AC9" s="743">
        <f t="shared" si="13"/>
        <v>37.351260000000003</v>
      </c>
      <c r="AD9" s="743">
        <f t="shared" si="14"/>
        <v>37.351260000000003</v>
      </c>
      <c r="AE9" s="743">
        <f t="shared" si="15"/>
        <v>37.351260000000003</v>
      </c>
      <c r="AF9" s="743">
        <f>+AE9</f>
        <v>37.351260000000003</v>
      </c>
      <c r="AG9" s="743">
        <f t="shared" si="17"/>
        <v>37.351260000000003</v>
      </c>
      <c r="AH9" s="743">
        <f>+B9</f>
        <v>47.34</v>
      </c>
      <c r="AI9" s="743">
        <f t="shared" si="19"/>
        <v>47.34</v>
      </c>
      <c r="AJ9" s="743">
        <f t="shared" si="20"/>
        <v>47.34</v>
      </c>
      <c r="AK9" s="743">
        <f t="shared" si="21"/>
        <v>47.34</v>
      </c>
      <c r="AL9" s="743">
        <f t="shared" si="22"/>
        <v>47.34</v>
      </c>
      <c r="AM9" s="743">
        <f t="shared" si="23"/>
        <v>47.34</v>
      </c>
      <c r="AN9" s="743">
        <f t="shared" si="24"/>
        <v>47.34</v>
      </c>
      <c r="AO9" s="743">
        <f t="shared" si="25"/>
        <v>47.34</v>
      </c>
      <c r="AP9" s="743">
        <f t="shared" si="26"/>
        <v>47.34</v>
      </c>
      <c r="AQ9" s="743">
        <f t="shared" si="27"/>
        <v>47.34</v>
      </c>
      <c r="AR9" s="743">
        <f t="shared" si="28"/>
        <v>47.34</v>
      </c>
      <c r="AS9" s="743">
        <f t="shared" si="29"/>
        <v>47.34</v>
      </c>
      <c r="AT9" s="743">
        <f t="shared" si="30"/>
        <v>47.34</v>
      </c>
      <c r="AU9" s="743">
        <f t="shared" si="31"/>
        <v>47.34</v>
      </c>
      <c r="AV9" s="743">
        <f t="shared" si="32"/>
        <v>47.34</v>
      </c>
      <c r="AW9" s="743">
        <f t="shared" si="33"/>
        <v>47.34</v>
      </c>
      <c r="AX9" s="743">
        <f t="shared" si="34"/>
        <v>47.34</v>
      </c>
      <c r="AY9" s="743">
        <f t="shared" si="35"/>
        <v>47.34</v>
      </c>
      <c r="AZ9" s="743">
        <f t="shared" si="36"/>
        <v>47.34</v>
      </c>
      <c r="BA9" s="743">
        <f t="shared" si="36"/>
        <v>47.34</v>
      </c>
    </row>
    <row r="10" spans="1:53" s="28" customFormat="1">
      <c r="C10" s="71" t="s">
        <v>301</v>
      </c>
      <c r="D10" s="427">
        <f>SUM(D6:D9)</f>
        <v>74.335340000000002</v>
      </c>
      <c r="E10" s="427">
        <f>SUM(E6:E9)</f>
        <v>74.335340000000002</v>
      </c>
      <c r="F10" s="427">
        <f t="shared" ref="F10:AC10" si="37">SUM(F6:F9)</f>
        <v>74.335340000000002</v>
      </c>
      <c r="G10" s="427">
        <f t="shared" si="37"/>
        <v>74.335340000000002</v>
      </c>
      <c r="H10" s="427">
        <f t="shared" si="37"/>
        <v>74.335340000000002</v>
      </c>
      <c r="I10" s="427">
        <f t="shared" si="37"/>
        <v>74.335340000000002</v>
      </c>
      <c r="J10" s="427">
        <f t="shared" si="37"/>
        <v>74.335340000000002</v>
      </c>
      <c r="K10" s="427">
        <f t="shared" si="37"/>
        <v>74.335340000000002</v>
      </c>
      <c r="L10" s="427">
        <f t="shared" si="37"/>
        <v>74.335340000000002</v>
      </c>
      <c r="M10" s="427">
        <f t="shared" si="37"/>
        <v>74.335340000000002</v>
      </c>
      <c r="N10" s="427">
        <f t="shared" si="37"/>
        <v>74.335340000000002</v>
      </c>
      <c r="O10" s="427">
        <f t="shared" si="37"/>
        <v>74.335340000000002</v>
      </c>
      <c r="P10" s="427">
        <f t="shared" si="37"/>
        <v>74.335340000000002</v>
      </c>
      <c r="Q10" s="427">
        <f t="shared" si="37"/>
        <v>74.335340000000002</v>
      </c>
      <c r="R10" s="744">
        <f t="shared" si="37"/>
        <v>74.335340000000002</v>
      </c>
      <c r="S10" s="744">
        <f t="shared" si="37"/>
        <v>74.335340000000002</v>
      </c>
      <c r="T10" s="744">
        <f t="shared" si="37"/>
        <v>74.335340000000002</v>
      </c>
      <c r="U10" s="744">
        <f t="shared" si="37"/>
        <v>74.335340000000002</v>
      </c>
      <c r="V10" s="744">
        <f t="shared" si="37"/>
        <v>74.335340000000002</v>
      </c>
      <c r="W10" s="744">
        <f t="shared" si="37"/>
        <v>74.335340000000002</v>
      </c>
      <c r="X10" s="744">
        <f t="shared" si="37"/>
        <v>74.335340000000002</v>
      </c>
      <c r="Y10" s="744">
        <f t="shared" si="37"/>
        <v>74.335340000000002</v>
      </c>
      <c r="Z10" s="744">
        <f t="shared" si="37"/>
        <v>74.335340000000002</v>
      </c>
      <c r="AA10" s="744">
        <f t="shared" si="37"/>
        <v>74.335340000000002</v>
      </c>
      <c r="AB10" s="744">
        <f t="shared" si="37"/>
        <v>74.335340000000002</v>
      </c>
      <c r="AC10" s="744">
        <f t="shared" si="37"/>
        <v>74.335340000000002</v>
      </c>
      <c r="AD10" s="744">
        <f t="shared" ref="AD10:AI10" si="38">SUM(AD6:AD9)</f>
        <v>74.335340000000002</v>
      </c>
      <c r="AE10" s="744">
        <f t="shared" si="38"/>
        <v>74.335340000000002</v>
      </c>
      <c r="AF10" s="744">
        <f t="shared" si="38"/>
        <v>74.335340000000002</v>
      </c>
      <c r="AG10" s="744">
        <f t="shared" si="38"/>
        <v>74.335340000000002</v>
      </c>
      <c r="AH10" s="744">
        <f t="shared" si="38"/>
        <v>84.324080000000009</v>
      </c>
      <c r="AI10" s="744">
        <f t="shared" si="38"/>
        <v>84.324080000000009</v>
      </c>
      <c r="AJ10" s="744">
        <f t="shared" ref="AJ10:AO10" si="39">SUM(AJ6:AJ9)</f>
        <v>84.324080000000009</v>
      </c>
      <c r="AK10" s="744">
        <f t="shared" si="39"/>
        <v>84.324080000000009</v>
      </c>
      <c r="AL10" s="744">
        <f t="shared" si="39"/>
        <v>84.324080000000009</v>
      </c>
      <c r="AM10" s="744">
        <f t="shared" si="39"/>
        <v>84.324080000000009</v>
      </c>
      <c r="AN10" s="744">
        <f t="shared" si="39"/>
        <v>84.324080000000009</v>
      </c>
      <c r="AO10" s="744">
        <f t="shared" si="39"/>
        <v>84.324080000000009</v>
      </c>
      <c r="AP10" s="744">
        <f t="shared" ref="AP10:AR10" si="40">SUM(AP6:AP9)</f>
        <v>84.324080000000009</v>
      </c>
      <c r="AQ10" s="744">
        <f t="shared" si="40"/>
        <v>84.324080000000009</v>
      </c>
      <c r="AR10" s="744">
        <f t="shared" si="40"/>
        <v>84.324080000000009</v>
      </c>
      <c r="AS10" s="744">
        <f t="shared" ref="AS10:AZ10" si="41">SUM(AS6:AS9)</f>
        <v>84.324080000000009</v>
      </c>
      <c r="AT10" s="744">
        <f t="shared" si="41"/>
        <v>541.3416400000001</v>
      </c>
      <c r="AU10" s="744">
        <f t="shared" si="41"/>
        <v>551.24809000000005</v>
      </c>
      <c r="AV10" s="744">
        <f t="shared" si="41"/>
        <v>555.21067000000005</v>
      </c>
      <c r="AW10" s="744">
        <f t="shared" si="41"/>
        <v>554.55024000000003</v>
      </c>
      <c r="AX10" s="744">
        <f t="shared" si="41"/>
        <v>550.58766000000003</v>
      </c>
      <c r="AY10" s="744">
        <f t="shared" si="41"/>
        <v>540.68121000000008</v>
      </c>
      <c r="AZ10" s="744">
        <f t="shared" si="41"/>
        <v>531.43519000000003</v>
      </c>
      <c r="BA10" s="744">
        <f t="shared" ref="BA10" si="42">SUM(BA6:BA9)</f>
        <v>524.83089000000007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AC11" si="43">+F10*F2</f>
        <v>0</v>
      </c>
      <c r="G11" s="468">
        <f t="shared" si="43"/>
        <v>0</v>
      </c>
      <c r="H11" s="468">
        <f t="shared" si="43"/>
        <v>0</v>
      </c>
      <c r="I11" s="468">
        <f t="shared" si="43"/>
        <v>0</v>
      </c>
      <c r="J11" s="468">
        <f t="shared" si="43"/>
        <v>0</v>
      </c>
      <c r="K11" s="468">
        <f t="shared" si="43"/>
        <v>0</v>
      </c>
      <c r="L11" s="468">
        <f t="shared" si="43"/>
        <v>0</v>
      </c>
      <c r="M11" s="468">
        <f t="shared" si="43"/>
        <v>0</v>
      </c>
      <c r="N11" s="468">
        <f t="shared" si="43"/>
        <v>0</v>
      </c>
      <c r="O11" s="468">
        <f t="shared" si="43"/>
        <v>0</v>
      </c>
      <c r="P11" s="468">
        <f t="shared" si="43"/>
        <v>0</v>
      </c>
      <c r="Q11" s="468">
        <f t="shared" si="43"/>
        <v>0</v>
      </c>
      <c r="R11" s="745">
        <f t="shared" si="43"/>
        <v>0</v>
      </c>
      <c r="S11" s="745">
        <f t="shared" si="43"/>
        <v>0</v>
      </c>
      <c r="T11" s="745">
        <f t="shared" si="43"/>
        <v>0</v>
      </c>
      <c r="U11" s="745">
        <f t="shared" si="43"/>
        <v>0</v>
      </c>
      <c r="V11" s="745">
        <f t="shared" si="43"/>
        <v>0</v>
      </c>
      <c r="W11" s="745">
        <f t="shared" si="43"/>
        <v>0</v>
      </c>
      <c r="X11" s="745">
        <f t="shared" si="43"/>
        <v>0</v>
      </c>
      <c r="Y11" s="745">
        <f t="shared" si="43"/>
        <v>0</v>
      </c>
      <c r="Z11" s="745">
        <f t="shared" si="43"/>
        <v>0</v>
      </c>
      <c r="AA11" s="745">
        <f t="shared" si="43"/>
        <v>0</v>
      </c>
      <c r="AB11" s="745">
        <f t="shared" si="43"/>
        <v>0</v>
      </c>
      <c r="AC11" s="745">
        <f t="shared" si="43"/>
        <v>359.87966667493203</v>
      </c>
      <c r="AD11" s="745">
        <f t="shared" ref="AD11:AI11" si="44">+AD10*AD2</f>
        <v>368.17550548599996</v>
      </c>
      <c r="AE11" s="745">
        <f t="shared" si="44"/>
        <v>370.39069861800004</v>
      </c>
      <c r="AF11" s="745">
        <f t="shared" si="44"/>
        <v>371.34962450399996</v>
      </c>
      <c r="AG11" s="745">
        <f t="shared" si="44"/>
        <v>384.40291020799998</v>
      </c>
      <c r="AH11" s="745">
        <f t="shared" si="44"/>
        <v>441.94250328000004</v>
      </c>
      <c r="AI11" s="745">
        <f t="shared" si="44"/>
        <v>468.69853386400007</v>
      </c>
      <c r="AJ11" s="745">
        <f t="shared" ref="AJ11:AO11" si="45">+AJ10*AJ2</f>
        <v>477.40077892000005</v>
      </c>
      <c r="AK11" s="745">
        <f t="shared" si="45"/>
        <v>476.90326684800004</v>
      </c>
      <c r="AL11" s="745">
        <f t="shared" si="45"/>
        <v>459.35542580000003</v>
      </c>
      <c r="AM11" s="745">
        <f t="shared" si="45"/>
        <v>489.64463533600008</v>
      </c>
      <c r="AN11" s="745">
        <f t="shared" si="45"/>
        <v>510.40522383200005</v>
      </c>
      <c r="AO11" s="745">
        <f t="shared" si="45"/>
        <v>522.10940613600008</v>
      </c>
      <c r="AP11" s="745">
        <f t="shared" ref="AP11:AR11" si="46">+AP10*AP2</f>
        <v>491.56722436000007</v>
      </c>
      <c r="AQ11" s="745">
        <f t="shared" si="46"/>
        <v>493.14408465600008</v>
      </c>
      <c r="AR11" s="745">
        <f t="shared" si="46"/>
        <v>484.15513772800006</v>
      </c>
      <c r="AS11" s="745">
        <f t="shared" ref="AS11:AZ11" si="47">+AS10*AS2</f>
        <v>477.29115761600002</v>
      </c>
      <c r="AT11" s="745">
        <f t="shared" si="47"/>
        <v>3064.751560696001</v>
      </c>
      <c r="AU11" s="745">
        <f t="shared" si="47"/>
        <v>3140.1201367131875</v>
      </c>
      <c r="AV11" s="745">
        <f t="shared" si="47"/>
        <v>3182.6349670392669</v>
      </c>
      <c r="AW11" s="745">
        <f t="shared" si="47"/>
        <v>3201.791224018476</v>
      </c>
      <c r="AX11" s="745">
        <f t="shared" si="47"/>
        <v>3202.0218668217508</v>
      </c>
      <c r="AY11" s="745">
        <f t="shared" si="47"/>
        <v>3168.3633753296226</v>
      </c>
      <c r="AZ11" s="745">
        <f t="shared" si="47"/>
        <v>3137.161688311689</v>
      </c>
      <c r="BA11" s="745">
        <f t="shared" ref="BA11" si="48">+BA10*BA2</f>
        <v>3118.4247771836012</v>
      </c>
    </row>
    <row r="12" spans="1:53">
      <c r="A12" t="s">
        <v>4149</v>
      </c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AC13" si="49">+F11*$B$13</f>
        <v>0</v>
      </c>
      <c r="G13" s="421">
        <f t="shared" si="49"/>
        <v>0</v>
      </c>
      <c r="H13" s="421">
        <f t="shared" si="49"/>
        <v>0</v>
      </c>
      <c r="I13" s="421">
        <f t="shared" si="49"/>
        <v>0</v>
      </c>
      <c r="J13" s="421">
        <f t="shared" si="49"/>
        <v>0</v>
      </c>
      <c r="K13" s="421">
        <f t="shared" si="49"/>
        <v>0</v>
      </c>
      <c r="L13" s="421">
        <f t="shared" si="49"/>
        <v>0</v>
      </c>
      <c r="M13" s="421">
        <f t="shared" si="49"/>
        <v>0</v>
      </c>
      <c r="N13" s="421">
        <f t="shared" si="49"/>
        <v>0</v>
      </c>
      <c r="O13" s="421">
        <f t="shared" si="49"/>
        <v>0</v>
      </c>
      <c r="P13" s="421">
        <f t="shared" si="49"/>
        <v>0</v>
      </c>
      <c r="Q13" s="421">
        <f t="shared" si="49"/>
        <v>0</v>
      </c>
      <c r="R13" s="743">
        <f t="shared" si="49"/>
        <v>0</v>
      </c>
      <c r="S13" s="743">
        <f>+S11*$B$13</f>
        <v>0</v>
      </c>
      <c r="T13" s="743">
        <f t="shared" si="49"/>
        <v>0</v>
      </c>
      <c r="U13" s="743">
        <f t="shared" si="49"/>
        <v>0</v>
      </c>
      <c r="V13" s="743">
        <f t="shared" si="49"/>
        <v>0</v>
      </c>
      <c r="W13" s="743">
        <f t="shared" si="49"/>
        <v>0</v>
      </c>
      <c r="X13" s="743">
        <f t="shared" si="49"/>
        <v>0</v>
      </c>
      <c r="Y13" s="743">
        <f t="shared" si="49"/>
        <v>0</v>
      </c>
      <c r="Z13" s="743">
        <f t="shared" si="49"/>
        <v>0</v>
      </c>
      <c r="AA13" s="743">
        <f t="shared" si="49"/>
        <v>0</v>
      </c>
      <c r="AB13" s="743">
        <f t="shared" si="49"/>
        <v>0</v>
      </c>
      <c r="AC13" s="743">
        <f t="shared" si="49"/>
        <v>0</v>
      </c>
      <c r="AD13" s="743">
        <f t="shared" ref="AD13:AI13" si="50">+AD11*$B$13</f>
        <v>0</v>
      </c>
      <c r="AE13" s="743">
        <f t="shared" si="50"/>
        <v>0</v>
      </c>
      <c r="AF13" s="743">
        <f t="shared" si="50"/>
        <v>0</v>
      </c>
      <c r="AG13" s="743">
        <f t="shared" si="50"/>
        <v>0</v>
      </c>
      <c r="AH13" s="743">
        <f t="shared" si="50"/>
        <v>0</v>
      </c>
      <c r="AI13" s="743">
        <f t="shared" si="50"/>
        <v>0</v>
      </c>
      <c r="AJ13" s="743">
        <f t="shared" ref="AJ13:AO13" si="51">+AJ11*$B$13</f>
        <v>0</v>
      </c>
      <c r="AK13" s="743">
        <f t="shared" si="51"/>
        <v>0</v>
      </c>
      <c r="AL13" s="743">
        <f t="shared" si="51"/>
        <v>0</v>
      </c>
      <c r="AM13" s="743">
        <f t="shared" si="51"/>
        <v>0</v>
      </c>
      <c r="AN13" s="743">
        <f t="shared" si="51"/>
        <v>0</v>
      </c>
      <c r="AO13" s="743">
        <f t="shared" si="51"/>
        <v>0</v>
      </c>
      <c r="AP13" s="743">
        <f t="shared" ref="AP13:AR13" si="52">+AP11*$B$13</f>
        <v>0</v>
      </c>
      <c r="AQ13" s="743">
        <f t="shared" si="52"/>
        <v>0</v>
      </c>
      <c r="AR13" s="743">
        <f t="shared" si="52"/>
        <v>0</v>
      </c>
      <c r="AS13" s="743">
        <f t="shared" ref="AS13:AZ13" si="53">+AS11*$B$13</f>
        <v>0</v>
      </c>
      <c r="AT13" s="743">
        <f t="shared" si="53"/>
        <v>0</v>
      </c>
      <c r="AU13" s="743">
        <f t="shared" si="53"/>
        <v>0</v>
      </c>
      <c r="AV13" s="743">
        <f t="shared" si="53"/>
        <v>0</v>
      </c>
      <c r="AW13" s="743">
        <f t="shared" si="53"/>
        <v>0</v>
      </c>
      <c r="AX13" s="743">
        <f t="shared" si="53"/>
        <v>0</v>
      </c>
      <c r="AY13" s="743">
        <f t="shared" si="53"/>
        <v>0</v>
      </c>
      <c r="AZ13" s="743">
        <f t="shared" si="53"/>
        <v>0</v>
      </c>
      <c r="BA13" s="743">
        <f t="shared" ref="BA13" si="54">+BA11*$B$13</f>
        <v>0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8.7344024499999993</v>
      </c>
      <c r="E14" s="421">
        <f>+E11*$B$14</f>
        <v>0</v>
      </c>
      <c r="F14" s="421">
        <f t="shared" ref="F14:R14" si="55">+F11*$B$14</f>
        <v>0</v>
      </c>
      <c r="G14" s="421">
        <f t="shared" si="55"/>
        <v>0</v>
      </c>
      <c r="H14" s="421">
        <f>+H11*$B$14</f>
        <v>0</v>
      </c>
      <c r="I14" s="421">
        <f t="shared" si="55"/>
        <v>0</v>
      </c>
      <c r="J14" s="421">
        <f t="shared" si="55"/>
        <v>0</v>
      </c>
      <c r="K14" s="421">
        <f t="shared" si="55"/>
        <v>0</v>
      </c>
      <c r="L14" s="421">
        <f t="shared" si="55"/>
        <v>0</v>
      </c>
      <c r="M14" s="421">
        <f t="shared" si="55"/>
        <v>0</v>
      </c>
      <c r="N14" s="421">
        <f t="shared" si="55"/>
        <v>0</v>
      </c>
      <c r="O14" s="421">
        <f t="shared" si="55"/>
        <v>0</v>
      </c>
      <c r="P14" s="421">
        <f t="shared" si="55"/>
        <v>0</v>
      </c>
      <c r="Q14" s="421">
        <f t="shared" si="55"/>
        <v>0</v>
      </c>
      <c r="R14" s="743">
        <f t="shared" si="55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43.633580879219991</v>
      </c>
      <c r="AG14" s="743">
        <f t="shared" ref="AG14:AO14" si="56">AG11*$B$14</f>
        <v>45.167341949439994</v>
      </c>
      <c r="AH14" s="743">
        <f>AH11*$B$14</f>
        <v>51.9282441354</v>
      </c>
      <c r="AI14" s="743">
        <f t="shared" si="56"/>
        <v>55.072077729020002</v>
      </c>
      <c r="AJ14" s="743">
        <f t="shared" si="56"/>
        <v>56.0945915231</v>
      </c>
      <c r="AK14" s="743">
        <f t="shared" si="56"/>
        <v>56.036133854639999</v>
      </c>
      <c r="AL14" s="743">
        <f t="shared" si="56"/>
        <v>53.974262531500003</v>
      </c>
      <c r="AM14" s="743">
        <f t="shared" si="56"/>
        <v>57.533244651980006</v>
      </c>
      <c r="AN14" s="743">
        <f t="shared" si="56"/>
        <v>59.97261380026</v>
      </c>
      <c r="AO14" s="743">
        <f t="shared" si="56"/>
        <v>61.347855220980009</v>
      </c>
      <c r="AP14" s="743">
        <f t="shared" ref="AP14:AR14" si="57">AP11*$B$14</f>
        <v>57.759148862300002</v>
      </c>
      <c r="AQ14" s="743">
        <f t="shared" si="57"/>
        <v>57.944429947080003</v>
      </c>
      <c r="AR14" s="743">
        <f t="shared" si="57"/>
        <v>56.888228683040005</v>
      </c>
      <c r="AS14" s="743">
        <f t="shared" ref="AS14:AZ14" si="58">AS11*$B$14</f>
        <v>56.081711019879997</v>
      </c>
      <c r="AT14" s="743">
        <f t="shared" si="58"/>
        <v>360.10830838178009</v>
      </c>
      <c r="AU14" s="743">
        <f t="shared" si="58"/>
        <v>368.96411606379951</v>
      </c>
      <c r="AV14" s="743">
        <f t="shared" si="58"/>
        <v>373.95960862711382</v>
      </c>
      <c r="AW14" s="743">
        <f t="shared" si="58"/>
        <v>376.21046882217092</v>
      </c>
      <c r="AX14" s="743">
        <f t="shared" si="58"/>
        <v>376.23756935155569</v>
      </c>
      <c r="AY14" s="743">
        <f t="shared" si="58"/>
        <v>372.28269660123061</v>
      </c>
      <c r="AZ14" s="743">
        <f t="shared" si="58"/>
        <v>368.61649837662344</v>
      </c>
      <c r="BA14" s="743">
        <f>BA11*$B$14</f>
        <v>366.4149113190731</v>
      </c>
    </row>
    <row r="15" spans="1:53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2.9881008000000002</v>
      </c>
      <c r="I16" s="421">
        <f t="shared" ref="I16:AC16" si="59">+I9*$B$16</f>
        <v>2.9881008000000002</v>
      </c>
      <c r="J16" s="421">
        <f t="shared" si="59"/>
        <v>2.9881008000000002</v>
      </c>
      <c r="K16" s="421">
        <f t="shared" si="59"/>
        <v>2.9881008000000002</v>
      </c>
      <c r="L16" s="421">
        <f t="shared" si="59"/>
        <v>2.9881008000000002</v>
      </c>
      <c r="M16" s="421">
        <f t="shared" si="59"/>
        <v>2.9881008000000002</v>
      </c>
      <c r="N16" s="421">
        <f t="shared" si="59"/>
        <v>2.9881008000000002</v>
      </c>
      <c r="O16" s="421">
        <f t="shared" si="59"/>
        <v>2.9881008000000002</v>
      </c>
      <c r="P16" s="421">
        <f t="shared" si="59"/>
        <v>2.9881008000000002</v>
      </c>
      <c r="Q16" s="421">
        <f t="shared" si="59"/>
        <v>2.9881008000000002</v>
      </c>
      <c r="R16" s="743">
        <f t="shared" si="59"/>
        <v>2.9881008000000002</v>
      </c>
      <c r="S16" s="743">
        <f>+S9*$B$16</f>
        <v>2.9881008000000002</v>
      </c>
      <c r="T16" s="743">
        <f t="shared" si="59"/>
        <v>2.9881008000000002</v>
      </c>
      <c r="U16" s="743">
        <f t="shared" si="59"/>
        <v>2.9881008000000002</v>
      </c>
      <c r="V16" s="743">
        <f t="shared" si="59"/>
        <v>2.9881008000000002</v>
      </c>
      <c r="W16" s="743">
        <f t="shared" si="59"/>
        <v>2.9881008000000002</v>
      </c>
      <c r="X16" s="743">
        <f t="shared" si="59"/>
        <v>2.9881008000000002</v>
      </c>
      <c r="Y16" s="743">
        <f t="shared" si="59"/>
        <v>2.9881008000000002</v>
      </c>
      <c r="Z16" s="743">
        <f t="shared" si="59"/>
        <v>2.9881008000000002</v>
      </c>
      <c r="AA16" s="743">
        <f t="shared" si="59"/>
        <v>2.9881008000000002</v>
      </c>
      <c r="AB16" s="743">
        <f t="shared" si="59"/>
        <v>2.9881008000000002</v>
      </c>
      <c r="AC16" s="743">
        <f t="shared" si="59"/>
        <v>2.9881008000000002</v>
      </c>
      <c r="AD16" s="743">
        <f t="shared" ref="AD16:AI16" si="60">+AD9*$B$16</f>
        <v>2.9881008000000002</v>
      </c>
      <c r="AE16" s="743">
        <f t="shared" si="60"/>
        <v>2.9881008000000002</v>
      </c>
      <c r="AF16" s="743">
        <f t="shared" si="60"/>
        <v>2.9881008000000002</v>
      </c>
      <c r="AG16" s="743">
        <f t="shared" si="60"/>
        <v>2.9881008000000002</v>
      </c>
      <c r="AH16" s="743">
        <f t="shared" si="60"/>
        <v>3.7872000000000003</v>
      </c>
      <c r="AI16" s="743">
        <f t="shared" si="60"/>
        <v>3.7872000000000003</v>
      </c>
      <c r="AJ16" s="743">
        <f t="shared" ref="AJ16:AO16" si="61">+AJ9*$B$16</f>
        <v>3.7872000000000003</v>
      </c>
      <c r="AK16" s="743">
        <f t="shared" si="61"/>
        <v>3.7872000000000003</v>
      </c>
      <c r="AL16" s="743">
        <f t="shared" si="61"/>
        <v>3.7872000000000003</v>
      </c>
      <c r="AM16" s="743">
        <f t="shared" si="61"/>
        <v>3.7872000000000003</v>
      </c>
      <c r="AN16" s="743">
        <f t="shared" si="61"/>
        <v>3.7872000000000003</v>
      </c>
      <c r="AO16" s="743">
        <f t="shared" si="61"/>
        <v>3.7872000000000003</v>
      </c>
      <c r="AP16" s="743">
        <f t="shared" ref="AP16:AR16" si="62">+AP9*$B$16</f>
        <v>3.7872000000000003</v>
      </c>
      <c r="AQ16" s="743">
        <f t="shared" si="62"/>
        <v>3.7872000000000003</v>
      </c>
      <c r="AR16" s="743">
        <f t="shared" si="62"/>
        <v>3.7872000000000003</v>
      </c>
      <c r="AS16" s="743">
        <f t="shared" ref="AS16:AZ16" si="63">+AS9*$B$16</f>
        <v>3.7872000000000003</v>
      </c>
      <c r="AT16" s="743">
        <f t="shared" si="63"/>
        <v>3.7872000000000003</v>
      </c>
      <c r="AU16" s="743">
        <f t="shared" si="63"/>
        <v>3.7872000000000003</v>
      </c>
      <c r="AV16" s="743">
        <f t="shared" si="63"/>
        <v>3.7872000000000003</v>
      </c>
      <c r="AW16" s="743">
        <f t="shared" si="63"/>
        <v>3.7872000000000003</v>
      </c>
      <c r="AX16" s="743">
        <f t="shared" si="63"/>
        <v>3.7872000000000003</v>
      </c>
      <c r="AY16" s="743">
        <f t="shared" si="63"/>
        <v>3.7872000000000003</v>
      </c>
      <c r="AZ16" s="743">
        <f t="shared" si="63"/>
        <v>3.7872000000000003</v>
      </c>
      <c r="BA16" s="743">
        <f>+BA9*$B$16</f>
        <v>3.7872000000000003</v>
      </c>
    </row>
    <row r="17" spans="3:53">
      <c r="C17" s="71" t="s">
        <v>307</v>
      </c>
      <c r="D17" s="422">
        <f t="shared" ref="D17" si="64">SUM(D10:D16)</f>
        <v>83.069742450000007</v>
      </c>
      <c r="E17" s="422">
        <f>SUM(E11:E16)</f>
        <v>0</v>
      </c>
      <c r="F17" s="422">
        <f t="shared" ref="F17:J17" si="65">SUM(F11:F16)</f>
        <v>0</v>
      </c>
      <c r="G17" s="422">
        <f t="shared" si="65"/>
        <v>0</v>
      </c>
      <c r="H17" s="422">
        <f t="shared" si="65"/>
        <v>2.9881008000000002</v>
      </c>
      <c r="I17" s="422">
        <f>SUM(I11:I16)</f>
        <v>2.9881008000000002</v>
      </c>
      <c r="J17" s="422">
        <f t="shared" si="65"/>
        <v>2.9881008000000002</v>
      </c>
      <c r="K17" s="422">
        <f>SUM(K11:K16)</f>
        <v>2.9881008000000002</v>
      </c>
      <c r="L17" s="422">
        <f t="shared" ref="L17:AC17" si="66">SUM(L11:L16)</f>
        <v>2.9881008000000002</v>
      </c>
      <c r="M17" s="422">
        <f t="shared" si="66"/>
        <v>2.9881008000000002</v>
      </c>
      <c r="N17" s="422">
        <f t="shared" si="66"/>
        <v>2.9881008000000002</v>
      </c>
      <c r="O17" s="422">
        <f t="shared" si="66"/>
        <v>2.9881008000000002</v>
      </c>
      <c r="P17" s="422">
        <f t="shared" si="66"/>
        <v>2.9881008000000002</v>
      </c>
      <c r="Q17" s="422">
        <f t="shared" si="66"/>
        <v>2.9881008000000002</v>
      </c>
      <c r="R17" s="742">
        <f t="shared" si="66"/>
        <v>3.9881008000000002</v>
      </c>
      <c r="S17" s="742">
        <f t="shared" si="66"/>
        <v>22.988100800000002</v>
      </c>
      <c r="T17" s="742">
        <f t="shared" si="66"/>
        <v>22.988100800000002</v>
      </c>
      <c r="U17" s="742">
        <f t="shared" si="66"/>
        <v>22.988100800000002</v>
      </c>
      <c r="V17" s="742">
        <f t="shared" si="66"/>
        <v>22.988100800000002</v>
      </c>
      <c r="W17" s="742">
        <f t="shared" si="66"/>
        <v>22.988100800000002</v>
      </c>
      <c r="X17" s="742">
        <f t="shared" si="66"/>
        <v>22.988100800000002</v>
      </c>
      <c r="Y17" s="742">
        <f t="shared" si="66"/>
        <v>22.988100800000002</v>
      </c>
      <c r="Z17" s="742">
        <f t="shared" si="66"/>
        <v>22.988100800000002</v>
      </c>
      <c r="AA17" s="742">
        <f t="shared" si="66"/>
        <v>22.988100800000002</v>
      </c>
      <c r="AB17" s="742">
        <f t="shared" si="66"/>
        <v>22.988100800000002</v>
      </c>
      <c r="AC17" s="742">
        <f t="shared" si="66"/>
        <v>382.86776747493201</v>
      </c>
      <c r="AD17" s="742">
        <f t="shared" ref="AD17:AI17" si="67">SUM(AD11:AD16)</f>
        <v>391.16360628599995</v>
      </c>
      <c r="AE17" s="742">
        <f t="shared" si="67"/>
        <v>393.37879941800003</v>
      </c>
      <c r="AF17" s="742">
        <f t="shared" si="67"/>
        <v>417.97130618321995</v>
      </c>
      <c r="AG17" s="742">
        <f t="shared" si="67"/>
        <v>432.55835295743998</v>
      </c>
      <c r="AH17" s="742">
        <f>SUM(AH11:AH16)</f>
        <v>497.65794741540003</v>
      </c>
      <c r="AI17" s="742">
        <f t="shared" si="67"/>
        <v>527.55781159302001</v>
      </c>
      <c r="AJ17" s="742">
        <f t="shared" ref="AJ17:AO17" si="68">SUM(AJ11:AJ16)</f>
        <v>537.28257044309998</v>
      </c>
      <c r="AK17" s="742">
        <f t="shared" si="68"/>
        <v>536.72660070263998</v>
      </c>
      <c r="AL17" s="742">
        <f t="shared" si="68"/>
        <v>517.11688833150004</v>
      </c>
      <c r="AM17" s="742">
        <f t="shared" si="68"/>
        <v>550.96507998798006</v>
      </c>
      <c r="AN17" s="742">
        <f t="shared" si="68"/>
        <v>574.16503763226001</v>
      </c>
      <c r="AO17" s="742">
        <f t="shared" si="68"/>
        <v>587.24446135698008</v>
      </c>
      <c r="AP17" s="742">
        <f t="shared" ref="AP17:AR17" si="69">SUM(AP11:AP16)</f>
        <v>553.11357322230003</v>
      </c>
      <c r="AQ17" s="742">
        <f t="shared" si="69"/>
        <v>554.87571460308004</v>
      </c>
      <c r="AR17" s="742">
        <f t="shared" si="69"/>
        <v>544.83056641104008</v>
      </c>
      <c r="AS17" s="742">
        <f t="shared" ref="AS17:AZ17" si="70">SUM(AS11:AS16)</f>
        <v>537.16006863587995</v>
      </c>
      <c r="AT17" s="742">
        <f t="shared" si="70"/>
        <v>3428.6470690777815</v>
      </c>
      <c r="AU17" s="742">
        <f t="shared" si="70"/>
        <v>3512.8714527769871</v>
      </c>
      <c r="AV17" s="742">
        <f t="shared" si="70"/>
        <v>3560.3817756663811</v>
      </c>
      <c r="AW17" s="742">
        <f t="shared" si="70"/>
        <v>3581.7888928406469</v>
      </c>
      <c r="AX17" s="742">
        <f t="shared" si="70"/>
        <v>3582.0466361733065</v>
      </c>
      <c r="AY17" s="742">
        <f t="shared" si="70"/>
        <v>3544.4332719308536</v>
      </c>
      <c r="AZ17" s="742">
        <f t="shared" si="70"/>
        <v>3509.5653866883126</v>
      </c>
      <c r="BA17" s="742">
        <f t="shared" ref="BA17" si="71">SUM(BA11:BA16)</f>
        <v>3488.6268885026743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AC25" si="72">SUM(E17:E24)</f>
        <v>120</v>
      </c>
      <c r="F25" s="427">
        <f t="shared" si="72"/>
        <v>120</v>
      </c>
      <c r="G25" s="427">
        <f t="shared" si="72"/>
        <v>120</v>
      </c>
      <c r="H25" s="427">
        <f t="shared" si="72"/>
        <v>122.9881008</v>
      </c>
      <c r="I25" s="427">
        <f>SUM(I17:I24)</f>
        <v>122.9881008</v>
      </c>
      <c r="J25" s="427">
        <f t="shared" si="72"/>
        <v>122.9881008</v>
      </c>
      <c r="K25" s="427">
        <f t="shared" si="72"/>
        <v>122.9881008</v>
      </c>
      <c r="L25" s="427">
        <f t="shared" si="72"/>
        <v>122.9881008</v>
      </c>
      <c r="M25" s="427">
        <f t="shared" si="72"/>
        <v>122.9881008</v>
      </c>
      <c r="N25" s="427">
        <f t="shared" si="72"/>
        <v>122.9881008</v>
      </c>
      <c r="O25" s="427">
        <f t="shared" si="72"/>
        <v>122.9881008</v>
      </c>
      <c r="P25" s="427">
        <f t="shared" si="72"/>
        <v>122.9881008</v>
      </c>
      <c r="Q25" s="427">
        <f t="shared" si="72"/>
        <v>122.9881008</v>
      </c>
      <c r="R25" s="744">
        <f t="shared" si="72"/>
        <v>123.9881008</v>
      </c>
      <c r="S25" s="744">
        <f t="shared" si="72"/>
        <v>142.98810079999998</v>
      </c>
      <c r="T25" s="744">
        <f t="shared" si="72"/>
        <v>142.98810079999998</v>
      </c>
      <c r="U25" s="744">
        <f>SUM(U17:U24)</f>
        <v>142.98810079999998</v>
      </c>
      <c r="V25" s="744">
        <f t="shared" si="72"/>
        <v>142.98810079999998</v>
      </c>
      <c r="W25" s="744">
        <f t="shared" si="72"/>
        <v>142.98810079999998</v>
      </c>
      <c r="X25" s="744">
        <f t="shared" si="72"/>
        <v>142.98810079999998</v>
      </c>
      <c r="Y25" s="744">
        <f t="shared" si="72"/>
        <v>142.98810079999998</v>
      </c>
      <c r="Z25" s="744">
        <f t="shared" si="72"/>
        <v>142.98810079999998</v>
      </c>
      <c r="AA25" s="744">
        <f t="shared" si="72"/>
        <v>142.98810079999998</v>
      </c>
      <c r="AB25" s="744">
        <f t="shared" si="72"/>
        <v>142.98810079999998</v>
      </c>
      <c r="AC25" s="744">
        <f t="shared" si="72"/>
        <v>502.86776747493201</v>
      </c>
      <c r="AD25" s="744">
        <f t="shared" ref="AD25:AI25" si="73">SUM(AD17:AD24)</f>
        <v>511.16360628599995</v>
      </c>
      <c r="AE25" s="744">
        <f t="shared" si="73"/>
        <v>513.37879941799997</v>
      </c>
      <c r="AF25" s="744">
        <f t="shared" si="73"/>
        <v>537.97130618321989</v>
      </c>
      <c r="AG25" s="744">
        <f t="shared" si="73"/>
        <v>552.55835295743998</v>
      </c>
      <c r="AH25" s="744">
        <f>SUM(AH17:AH24)</f>
        <v>617.65794741540003</v>
      </c>
      <c r="AI25" s="744">
        <f t="shared" si="73"/>
        <v>647.55781159302001</v>
      </c>
      <c r="AJ25" s="744">
        <f t="shared" ref="AJ25:AO25" si="74">SUM(AJ17:AJ24)</f>
        <v>657.28257044309998</v>
      </c>
      <c r="AK25" s="744">
        <f t="shared" si="74"/>
        <v>656.72660070263998</v>
      </c>
      <c r="AL25" s="744">
        <f t="shared" si="74"/>
        <v>637.11688833150004</v>
      </c>
      <c r="AM25" s="744">
        <f t="shared" si="74"/>
        <v>670.96507998798006</v>
      </c>
      <c r="AN25" s="744">
        <f t="shared" si="74"/>
        <v>694.16503763226001</v>
      </c>
      <c r="AO25" s="744">
        <f t="shared" si="74"/>
        <v>707.24446135698008</v>
      </c>
      <c r="AP25" s="744">
        <f t="shared" ref="AP25:AR25" si="75">SUM(AP17:AP24)</f>
        <v>673.11357322230003</v>
      </c>
      <c r="AQ25" s="744">
        <f t="shared" si="75"/>
        <v>674.87571460308004</v>
      </c>
      <c r="AR25" s="744">
        <f t="shared" si="75"/>
        <v>664.83056641104008</v>
      </c>
      <c r="AS25" s="744">
        <f t="shared" ref="AS25:AZ25" si="76">SUM(AS17:AS24)</f>
        <v>657.16006863587995</v>
      </c>
      <c r="AT25" s="744">
        <f t="shared" si="76"/>
        <v>3548.6470690777815</v>
      </c>
      <c r="AU25" s="744">
        <f t="shared" si="76"/>
        <v>3632.8714527769871</v>
      </c>
      <c r="AV25" s="744">
        <f t="shared" si="76"/>
        <v>3680.3817756663811</v>
      </c>
      <c r="AW25" s="744">
        <f t="shared" si="76"/>
        <v>3701.7888928406469</v>
      </c>
      <c r="AX25" s="744">
        <f t="shared" si="76"/>
        <v>3702.0466361733065</v>
      </c>
      <c r="AY25" s="744">
        <f t="shared" si="76"/>
        <v>3664.4332719308536</v>
      </c>
      <c r="AZ25" s="744">
        <f t="shared" si="76"/>
        <v>3629.5653866883126</v>
      </c>
      <c r="BA25" s="744">
        <f t="shared" ref="BA25" si="77">SUM(BA17:BA24)</f>
        <v>3608.6268885026743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AC26" si="78">+F25/F2</f>
        <v>#DIV/0!</v>
      </c>
      <c r="G26" s="468" t="e">
        <f t="shared" si="78"/>
        <v>#DIV/0!</v>
      </c>
      <c r="H26" s="468" t="e">
        <f t="shared" si="78"/>
        <v>#DIV/0!</v>
      </c>
      <c r="I26" s="468" t="e">
        <f>+I25/I2</f>
        <v>#DIV/0!</v>
      </c>
      <c r="J26" s="468" t="e">
        <f t="shared" si="78"/>
        <v>#DIV/0!</v>
      </c>
      <c r="K26" s="468" t="e">
        <f t="shared" si="78"/>
        <v>#DIV/0!</v>
      </c>
      <c r="L26" s="468" t="e">
        <f t="shared" si="78"/>
        <v>#DIV/0!</v>
      </c>
      <c r="M26" s="468" t="e">
        <f t="shared" si="78"/>
        <v>#DIV/0!</v>
      </c>
      <c r="N26" s="468" t="e">
        <f t="shared" si="78"/>
        <v>#DIV/0!</v>
      </c>
      <c r="O26" s="468" t="e">
        <f t="shared" si="78"/>
        <v>#DIV/0!</v>
      </c>
      <c r="P26" s="468" t="e">
        <f t="shared" si="78"/>
        <v>#DIV/0!</v>
      </c>
      <c r="Q26" s="468" t="e">
        <f t="shared" si="78"/>
        <v>#DIV/0!</v>
      </c>
      <c r="R26" s="745" t="e">
        <f t="shared" si="78"/>
        <v>#DIV/0!</v>
      </c>
      <c r="S26" s="745" t="e">
        <f t="shared" si="78"/>
        <v>#DIV/0!</v>
      </c>
      <c r="T26" s="745" t="e">
        <f t="shared" si="78"/>
        <v>#DIV/0!</v>
      </c>
      <c r="U26" s="745" t="e">
        <f>+U25/U2</f>
        <v>#DIV/0!</v>
      </c>
      <c r="V26" s="745" t="e">
        <f t="shared" si="78"/>
        <v>#DIV/0!</v>
      </c>
      <c r="W26" s="745" t="e">
        <f t="shared" si="78"/>
        <v>#DIV/0!</v>
      </c>
      <c r="X26" s="745" t="e">
        <f t="shared" si="78"/>
        <v>#DIV/0!</v>
      </c>
      <c r="Y26" s="745" t="e">
        <f t="shared" si="78"/>
        <v>#DIV/0!</v>
      </c>
      <c r="Z26" s="745" t="e">
        <f t="shared" si="78"/>
        <v>#DIV/0!</v>
      </c>
      <c r="AA26" s="745" t="e">
        <f t="shared" si="78"/>
        <v>#DIV/0!</v>
      </c>
      <c r="AB26" s="745" t="e">
        <f t="shared" si="78"/>
        <v>#DIV/0!</v>
      </c>
      <c r="AC26" s="745">
        <f t="shared" si="78"/>
        <v>103.87040428170386</v>
      </c>
      <c r="AD26" s="745">
        <f t="shared" ref="AD26:AI26" si="79">+AD25/AD2</f>
        <v>103.20491152375375</v>
      </c>
      <c r="AE26" s="745">
        <f t="shared" si="79"/>
        <v>103.03225147369899</v>
      </c>
      <c r="AF26" s="745">
        <f t="shared" si="79"/>
        <v>107.68902758091519</v>
      </c>
      <c r="AG26" s="745">
        <f t="shared" si="79"/>
        <v>106.85302308118811</v>
      </c>
      <c r="AH26" s="745">
        <f>+AH25/AH2</f>
        <v>117.85116340686893</v>
      </c>
      <c r="AI26" s="745">
        <f t="shared" si="79"/>
        <v>116.50285367702715</v>
      </c>
      <c r="AJ26" s="745">
        <f t="shared" ref="AJ26:AO26" si="80">+AJ25/AJ2</f>
        <v>116.09689489412699</v>
      </c>
      <c r="AK26" s="745">
        <f t="shared" si="80"/>
        <v>116.11970448805432</v>
      </c>
      <c r="AL26" s="745">
        <f t="shared" si="80"/>
        <v>116.95583080890317</v>
      </c>
      <c r="AM26" s="745">
        <f t="shared" si="80"/>
        <v>115.55015413022544</v>
      </c>
      <c r="AN26" s="745">
        <f t="shared" si="80"/>
        <v>114.6830507082985</v>
      </c>
      <c r="AO26" s="745">
        <f t="shared" si="80"/>
        <v>114.22460089425846</v>
      </c>
      <c r="AP26" s="745">
        <f t="shared" ref="AP26:AR26" si="81">+AP25/AP2</f>
        <v>115.46677643405094</v>
      </c>
      <c r="AQ26" s="745">
        <f t="shared" si="81"/>
        <v>115.3988773645019</v>
      </c>
      <c r="AR26" s="745">
        <f t="shared" si="81"/>
        <v>115.79186401195487</v>
      </c>
      <c r="AS26" s="745">
        <f t="shared" ref="AS26:AZ26" si="82">+AS25/AS2</f>
        <v>116.10191665239391</v>
      </c>
      <c r="AT26" s="745">
        <f t="shared" si="82"/>
        <v>626.81440440134611</v>
      </c>
      <c r="AU26" s="745">
        <f t="shared" si="82"/>
        <v>637.75058353500003</v>
      </c>
      <c r="AV26" s="745">
        <f t="shared" si="82"/>
        <v>642.04260076500009</v>
      </c>
      <c r="AW26" s="745">
        <f t="shared" si="82"/>
        <v>641.14983624000001</v>
      </c>
      <c r="AX26" s="745">
        <f t="shared" si="82"/>
        <v>636.56691909000006</v>
      </c>
      <c r="AY26" s="745">
        <f t="shared" si="82"/>
        <v>625.3355378550001</v>
      </c>
      <c r="AZ26" s="745">
        <f t="shared" si="82"/>
        <v>614.84837650500015</v>
      </c>
      <c r="BA26" s="745">
        <f t="shared" ref="BA26" si="83">+BA25/BA2</f>
        <v>607.3319053350001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84">+M28</f>
        <v>4095</v>
      </c>
      <c r="O28" s="446">
        <f t="shared" si="84"/>
        <v>4095</v>
      </c>
      <c r="P28" s="446">
        <f t="shared" si="84"/>
        <v>4095</v>
      </c>
      <c r="Q28" s="446">
        <f t="shared" si="84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+'PLATTS&amp;OPIS'!I554</f>
        <v>3895</v>
      </c>
      <c r="U28" s="747">
        <f>+T28</f>
        <v>3895</v>
      </c>
      <c r="V28" s="747">
        <f t="shared" ref="V28" si="85">+U28</f>
        <v>3895</v>
      </c>
      <c r="W28" s="746">
        <f>+'PLATTS&amp;OPIS'!I584</f>
        <v>3600</v>
      </c>
      <c r="X28" s="746">
        <f>+'PLATTS&amp;OPIS'!I609</f>
        <v>3140</v>
      </c>
      <c r="Y28" s="746">
        <f>+'PLATTS&amp;OPIS'!I641</f>
        <v>3300</v>
      </c>
      <c r="Z28" s="746">
        <f>+'PLATTS&amp;OPIS'!I654</f>
        <v>3295</v>
      </c>
      <c r="AA28" s="747">
        <f>+'PLATTS&amp;OPIS'!I677</f>
        <v>2895</v>
      </c>
      <c r="AB28" s="743">
        <f>+'PLATTS&amp;OPIS'!I699</f>
        <v>2720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+'PLATTS&amp;OPIS'!I804</f>
        <v>3175</v>
      </c>
      <c r="AH28" s="743">
        <f>+'PLATTS&amp;OPIS'!I827</f>
        <v>3200</v>
      </c>
      <c r="AI28" s="743">
        <f>+'PLATTS&amp;OPIS'!I846</f>
        <v>3225</v>
      </c>
      <c r="AJ28" s="743">
        <f>+'PLATTS&amp;OPIS'!I869</f>
        <v>3640</v>
      </c>
      <c r="AK28" s="743">
        <f>+'PLATTS&amp;OPIS'!I892</f>
        <v>3495</v>
      </c>
      <c r="AL28" s="747">
        <f>+'PLATTS&amp;OPIS'!I912</f>
        <v>3150</v>
      </c>
      <c r="AM28" s="747">
        <f>+'PLATTS&amp;OPIS'!I936</f>
        <v>3030</v>
      </c>
      <c r="AN28" s="747">
        <f>+'PLATTS&amp;OPIS'!I956</f>
        <v>3100</v>
      </c>
      <c r="AO28" s="747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7">
        <f>+'PLATTS&amp;OPIS'!I1063</f>
        <v>3560</v>
      </c>
      <c r="AT28" s="746">
        <f>+'PLATTS&amp;OPIS'!I1074</f>
        <v>3675</v>
      </c>
      <c r="AU28" s="747">
        <f t="shared" ref="AU28" si="86">+AT28</f>
        <v>3675</v>
      </c>
      <c r="AV28" s="747">
        <f t="shared" ref="AV28" si="87">+AU28</f>
        <v>3675</v>
      </c>
      <c r="AW28" s="747">
        <f t="shared" ref="AW28" si="88">+AV28</f>
        <v>3675</v>
      </c>
      <c r="AX28" s="747">
        <f t="shared" ref="AX28" si="89">+AW28</f>
        <v>3675</v>
      </c>
      <c r="AY28" s="747">
        <f t="shared" ref="AY28" si="90">+AX28</f>
        <v>3675</v>
      </c>
      <c r="AZ28" s="747">
        <f t="shared" ref="AZ28:BA28" si="91">+AY28</f>
        <v>3675</v>
      </c>
      <c r="BA28" s="747">
        <f t="shared" si="91"/>
        <v>3675</v>
      </c>
    </row>
    <row r="29" spans="3:53" ht="15.75" thickBot="1">
      <c r="C29" s="9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idden="1">
      <c r="C30" s="2" t="s">
        <v>317</v>
      </c>
      <c r="D30" s="441">
        <f t="shared" ref="D30:G30" si="92">+D28-D25</f>
        <v>4350</v>
      </c>
      <c r="E30" s="441">
        <f t="shared" si="92"/>
        <v>4360</v>
      </c>
      <c r="F30" s="441">
        <f t="shared" si="92"/>
        <v>-120</v>
      </c>
      <c r="G30" s="441">
        <f t="shared" si="92"/>
        <v>3445</v>
      </c>
      <c r="H30" s="441">
        <f>+H28-H25</f>
        <v>4027.0118991999998</v>
      </c>
      <c r="I30" s="441">
        <f>+I28-I25</f>
        <v>4072.0118991999998</v>
      </c>
      <c r="J30" s="441">
        <f>+J28-J25</f>
        <v>4322.0118991999998</v>
      </c>
      <c r="K30" s="441">
        <f t="shared" ref="K30:AC30" si="93">+K28-K25</f>
        <v>3922.0118991999998</v>
      </c>
      <c r="L30" s="441">
        <f t="shared" si="93"/>
        <v>3972.0118991999998</v>
      </c>
      <c r="M30" s="441">
        <f t="shared" si="93"/>
        <v>3972.0118991999998</v>
      </c>
      <c r="N30" s="441">
        <f t="shared" si="93"/>
        <v>3972.0118991999998</v>
      </c>
      <c r="O30" s="441">
        <f t="shared" si="93"/>
        <v>3972.0118991999998</v>
      </c>
      <c r="P30" s="441">
        <f t="shared" si="93"/>
        <v>3972.0118991999998</v>
      </c>
      <c r="Q30" s="441">
        <f t="shared" si="93"/>
        <v>3972.0118991999998</v>
      </c>
      <c r="R30" s="747">
        <f t="shared" si="93"/>
        <v>3326.0118991999998</v>
      </c>
      <c r="S30" s="747">
        <f t="shared" si="93"/>
        <v>3437.0118991999998</v>
      </c>
      <c r="T30" s="747">
        <f t="shared" si="93"/>
        <v>3752.0118991999998</v>
      </c>
      <c r="U30" s="747">
        <f t="shared" si="93"/>
        <v>3752.0118991999998</v>
      </c>
      <c r="V30" s="747">
        <f t="shared" si="93"/>
        <v>3752.0118991999998</v>
      </c>
      <c r="W30" s="747">
        <f t="shared" si="93"/>
        <v>3457.0118991999998</v>
      </c>
      <c r="X30" s="747">
        <f t="shared" si="93"/>
        <v>2997.0118991999998</v>
      </c>
      <c r="Y30" s="747">
        <f t="shared" si="93"/>
        <v>3157.0118991999998</v>
      </c>
      <c r="Z30" s="747">
        <f t="shared" si="93"/>
        <v>3152.0118991999998</v>
      </c>
      <c r="AA30" s="747">
        <f t="shared" si="93"/>
        <v>2752.0118991999998</v>
      </c>
      <c r="AB30" s="747">
        <f t="shared" si="93"/>
        <v>2577.0118991999998</v>
      </c>
      <c r="AC30" s="747">
        <f t="shared" si="93"/>
        <v>2297.132232525068</v>
      </c>
      <c r="AD30" s="747">
        <f t="shared" ref="AD30:AI30" si="94">+AD28-AD25</f>
        <v>2553.8363937140002</v>
      </c>
      <c r="AE30" s="747">
        <f t="shared" si="94"/>
        <v>2731.6212005819998</v>
      </c>
      <c r="AF30" s="747">
        <f t="shared" si="94"/>
        <v>2667.0286938167801</v>
      </c>
      <c r="AG30" s="747">
        <f t="shared" si="94"/>
        <v>2622.4416470425599</v>
      </c>
      <c r="AH30" s="747">
        <f t="shared" si="94"/>
        <v>2582.3420525846</v>
      </c>
      <c r="AI30" s="747">
        <f t="shared" si="94"/>
        <v>2577.4421884069798</v>
      </c>
      <c r="AJ30" s="747">
        <f t="shared" ref="AJ30:AO30" si="95">+AJ28-AJ25</f>
        <v>2982.7174295569002</v>
      </c>
      <c r="AK30" s="747">
        <f t="shared" si="95"/>
        <v>2838.2733992973599</v>
      </c>
      <c r="AL30" s="747">
        <f t="shared" si="95"/>
        <v>2512.8831116685001</v>
      </c>
      <c r="AM30" s="747">
        <f t="shared" si="95"/>
        <v>2359.0349200120199</v>
      </c>
      <c r="AN30" s="747">
        <f t="shared" si="95"/>
        <v>2405.83496236774</v>
      </c>
      <c r="AO30" s="747">
        <f t="shared" si="95"/>
        <v>2662.7555386430199</v>
      </c>
      <c r="AP30" s="747">
        <f t="shared" ref="AP30:AR30" si="96">+AP28-AP25</f>
        <v>2981.8864267776999</v>
      </c>
      <c r="AQ30" s="747">
        <f t="shared" si="96"/>
        <v>2870.1242853969197</v>
      </c>
      <c r="AR30" s="747">
        <f t="shared" si="96"/>
        <v>2730.1694335889597</v>
      </c>
      <c r="AS30" s="747">
        <f t="shared" ref="AS30:AZ30" si="97">+AS28-AS25</f>
        <v>2902.8399313641203</v>
      </c>
      <c r="AT30" s="747">
        <f t="shared" si="97"/>
        <v>126.35293092221855</v>
      </c>
      <c r="AU30" s="747">
        <f t="shared" si="97"/>
        <v>42.128547223012902</v>
      </c>
      <c r="AV30" s="747">
        <f t="shared" si="97"/>
        <v>-5.3817756663811451</v>
      </c>
      <c r="AW30" s="747">
        <f t="shared" si="97"/>
        <v>-26.788892840646895</v>
      </c>
      <c r="AX30" s="747">
        <f t="shared" si="97"/>
        <v>-27.046636173306524</v>
      </c>
      <c r="AY30" s="747">
        <f t="shared" si="97"/>
        <v>10.566728069146393</v>
      </c>
      <c r="AZ30" s="747">
        <f t="shared" si="97"/>
        <v>45.434613311687372</v>
      </c>
      <c r="BA30" s="747">
        <f t="shared" ref="BA30" si="98">+BA28-BA25</f>
        <v>66.373111497325681</v>
      </c>
    </row>
    <row r="31" spans="3:53">
      <c r="C31" s="2" t="s">
        <v>318</v>
      </c>
      <c r="D31" s="441" t="e">
        <f t="shared" ref="D31" si="99">+D30/$E$1</f>
        <v>#DIV/0!</v>
      </c>
      <c r="E31" s="441" t="e">
        <f>+E30/E2</f>
        <v>#DIV/0!</v>
      </c>
      <c r="F31" s="441" t="e">
        <f t="shared" ref="F31:AB31" si="100">+F30/F2</f>
        <v>#DIV/0!</v>
      </c>
      <c r="G31" s="441" t="e">
        <f t="shared" si="100"/>
        <v>#DIV/0!</v>
      </c>
      <c r="H31" s="608" t="e">
        <f>+H30/H2</f>
        <v>#DIV/0!</v>
      </c>
      <c r="I31" s="608" t="e">
        <f>+I30/I2</f>
        <v>#DIV/0!</v>
      </c>
      <c r="J31" s="608" t="e">
        <f t="shared" si="100"/>
        <v>#DIV/0!</v>
      </c>
      <c r="K31" s="608" t="e">
        <f t="shared" si="100"/>
        <v>#DIV/0!</v>
      </c>
      <c r="L31" s="608" t="e">
        <f t="shared" si="100"/>
        <v>#DIV/0!</v>
      </c>
      <c r="M31" s="608" t="e">
        <f t="shared" si="100"/>
        <v>#DIV/0!</v>
      </c>
      <c r="N31" s="608" t="e">
        <f t="shared" si="100"/>
        <v>#DIV/0!</v>
      </c>
      <c r="O31" s="608" t="e">
        <f t="shared" si="100"/>
        <v>#DIV/0!</v>
      </c>
      <c r="P31" s="608" t="e">
        <f t="shared" si="100"/>
        <v>#DIV/0!</v>
      </c>
      <c r="Q31" s="608" t="e">
        <f t="shared" si="100"/>
        <v>#DIV/0!</v>
      </c>
      <c r="R31" s="748" t="e">
        <f t="shared" si="100"/>
        <v>#DIV/0!</v>
      </c>
      <c r="S31" s="748" t="e">
        <f t="shared" si="100"/>
        <v>#DIV/0!</v>
      </c>
      <c r="T31" s="748" t="e">
        <f t="shared" si="100"/>
        <v>#DIV/0!</v>
      </c>
      <c r="U31" s="748" t="e">
        <f t="shared" si="100"/>
        <v>#DIV/0!</v>
      </c>
      <c r="V31" s="748" t="e">
        <f t="shared" si="100"/>
        <v>#DIV/0!</v>
      </c>
      <c r="W31" s="748" t="e">
        <f t="shared" si="100"/>
        <v>#DIV/0!</v>
      </c>
      <c r="X31" s="748" t="e">
        <f t="shared" si="100"/>
        <v>#DIV/0!</v>
      </c>
      <c r="Y31" s="748" t="e">
        <f t="shared" si="100"/>
        <v>#DIV/0!</v>
      </c>
      <c r="Z31" s="748" t="e">
        <f t="shared" si="100"/>
        <v>#DIV/0!</v>
      </c>
      <c r="AA31" s="748" t="e">
        <f>+AA30/AA2</f>
        <v>#DIV/0!</v>
      </c>
      <c r="AB31" s="748" t="e">
        <f t="shared" si="100"/>
        <v>#DIV/0!</v>
      </c>
      <c r="AC31" s="748">
        <f>+AC30/AC2</f>
        <v>474.48667246863499</v>
      </c>
      <c r="AD31" s="748">
        <f t="shared" ref="AD31:AI31" si="101">+AD30/AD2</f>
        <v>515.62446116699311</v>
      </c>
      <c r="AE31" s="748">
        <f t="shared" si="101"/>
        <v>548.22108507074472</v>
      </c>
      <c r="AF31" s="748">
        <f t="shared" si="101"/>
        <v>533.87554924669314</v>
      </c>
      <c r="AG31" s="748">
        <f t="shared" si="101"/>
        <v>507.12439028514854</v>
      </c>
      <c r="AH31" s="748">
        <f>+AH30/AH2</f>
        <v>492.7193384057623</v>
      </c>
      <c r="AI31" s="748">
        <f t="shared" si="101"/>
        <v>463.71052091592389</v>
      </c>
      <c r="AJ31" s="748">
        <f t="shared" ref="AJ31:AO31" si="102">+AJ30/AJ2</f>
        <v>526.84225550770998</v>
      </c>
      <c r="AK31" s="748">
        <f t="shared" si="102"/>
        <v>501.85186351534054</v>
      </c>
      <c r="AL31" s="748">
        <f>+AL30/AL2</f>
        <v>461.29107143983481</v>
      </c>
      <c r="AM31" s="748">
        <f>+AM30/AM2</f>
        <v>406.26085728761944</v>
      </c>
      <c r="AN31" s="748">
        <f t="shared" si="102"/>
        <v>397.46814954282081</v>
      </c>
      <c r="AO31" s="748">
        <f t="shared" si="102"/>
        <v>430.05241511103895</v>
      </c>
      <c r="AP31" s="748">
        <f t="shared" ref="AP31:AR31" si="103">+AP30/AP2</f>
        <v>511.51666983063723</v>
      </c>
      <c r="AQ31" s="748">
        <f t="shared" si="103"/>
        <v>490.77054228598877</v>
      </c>
      <c r="AR31" s="748">
        <f t="shared" si="103"/>
        <v>475.50672871481112</v>
      </c>
      <c r="AS31" s="748">
        <f t="shared" ref="AS31:AZ31" si="104">+AS30/AS2</f>
        <v>512.85112387620939</v>
      </c>
      <c r="AT31" s="748">
        <f t="shared" si="104"/>
        <v>22.318318953301045</v>
      </c>
      <c r="AU31" s="748">
        <f t="shared" si="104"/>
        <v>7.3956664649999144</v>
      </c>
      <c r="AV31" s="748">
        <f t="shared" si="104"/>
        <v>-0.93885076500019071</v>
      </c>
      <c r="AW31" s="748">
        <f t="shared" si="104"/>
        <v>-4.6398362400000419</v>
      </c>
      <c r="AX31" s="748">
        <f t="shared" si="104"/>
        <v>-4.6506690900000569</v>
      </c>
      <c r="AY31" s="748">
        <f t="shared" si="104"/>
        <v>1.803212144999832</v>
      </c>
      <c r="AZ31" s="748">
        <f t="shared" si="104"/>
        <v>7.69662349499984</v>
      </c>
      <c r="BA31" s="748">
        <f t="shared" ref="BA31" si="105">+BA30/BA2</f>
        <v>11.170594664999912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AC32" si="106">+J31/264.172</f>
        <v>#DIV/0!</v>
      </c>
      <c r="K32" s="610" t="e">
        <f t="shared" si="106"/>
        <v>#DIV/0!</v>
      </c>
      <c r="L32" s="610" t="e">
        <f t="shared" si="106"/>
        <v>#DIV/0!</v>
      </c>
      <c r="M32" s="610" t="e">
        <f t="shared" si="106"/>
        <v>#DIV/0!</v>
      </c>
      <c r="N32" s="610" t="e">
        <f t="shared" si="106"/>
        <v>#DIV/0!</v>
      </c>
      <c r="O32" s="610" t="e">
        <f t="shared" si="106"/>
        <v>#DIV/0!</v>
      </c>
      <c r="P32" s="610" t="e">
        <f t="shared" si="106"/>
        <v>#DIV/0!</v>
      </c>
      <c r="Q32" s="610" t="e">
        <f t="shared" si="106"/>
        <v>#DIV/0!</v>
      </c>
      <c r="R32" s="749" t="e">
        <f t="shared" si="106"/>
        <v>#DIV/0!</v>
      </c>
      <c r="S32" s="749" t="e">
        <f t="shared" si="106"/>
        <v>#DIV/0!</v>
      </c>
      <c r="T32" s="749" t="e">
        <f t="shared" si="106"/>
        <v>#DIV/0!</v>
      </c>
      <c r="U32" s="749" t="e">
        <f t="shared" si="106"/>
        <v>#DIV/0!</v>
      </c>
      <c r="V32" s="749" t="e">
        <f t="shared" si="106"/>
        <v>#DIV/0!</v>
      </c>
      <c r="W32" s="749" t="e">
        <f t="shared" si="106"/>
        <v>#DIV/0!</v>
      </c>
      <c r="X32" s="749" t="e">
        <f t="shared" si="106"/>
        <v>#DIV/0!</v>
      </c>
      <c r="Y32" s="749" t="e">
        <f t="shared" si="106"/>
        <v>#DIV/0!</v>
      </c>
      <c r="Z32" s="749" t="e">
        <f t="shared" si="106"/>
        <v>#DIV/0!</v>
      </c>
      <c r="AA32" s="749" t="e">
        <f t="shared" si="106"/>
        <v>#DIV/0!</v>
      </c>
      <c r="AB32" s="749" t="e">
        <f t="shared" si="106"/>
        <v>#DIV/0!</v>
      </c>
      <c r="AC32" s="749">
        <f t="shared" si="106"/>
        <v>1.7961277973011331</v>
      </c>
      <c r="AD32" s="749">
        <f t="shared" ref="AD32:AI32" si="107">+AD31/264.172</f>
        <v>1.9518512982715543</v>
      </c>
      <c r="AE32" s="749">
        <f t="shared" si="107"/>
        <v>2.0752429669713091</v>
      </c>
      <c r="AF32" s="749">
        <f t="shared" si="107"/>
        <v>2.0209391958522973</v>
      </c>
      <c r="AG32" s="749">
        <f t="shared" si="107"/>
        <v>1.9196750234133386</v>
      </c>
      <c r="AH32" s="749">
        <f t="shared" si="107"/>
        <v>1.8651459594724735</v>
      </c>
      <c r="AI32" s="749">
        <f t="shared" si="107"/>
        <v>1.7553356181424369</v>
      </c>
      <c r="AJ32" s="749">
        <f t="shared" ref="AJ32:AO32" si="108">+AJ31/264.172</f>
        <v>1.9943152775756323</v>
      </c>
      <c r="AK32" s="749">
        <f t="shared" si="108"/>
        <v>1.8997163344916967</v>
      </c>
      <c r="AL32" s="749">
        <f t="shared" si="108"/>
        <v>1.7461770037696454</v>
      </c>
      <c r="AM32" s="749">
        <f t="shared" si="108"/>
        <v>1.5378649413549483</v>
      </c>
      <c r="AN32" s="749">
        <f t="shared" si="108"/>
        <v>1.5045809152477203</v>
      </c>
      <c r="AO32" s="749">
        <f t="shared" si="108"/>
        <v>1.627925802549244</v>
      </c>
      <c r="AP32" s="749">
        <f t="shared" ref="AP32:AR32" si="109">+AP31/264.172</f>
        <v>1.9363016134587965</v>
      </c>
      <c r="AQ32" s="749">
        <f t="shared" si="109"/>
        <v>1.8577689622139695</v>
      </c>
      <c r="AR32" s="749">
        <f t="shared" si="109"/>
        <v>1.7999891310010565</v>
      </c>
      <c r="AS32" s="749">
        <f t="shared" ref="AS32:AZ32" si="110">+AS31/264.172</f>
        <v>1.9413530725292967</v>
      </c>
      <c r="AT32" s="749">
        <f t="shared" si="110"/>
        <v>8.4484044309393283E-2</v>
      </c>
      <c r="AU32" s="749">
        <f t="shared" si="110"/>
        <v>2.7995648535802106E-2</v>
      </c>
      <c r="AV32" s="749">
        <f t="shared" si="110"/>
        <v>-3.553937453629418E-3</v>
      </c>
      <c r="AW32" s="749">
        <f t="shared" si="110"/>
        <v>-1.7563694259800589E-2</v>
      </c>
      <c r="AX32" s="749">
        <f t="shared" si="110"/>
        <v>-1.7604701065972384E-2</v>
      </c>
      <c r="AY32" s="749">
        <f t="shared" si="110"/>
        <v>6.8259018556085871E-3</v>
      </c>
      <c r="AZ32" s="749">
        <f t="shared" si="110"/>
        <v>2.9134895049436879E-2</v>
      </c>
      <c r="BA32" s="749">
        <f t="shared" ref="BA32" si="111">+BA31/264.172</f>
        <v>4.2285309060006021E-2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  <c r="AF33" s="813"/>
      <c r="AG33" s="813"/>
      <c r="AH33" s="813"/>
      <c r="AI33" s="813"/>
      <c r="AJ33" s="813"/>
      <c r="AK33" s="813"/>
      <c r="AL33" s="813"/>
      <c r="AM33" s="813"/>
      <c r="AN33" s="813"/>
      <c r="AO33" s="813"/>
      <c r="AP33" s="813"/>
      <c r="AQ33" s="813"/>
      <c r="AR33" s="813"/>
      <c r="AS33" s="813"/>
      <c r="AT33" s="813"/>
      <c r="AU33" s="813"/>
      <c r="AV33" s="813"/>
      <c r="AW33" s="813"/>
      <c r="AX33" s="813"/>
      <c r="AY33" s="813"/>
      <c r="AZ33" s="813"/>
      <c r="BA33" s="813"/>
    </row>
    <row r="34" spans="1:53">
      <c r="A34" s="815" t="s">
        <v>326</v>
      </c>
      <c r="C34" s="259" t="s">
        <v>315</v>
      </c>
      <c r="D34" s="440">
        <f>+'PLATTS&amp;OPIS'!I162</f>
        <v>0</v>
      </c>
      <c r="E34" s="440">
        <f>+'PLATTS&amp;OPIS'!I177</f>
        <v>0</v>
      </c>
      <c r="F34" s="440"/>
      <c r="G34" s="440">
        <f>+'PLATTS&amp;OPIS'!I242</f>
        <v>0</v>
      </c>
      <c r="H34" s="440">
        <f>+'PLATTS&amp;OPIS'!I272</f>
        <v>0</v>
      </c>
      <c r="I34" s="440">
        <f>+'PLATTS&amp;OPIS'!I291</f>
        <v>0</v>
      </c>
      <c r="J34" s="440">
        <f>+'PLATTS&amp;OPIS'!I311</f>
        <v>0</v>
      </c>
      <c r="K34" s="440">
        <f>+'PLATTS&amp;OPIS'!I336</f>
        <v>0</v>
      </c>
      <c r="L34" s="440">
        <f>+'PLATTS&amp;OPIS'!I356</f>
        <v>0</v>
      </c>
      <c r="M34" s="440">
        <f>+'PLATTS&amp;OPIS'!I356</f>
        <v>0</v>
      </c>
      <c r="N34" s="446">
        <f t="shared" ref="N34" si="112">+M34</f>
        <v>0</v>
      </c>
      <c r="O34" s="446">
        <f t="shared" ref="O34" si="113">+N34</f>
        <v>0</v>
      </c>
      <c r="P34" s="446">
        <f t="shared" ref="P34" si="114">+O34</f>
        <v>0</v>
      </c>
      <c r="Q34" s="446">
        <f t="shared" ref="Q34" si="115">+P34</f>
        <v>0</v>
      </c>
      <c r="R34" s="747">
        <f>+'PLATTS&amp;OPIS'!I491</f>
        <v>0</v>
      </c>
      <c r="S34" s="747">
        <f>+'PLATTS&amp;OPIS'!I511</f>
        <v>0</v>
      </c>
      <c r="T34" s="747">
        <f>+T28+T40</f>
        <v>6721</v>
      </c>
      <c r="U34" s="747">
        <f>+U28+U40</f>
        <v>6976</v>
      </c>
      <c r="V34" s="747">
        <f>+V28+V40</f>
        <v>6546.5</v>
      </c>
      <c r="W34" s="747">
        <f t="shared" ref="W34" si="116">+W28+W40</f>
        <v>3600</v>
      </c>
      <c r="X34" s="747">
        <f>+X28+X40</f>
        <v>5375.5</v>
      </c>
      <c r="Y34" s="747">
        <f>+Y28+Y40</f>
        <v>3300</v>
      </c>
      <c r="Z34" s="747">
        <f>+Y34+Z40</f>
        <v>3300</v>
      </c>
      <c r="AA34" s="747">
        <f>+Z34+AA40</f>
        <v>3300</v>
      </c>
      <c r="AB34" s="747">
        <f>+AB28+AB40</f>
        <v>2720</v>
      </c>
      <c r="AC34" s="747">
        <f>+AB34+AC40</f>
        <v>2720</v>
      </c>
      <c r="AD34" s="747">
        <f>+AC34+AD40</f>
        <v>2720</v>
      </c>
      <c r="AE34" s="747">
        <f>+AD34+AE40</f>
        <v>2720</v>
      </c>
      <c r="AF34" s="747">
        <f t="shared" ref="AF34:AK34" si="117">+AF28+AF40</f>
        <v>3205</v>
      </c>
      <c r="AG34" s="747">
        <f t="shared" si="117"/>
        <v>3175</v>
      </c>
      <c r="AH34" s="747">
        <f t="shared" si="117"/>
        <v>3200</v>
      </c>
      <c r="AI34" s="747">
        <f t="shared" si="117"/>
        <v>3225</v>
      </c>
      <c r="AJ34" s="747">
        <f t="shared" si="117"/>
        <v>3640</v>
      </c>
      <c r="AK34" s="747">
        <f t="shared" si="117"/>
        <v>3495</v>
      </c>
      <c r="AL34" s="747">
        <f t="shared" ref="AL34" si="118">+AK34+AL40</f>
        <v>3495</v>
      </c>
      <c r="AM34" s="747">
        <f t="shared" ref="AM34:AR34" si="119">+AM28+AM40</f>
        <v>3030</v>
      </c>
      <c r="AN34" s="747">
        <f t="shared" si="119"/>
        <v>3100</v>
      </c>
      <c r="AO34" s="747">
        <f t="shared" si="119"/>
        <v>3370</v>
      </c>
      <c r="AP34" s="747">
        <f t="shared" si="119"/>
        <v>3655</v>
      </c>
      <c r="AQ34" s="747">
        <f t="shared" si="119"/>
        <v>3545</v>
      </c>
      <c r="AR34" s="747">
        <f t="shared" si="119"/>
        <v>3395</v>
      </c>
      <c r="AS34" s="747">
        <f>+AS28+AS40</f>
        <v>3560</v>
      </c>
      <c r="AT34" s="747">
        <f>+AT28+AT40</f>
        <v>3675</v>
      </c>
      <c r="AU34" s="747">
        <f t="shared" ref="AU34" si="120">+AT34+AU40</f>
        <v>3624.5</v>
      </c>
      <c r="AV34" s="747">
        <f t="shared" ref="AV34" si="121">+AU34+AV40</f>
        <v>3624.5</v>
      </c>
      <c r="AW34" s="747">
        <f t="shared" ref="AW34" si="122">+AV34+AW40</f>
        <v>3637</v>
      </c>
      <c r="AX34" s="747">
        <f t="shared" ref="AX34" si="123">+AW34+AX40</f>
        <v>3664</v>
      </c>
      <c r="AY34" s="747">
        <f t="shared" ref="AY34" si="124">+AX34+AY40</f>
        <v>3713</v>
      </c>
      <c r="AZ34" s="747">
        <f t="shared" ref="AZ34:BA34" si="125">+AY34+AZ40</f>
        <v>3725.5</v>
      </c>
      <c r="BA34" s="747">
        <f t="shared" si="125"/>
        <v>3742</v>
      </c>
    </row>
    <row r="35" spans="1:53" ht="15.75" thickBot="1">
      <c r="C35" s="9" t="s">
        <v>316</v>
      </c>
      <c r="D35" s="124">
        <v>44501</v>
      </c>
      <c r="E35" s="124">
        <v>44531</v>
      </c>
      <c r="F35" s="124">
        <v>44562</v>
      </c>
      <c r="G35" s="124">
        <v>44593</v>
      </c>
      <c r="H35" s="124">
        <v>44621</v>
      </c>
      <c r="I35" s="124">
        <v>44652</v>
      </c>
      <c r="J35" s="124">
        <v>44682</v>
      </c>
      <c r="K35" s="124">
        <v>44713</v>
      </c>
      <c r="L35" s="124">
        <v>44743</v>
      </c>
      <c r="M35" s="124">
        <v>44774</v>
      </c>
      <c r="N35" s="124">
        <v>44805</v>
      </c>
      <c r="O35" s="124">
        <v>44835</v>
      </c>
      <c r="P35" s="124">
        <v>44866</v>
      </c>
      <c r="Q35" s="124">
        <v>44896</v>
      </c>
      <c r="R35" s="740">
        <v>44927</v>
      </c>
      <c r="S35" s="740">
        <v>44958</v>
      </c>
      <c r="T35" s="740">
        <v>44986</v>
      </c>
      <c r="U35" s="740">
        <v>45017</v>
      </c>
      <c r="V35" s="740">
        <v>45047</v>
      </c>
      <c r="W35" s="740">
        <v>45078</v>
      </c>
      <c r="X35" s="740">
        <v>45108</v>
      </c>
      <c r="Y35" s="740">
        <v>45139</v>
      </c>
      <c r="Z35" s="740">
        <v>45170</v>
      </c>
      <c r="AA35" s="740">
        <v>45200</v>
      </c>
      <c r="AB35" s="740">
        <v>45231</v>
      </c>
      <c r="AC35" s="740">
        <v>45261</v>
      </c>
      <c r="AD35" s="740">
        <v>45292</v>
      </c>
      <c r="AE35" s="740">
        <v>45323</v>
      </c>
      <c r="AF35" s="740">
        <v>45352</v>
      </c>
      <c r="AG35" s="740">
        <v>45383</v>
      </c>
      <c r="AH35" s="740">
        <v>45413</v>
      </c>
      <c r="AI35" s="740">
        <v>45444</v>
      </c>
      <c r="AJ35" s="740">
        <v>45474</v>
      </c>
      <c r="AK35" s="740">
        <v>45505</v>
      </c>
      <c r="AL35" s="740">
        <v>45536</v>
      </c>
      <c r="AM35" s="740">
        <v>45566</v>
      </c>
      <c r="AN35" s="740">
        <v>45597</v>
      </c>
      <c r="AO35" s="740">
        <v>45627</v>
      </c>
      <c r="AP35" s="740">
        <v>45658</v>
      </c>
      <c r="AQ35" s="740">
        <v>45689</v>
      </c>
      <c r="AR35" s="740">
        <v>45717</v>
      </c>
      <c r="AS35" s="740">
        <v>45748</v>
      </c>
      <c r="AT35" s="740">
        <v>45778</v>
      </c>
      <c r="AU35" s="740">
        <v>45809</v>
      </c>
      <c r="AV35" s="740">
        <v>45839</v>
      </c>
      <c r="AW35" s="740">
        <v>45870</v>
      </c>
      <c r="AX35" s="740">
        <v>45901</v>
      </c>
      <c r="AY35" s="740">
        <v>45931</v>
      </c>
      <c r="AZ35" s="740">
        <v>45962</v>
      </c>
      <c r="BA35" s="740">
        <v>45992</v>
      </c>
    </row>
    <row r="36" spans="1:53">
      <c r="C36" s="2" t="s">
        <v>317</v>
      </c>
      <c r="D36" s="441" t="e">
        <f t="shared" ref="D36:G36" si="126">+D34-D31</f>
        <v>#DIV/0!</v>
      </c>
      <c r="E36" s="441" t="e">
        <f t="shared" si="126"/>
        <v>#DIV/0!</v>
      </c>
      <c r="F36" s="441" t="e">
        <f t="shared" si="126"/>
        <v>#DIV/0!</v>
      </c>
      <c r="G36" s="441" t="e">
        <f t="shared" si="126"/>
        <v>#DIV/0!</v>
      </c>
      <c r="H36" s="441" t="e">
        <f>+H34-H31</f>
        <v>#DIV/0!</v>
      </c>
      <c r="I36" s="441" t="e">
        <f>+I34-I31</f>
        <v>#DIV/0!</v>
      </c>
      <c r="J36" s="441" t="e">
        <f>+J34-J31</f>
        <v>#DIV/0!</v>
      </c>
      <c r="K36" s="441" t="e">
        <f t="shared" ref="K36:S36" si="127">+K34-K31</f>
        <v>#DIV/0!</v>
      </c>
      <c r="L36" s="441" t="e">
        <f t="shared" si="127"/>
        <v>#DIV/0!</v>
      </c>
      <c r="M36" s="441" t="e">
        <f t="shared" si="127"/>
        <v>#DIV/0!</v>
      </c>
      <c r="N36" s="441" t="e">
        <f t="shared" si="127"/>
        <v>#DIV/0!</v>
      </c>
      <c r="O36" s="441" t="e">
        <f t="shared" si="127"/>
        <v>#DIV/0!</v>
      </c>
      <c r="P36" s="441" t="e">
        <f t="shared" si="127"/>
        <v>#DIV/0!</v>
      </c>
      <c r="Q36" s="441" t="e">
        <f t="shared" si="127"/>
        <v>#DIV/0!</v>
      </c>
      <c r="R36" s="747" t="e">
        <f t="shared" si="127"/>
        <v>#DIV/0!</v>
      </c>
      <c r="S36" s="747" t="e">
        <f t="shared" si="127"/>
        <v>#DIV/0!</v>
      </c>
      <c r="T36" s="747">
        <f>+T34-T25</f>
        <v>6578.0118991999998</v>
      </c>
      <c r="U36" s="747">
        <f>+U34-U25</f>
        <v>6833.0118991999998</v>
      </c>
      <c r="V36" s="747">
        <f>+V34-V25</f>
        <v>6403.5118991999998</v>
      </c>
      <c r="W36" s="747">
        <f t="shared" ref="W36:Z36" si="128">+W34-W25</f>
        <v>3457.0118991999998</v>
      </c>
      <c r="X36" s="747">
        <f>+X34-X25</f>
        <v>5232.5118991999998</v>
      </c>
      <c r="Y36" s="747">
        <f>+Y34-Y25</f>
        <v>3157.0118991999998</v>
      </c>
      <c r="Z36" s="747">
        <f t="shared" si="128"/>
        <v>3157.0118991999998</v>
      </c>
      <c r="AA36" s="747">
        <f>+AA34-AA25</f>
        <v>3157.0118991999998</v>
      </c>
      <c r="AB36" s="747">
        <f>+AB34-AB25</f>
        <v>2577.0118991999998</v>
      </c>
      <c r="AC36" s="747">
        <f>+AC34-AC25</f>
        <v>2217.132232525068</v>
      </c>
      <c r="AD36" s="747">
        <f t="shared" ref="AD36:AI36" si="129">+AD34-AD25</f>
        <v>2208.8363937140002</v>
      </c>
      <c r="AE36" s="747">
        <f t="shared" si="129"/>
        <v>2206.6212005819998</v>
      </c>
      <c r="AF36" s="747">
        <f t="shared" si="129"/>
        <v>2667.0286938167801</v>
      </c>
      <c r="AG36" s="747">
        <f t="shared" si="129"/>
        <v>2622.4416470425599</v>
      </c>
      <c r="AH36" s="839">
        <f t="shared" si="129"/>
        <v>2582.3420525846</v>
      </c>
      <c r="AI36" s="839">
        <f t="shared" si="129"/>
        <v>2577.4421884069798</v>
      </c>
      <c r="AJ36" s="839">
        <f t="shared" ref="AJ36:AM36" si="130">+AJ34-AJ25</f>
        <v>2982.7174295569002</v>
      </c>
      <c r="AK36" s="839">
        <f t="shared" si="130"/>
        <v>2838.2733992973599</v>
      </c>
      <c r="AL36" s="839">
        <f t="shared" si="130"/>
        <v>2857.8831116685001</v>
      </c>
      <c r="AM36" s="839">
        <f t="shared" si="130"/>
        <v>2359.0349200120199</v>
      </c>
      <c r="AN36" s="839">
        <f>+AN34-AN25</f>
        <v>2405.83496236774</v>
      </c>
      <c r="AO36" s="839">
        <f>+AO34-AO25</f>
        <v>2662.7555386430199</v>
      </c>
      <c r="AP36" s="839">
        <f t="shared" ref="AP36:AR36" si="131">+AP34-AP25</f>
        <v>2981.8864267776999</v>
      </c>
      <c r="AQ36" s="839">
        <f t="shared" si="131"/>
        <v>2870.1242853969197</v>
      </c>
      <c r="AR36" s="839">
        <f t="shared" si="131"/>
        <v>2730.1694335889597</v>
      </c>
      <c r="AS36" s="839">
        <f t="shared" ref="AS36:AZ36" si="132">+AS34-AS25</f>
        <v>2902.8399313641203</v>
      </c>
      <c r="AT36" s="839">
        <f t="shared" si="132"/>
        <v>126.35293092221855</v>
      </c>
      <c r="AU36" s="839">
        <f t="shared" si="132"/>
        <v>-8.3714527769870983</v>
      </c>
      <c r="AV36" s="839">
        <f t="shared" si="132"/>
        <v>-55.881775666381145</v>
      </c>
      <c r="AW36" s="839">
        <f t="shared" si="132"/>
        <v>-64.788892840646895</v>
      </c>
      <c r="AX36" s="839">
        <f t="shared" si="132"/>
        <v>-38.046636173306524</v>
      </c>
      <c r="AY36" s="839">
        <f t="shared" si="132"/>
        <v>48.566728069146393</v>
      </c>
      <c r="AZ36" s="839">
        <f t="shared" si="132"/>
        <v>95.934613311687372</v>
      </c>
      <c r="BA36" s="839">
        <f t="shared" ref="BA36" si="133">+BA34-BA25</f>
        <v>133.37311149732568</v>
      </c>
    </row>
    <row r="37" spans="1:53">
      <c r="C37" s="2" t="s">
        <v>318</v>
      </c>
      <c r="D37" s="441" t="e">
        <f t="shared" ref="D37" si="134">+D36/$E$1</f>
        <v>#DIV/0!</v>
      </c>
      <c r="E37" s="441" t="e">
        <f>+E36/E8</f>
        <v>#DIV/0!</v>
      </c>
      <c r="F37" s="441" t="e">
        <f t="shared" ref="F37:G37" si="135">+F36/F8</f>
        <v>#DIV/0!</v>
      </c>
      <c r="G37" s="441" t="e">
        <f t="shared" si="135"/>
        <v>#DIV/0!</v>
      </c>
      <c r="H37" s="608" t="e">
        <f>+H36/H8</f>
        <v>#DIV/0!</v>
      </c>
      <c r="I37" s="608" t="e">
        <f>+I36/I8</f>
        <v>#DIV/0!</v>
      </c>
      <c r="J37" s="608" t="e">
        <f t="shared" ref="J37:S37" si="136">+J36/J8</f>
        <v>#DIV/0!</v>
      </c>
      <c r="K37" s="608" t="e">
        <f t="shared" si="136"/>
        <v>#DIV/0!</v>
      </c>
      <c r="L37" s="608" t="e">
        <f t="shared" si="136"/>
        <v>#DIV/0!</v>
      </c>
      <c r="M37" s="608" t="e">
        <f t="shared" si="136"/>
        <v>#DIV/0!</v>
      </c>
      <c r="N37" s="608" t="e">
        <f t="shared" si="136"/>
        <v>#DIV/0!</v>
      </c>
      <c r="O37" s="608" t="e">
        <f t="shared" si="136"/>
        <v>#DIV/0!</v>
      </c>
      <c r="P37" s="608" t="e">
        <f t="shared" si="136"/>
        <v>#DIV/0!</v>
      </c>
      <c r="Q37" s="608" t="e">
        <f t="shared" si="136"/>
        <v>#DIV/0!</v>
      </c>
      <c r="R37" s="748" t="e">
        <f t="shared" si="136"/>
        <v>#DIV/0!</v>
      </c>
      <c r="S37" s="748" t="e">
        <f t="shared" si="136"/>
        <v>#DIV/0!</v>
      </c>
      <c r="T37" s="748" t="e">
        <f>+T36/T2</f>
        <v>#DIV/0!</v>
      </c>
      <c r="U37" s="748" t="e">
        <f>+U36/U2</f>
        <v>#DIV/0!</v>
      </c>
      <c r="V37" s="748" t="e">
        <f t="shared" ref="V37:AC37" si="137">+V36/V2</f>
        <v>#DIV/0!</v>
      </c>
      <c r="W37" s="748" t="e">
        <f t="shared" si="137"/>
        <v>#DIV/0!</v>
      </c>
      <c r="X37" s="748" t="e">
        <f t="shared" si="137"/>
        <v>#DIV/0!</v>
      </c>
      <c r="Y37" s="748" t="e">
        <f t="shared" si="137"/>
        <v>#DIV/0!</v>
      </c>
      <c r="Z37" s="748" t="e">
        <f t="shared" si="137"/>
        <v>#DIV/0!</v>
      </c>
      <c r="AA37" s="748" t="e">
        <f>+AA36/AA2</f>
        <v>#DIV/0!</v>
      </c>
      <c r="AB37" s="748" t="e">
        <f t="shared" si="137"/>
        <v>#DIV/0!</v>
      </c>
      <c r="AC37" s="748">
        <f t="shared" si="137"/>
        <v>457.96218456148245</v>
      </c>
      <c r="AD37" s="748">
        <f t="shared" ref="AD37:AI37" si="138">+AD36/AD2</f>
        <v>445.96830013002489</v>
      </c>
      <c r="AE37" s="748">
        <f t="shared" si="138"/>
        <v>442.85652368836168</v>
      </c>
      <c r="AF37" s="748">
        <f t="shared" si="138"/>
        <v>533.87554924669314</v>
      </c>
      <c r="AG37" s="748">
        <f t="shared" si="138"/>
        <v>507.12439028514854</v>
      </c>
      <c r="AH37" s="748">
        <f t="shared" si="138"/>
        <v>492.7193384057623</v>
      </c>
      <c r="AI37" s="748">
        <f t="shared" si="138"/>
        <v>463.71052091592389</v>
      </c>
      <c r="AJ37" s="748">
        <f t="shared" ref="AJ37:AO37" si="139">+AJ36/AJ2</f>
        <v>526.84225550770998</v>
      </c>
      <c r="AK37" s="748">
        <f t="shared" si="139"/>
        <v>501.85186351534054</v>
      </c>
      <c r="AL37" s="748">
        <f t="shared" si="139"/>
        <v>524.62287501945855</v>
      </c>
      <c r="AM37" s="748">
        <f t="shared" si="139"/>
        <v>406.26085728761944</v>
      </c>
      <c r="AN37" s="748">
        <f t="shared" si="139"/>
        <v>397.46814954282081</v>
      </c>
      <c r="AO37" s="748">
        <f t="shared" si="139"/>
        <v>430.05241511103895</v>
      </c>
      <c r="AP37" s="748">
        <f t="shared" ref="AP37:AR37" si="140">+AP36/AP2</f>
        <v>511.51666983063723</v>
      </c>
      <c r="AQ37" s="748">
        <f t="shared" si="140"/>
        <v>490.77054228598877</v>
      </c>
      <c r="AR37" s="748">
        <f t="shared" si="140"/>
        <v>475.50672871481112</v>
      </c>
      <c r="AS37" s="748">
        <f t="shared" ref="AS37:AZ37" si="141">+AS36/AS2</f>
        <v>512.85112387620939</v>
      </c>
      <c r="AT37" s="748">
        <f t="shared" si="141"/>
        <v>22.318318953301045</v>
      </c>
      <c r="AU37" s="748">
        <f t="shared" si="141"/>
        <v>-1.4696085350000851</v>
      </c>
      <c r="AV37" s="748">
        <f t="shared" si="141"/>
        <v>-9.7485757650001901</v>
      </c>
      <c r="AW37" s="748">
        <f t="shared" si="141"/>
        <v>-11.221436240000042</v>
      </c>
      <c r="AX37" s="748">
        <f t="shared" si="141"/>
        <v>-6.5421190900000568</v>
      </c>
      <c r="AY37" s="748">
        <f t="shared" si="141"/>
        <v>8.2879121449998312</v>
      </c>
      <c r="AZ37" s="748">
        <f t="shared" si="141"/>
        <v>16.251323494999838</v>
      </c>
      <c r="BA37" s="748">
        <f t="shared" ref="BA37" si="142">+BA36/BA2</f>
        <v>22.446694664999914</v>
      </c>
    </row>
    <row r="38" spans="1:53">
      <c r="C38" s="649" t="s">
        <v>319</v>
      </c>
      <c r="D38" s="607"/>
      <c r="E38" s="607"/>
      <c r="F38" s="607"/>
      <c r="G38" s="607"/>
      <c r="H38" s="609" t="e">
        <f>+H37/264.172</f>
        <v>#DIV/0!</v>
      </c>
      <c r="I38" s="610" t="e">
        <f>+I37/264.172</f>
        <v>#DIV/0!</v>
      </c>
      <c r="J38" s="610" t="e">
        <f t="shared" ref="J38:AC38" si="143">+J37/264.172</f>
        <v>#DIV/0!</v>
      </c>
      <c r="K38" s="610" t="e">
        <f t="shared" si="143"/>
        <v>#DIV/0!</v>
      </c>
      <c r="L38" s="610" t="e">
        <f t="shared" si="143"/>
        <v>#DIV/0!</v>
      </c>
      <c r="M38" s="610" t="e">
        <f t="shared" si="143"/>
        <v>#DIV/0!</v>
      </c>
      <c r="N38" s="610" t="e">
        <f t="shared" si="143"/>
        <v>#DIV/0!</v>
      </c>
      <c r="O38" s="610" t="e">
        <f t="shared" si="143"/>
        <v>#DIV/0!</v>
      </c>
      <c r="P38" s="610" t="e">
        <f t="shared" si="143"/>
        <v>#DIV/0!</v>
      </c>
      <c r="Q38" s="610" t="e">
        <f t="shared" si="143"/>
        <v>#DIV/0!</v>
      </c>
      <c r="R38" s="749" t="e">
        <f t="shared" si="143"/>
        <v>#DIV/0!</v>
      </c>
      <c r="S38" s="749" t="e">
        <f t="shared" si="143"/>
        <v>#DIV/0!</v>
      </c>
      <c r="T38" s="749" t="e">
        <f>+T37/264.172</f>
        <v>#DIV/0!</v>
      </c>
      <c r="U38" s="749" t="e">
        <f>+U37/264.172</f>
        <v>#DIV/0!</v>
      </c>
      <c r="V38" s="749" t="e">
        <f t="shared" si="143"/>
        <v>#DIV/0!</v>
      </c>
      <c r="W38" s="749" t="e">
        <f t="shared" si="143"/>
        <v>#DIV/0!</v>
      </c>
      <c r="X38" s="749" t="e">
        <f>+X37/264.172</f>
        <v>#DIV/0!</v>
      </c>
      <c r="Y38" s="749" t="e">
        <f t="shared" si="143"/>
        <v>#DIV/0!</v>
      </c>
      <c r="Z38" s="749" t="e">
        <f t="shared" si="143"/>
        <v>#DIV/0!</v>
      </c>
      <c r="AA38" s="749" t="e">
        <f>+AA37/264.172</f>
        <v>#DIV/0!</v>
      </c>
      <c r="AB38" s="749" t="e">
        <f t="shared" si="143"/>
        <v>#DIV/0!</v>
      </c>
      <c r="AC38" s="749">
        <f t="shared" si="143"/>
        <v>1.7335757936552034</v>
      </c>
      <c r="AD38" s="749">
        <f t="shared" ref="AD38:AI38" si="144">+AD37/264.172</f>
        <v>1.6881739931939224</v>
      </c>
      <c r="AE38" s="749">
        <f t="shared" si="144"/>
        <v>1.6763946356478416</v>
      </c>
      <c r="AF38" s="749">
        <f t="shared" si="144"/>
        <v>2.0209391958522973</v>
      </c>
      <c r="AG38" s="749">
        <f t="shared" si="144"/>
        <v>1.9196750234133386</v>
      </c>
      <c r="AH38" s="749">
        <f t="shared" si="144"/>
        <v>1.8651459594724735</v>
      </c>
      <c r="AI38" s="749">
        <f t="shared" si="144"/>
        <v>1.7553356181424369</v>
      </c>
      <c r="AJ38" s="749">
        <f t="shared" ref="AJ38:AO38" si="145">+AJ37/264.172</f>
        <v>1.9943152775756323</v>
      </c>
      <c r="AK38" s="749">
        <f t="shared" si="145"/>
        <v>1.8997163344916967</v>
      </c>
      <c r="AL38" s="749">
        <f t="shared" si="145"/>
        <v>1.9859140068571177</v>
      </c>
      <c r="AM38" s="749">
        <f t="shared" si="145"/>
        <v>1.5378649413549483</v>
      </c>
      <c r="AN38" s="749">
        <f t="shared" si="145"/>
        <v>1.5045809152477203</v>
      </c>
      <c r="AO38" s="749">
        <f t="shared" si="145"/>
        <v>1.627925802549244</v>
      </c>
      <c r="AP38" s="749">
        <f t="shared" ref="AP38:AR38" si="146">+AP37/264.172</f>
        <v>1.9363016134587965</v>
      </c>
      <c r="AQ38" s="749">
        <f t="shared" si="146"/>
        <v>1.8577689622139695</v>
      </c>
      <c r="AR38" s="749">
        <f t="shared" si="146"/>
        <v>1.7999891310010565</v>
      </c>
      <c r="AS38" s="749">
        <f t="shared" ref="AS38:AZ38" si="147">+AS37/264.172</f>
        <v>1.9413530725292967</v>
      </c>
      <c r="AT38" s="749">
        <f t="shared" si="147"/>
        <v>8.4484044309393283E-2</v>
      </c>
      <c r="AU38" s="749">
        <f t="shared" si="147"/>
        <v>-5.5630745688418342E-3</v>
      </c>
      <c r="AV38" s="749">
        <f t="shared" si="147"/>
        <v>-3.6902380891995323E-2</v>
      </c>
      <c r="AW38" s="749">
        <f t="shared" si="147"/>
        <v>-4.2477765395272933E-2</v>
      </c>
      <c r="AX38" s="749">
        <f t="shared" si="147"/>
        <v>-2.4764619603894644E-2</v>
      </c>
      <c r="AY38" s="749">
        <f t="shared" si="147"/>
        <v>3.1373166516511328E-2</v>
      </c>
      <c r="AZ38" s="749">
        <f t="shared" si="147"/>
        <v>6.1517963656253637E-2</v>
      </c>
      <c r="BA38" s="749">
        <f t="shared" ref="BA38" si="148">+BA37/264.172</f>
        <v>8.4969999337552476E-2</v>
      </c>
    </row>
    <row r="39" spans="1:53">
      <c r="C39" s="71"/>
      <c r="D39" s="421"/>
      <c r="E39" s="421"/>
      <c r="F39" s="421"/>
      <c r="G39" s="421"/>
      <c r="H39" s="811"/>
      <c r="I39" s="812"/>
      <c r="J39" s="812"/>
      <c r="K39" s="812"/>
      <c r="L39" s="812"/>
      <c r="M39" s="812"/>
      <c r="N39" s="812"/>
      <c r="O39" s="812"/>
      <c r="P39" s="812"/>
      <c r="Q39" s="812"/>
      <c r="R39" s="813"/>
      <c r="S39" s="813"/>
      <c r="T39" s="813"/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  <c r="AF39" s="813"/>
      <c r="AG39" s="813"/>
      <c r="AH39" s="813"/>
      <c r="AI39" s="813"/>
      <c r="AJ39" s="813"/>
      <c r="AK39" s="813"/>
      <c r="AL39" s="813"/>
      <c r="AM39" s="813"/>
      <c r="AN39" s="813"/>
      <c r="AO39" s="813"/>
      <c r="AP39" s="813"/>
      <c r="AQ39" s="813"/>
      <c r="AR39" s="813"/>
      <c r="AS39" s="813"/>
      <c r="AT39" s="813"/>
      <c r="AU39" s="813"/>
      <c r="AV39" s="813"/>
      <c r="AW39" s="813"/>
      <c r="AX39" s="813"/>
      <c r="AY39" s="813"/>
      <c r="AZ39" s="813"/>
      <c r="BA39" s="813"/>
    </row>
    <row r="40" spans="1:53">
      <c r="C40" s="64"/>
      <c r="T40" s="814">
        <f>'settlement day'!AC12</f>
        <v>2826</v>
      </c>
      <c r="U40" s="814">
        <f>'settlement day'!AD12</f>
        <v>3081</v>
      </c>
      <c r="V40" s="814">
        <f>'settlement day'!AE12</f>
        <v>2651.5</v>
      </c>
      <c r="W40" s="814">
        <v>0</v>
      </c>
      <c r="X40" s="814">
        <f>'settlement day'!AG12</f>
        <v>2235.5</v>
      </c>
      <c r="Y40" s="814"/>
      <c r="Z40" s="814">
        <v>0</v>
      </c>
      <c r="AA40" s="814"/>
      <c r="AB40" s="814"/>
      <c r="AC40" s="814"/>
      <c r="AD40" s="814"/>
      <c r="AE40" s="814"/>
      <c r="AF40" s="814"/>
      <c r="AG40" s="814"/>
      <c r="AH40" s="814"/>
      <c r="AI40" s="814"/>
      <c r="AJ40" s="814"/>
      <c r="AK40" s="814"/>
      <c r="AL40" s="814"/>
      <c r="AM40" s="814"/>
      <c r="AN40" s="814"/>
      <c r="AO40" s="814"/>
      <c r="AP40" s="814"/>
      <c r="AQ40" s="814"/>
      <c r="AR40" s="814"/>
      <c r="AS40" s="814"/>
      <c r="AT40" s="814"/>
      <c r="AU40" s="814">
        <f t="shared" ref="AU40" si="149">AU42-AT42</f>
        <v>-50.5</v>
      </c>
      <c r="AV40" s="814">
        <f t="shared" ref="AV40" si="150">AV42-AU42</f>
        <v>0</v>
      </c>
      <c r="AW40" s="814">
        <f t="shared" ref="AW40" si="151">AW42-AV42</f>
        <v>12.5</v>
      </c>
      <c r="AX40" s="814">
        <f t="shared" ref="AX40" si="152">AX42-AW42</f>
        <v>27</v>
      </c>
      <c r="AY40" s="814">
        <f t="shared" ref="AY40" si="153">AY42-AX42</f>
        <v>49</v>
      </c>
      <c r="AZ40" s="814">
        <f t="shared" ref="AZ40:BA40" si="154">AZ42-AY42</f>
        <v>12.5</v>
      </c>
      <c r="BA40" s="814">
        <f t="shared" si="154"/>
        <v>16.5</v>
      </c>
    </row>
    <row r="41" spans="1:53" ht="15.75" thickBot="1">
      <c r="C41" s="64" t="s">
        <v>320</v>
      </c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40">
        <v>44927</v>
      </c>
      <c r="S41" s="740">
        <v>44958</v>
      </c>
      <c r="T41" s="740">
        <v>44986</v>
      </c>
      <c r="U41" s="740">
        <v>45017</v>
      </c>
      <c r="V41" s="740">
        <v>45047</v>
      </c>
      <c r="W41" s="740">
        <v>45078</v>
      </c>
      <c r="X41" s="740">
        <v>45108</v>
      </c>
      <c r="Y41" s="740">
        <v>45139</v>
      </c>
      <c r="Z41" s="740">
        <v>45170</v>
      </c>
      <c r="AA41" s="740">
        <v>45200</v>
      </c>
      <c r="AB41" s="740">
        <v>45231</v>
      </c>
      <c r="AC41" s="740">
        <v>45261</v>
      </c>
      <c r="AD41" s="740">
        <v>45292</v>
      </c>
      <c r="AE41" s="740">
        <v>45323</v>
      </c>
      <c r="AF41" s="740">
        <v>45352</v>
      </c>
      <c r="AG41" s="740">
        <v>45383</v>
      </c>
      <c r="AH41" s="740">
        <v>45413</v>
      </c>
      <c r="AI41" s="740">
        <v>45444</v>
      </c>
      <c r="AJ41" s="740">
        <v>45474</v>
      </c>
      <c r="AK41" s="740">
        <v>45505</v>
      </c>
      <c r="AL41" s="740">
        <v>45536</v>
      </c>
      <c r="AM41" s="740">
        <v>45566</v>
      </c>
      <c r="AN41" s="740">
        <v>45597</v>
      </c>
      <c r="AO41" s="740">
        <v>45627</v>
      </c>
      <c r="AP41" s="740">
        <v>45658</v>
      </c>
      <c r="AQ41" s="740">
        <v>45689</v>
      </c>
      <c r="AR41" s="740">
        <v>45717</v>
      </c>
      <c r="AS41" s="740">
        <v>45748</v>
      </c>
      <c r="AT41" s="740">
        <v>45778</v>
      </c>
      <c r="AU41" s="740">
        <v>45809</v>
      </c>
      <c r="AV41" s="740">
        <v>45839</v>
      </c>
      <c r="AW41" s="740">
        <v>45870</v>
      </c>
      <c r="AX41" s="740">
        <v>45901</v>
      </c>
      <c r="AY41" s="740">
        <v>45931</v>
      </c>
      <c r="AZ41" s="740">
        <v>45962</v>
      </c>
      <c r="BA41" s="740">
        <v>45992</v>
      </c>
    </row>
    <row r="42" spans="1:53">
      <c r="C42" s="64" t="s">
        <v>321</v>
      </c>
      <c r="D42" s="421">
        <f>+'settlement day'!N13</f>
        <v>0</v>
      </c>
      <c r="E42" s="421">
        <f>+'settlement day'!O13</f>
        <v>0</v>
      </c>
      <c r="F42" s="421">
        <f>+'settlement day'!P13</f>
        <v>0</v>
      </c>
      <c r="G42" s="421">
        <f>+'settlement day'!Q13</f>
        <v>0</v>
      </c>
      <c r="I42" s="421">
        <f>+'settlement day'!R13</f>
        <v>0</v>
      </c>
      <c r="J42" s="421">
        <f>+'settlement day'!S13</f>
        <v>0</v>
      </c>
      <c r="K42" s="421">
        <f>+'settlement day'!T13</f>
        <v>0</v>
      </c>
      <c r="L42" s="421">
        <f>+'settlement day'!U13</f>
        <v>0</v>
      </c>
      <c r="M42" s="421">
        <f>+'settlement day'!V13</f>
        <v>0</v>
      </c>
      <c r="N42" s="421">
        <f>+'settlement day'!W13</f>
        <v>0</v>
      </c>
      <c r="O42" s="421">
        <f>+'settlement day'!X13</f>
        <v>0</v>
      </c>
      <c r="P42" s="421">
        <f>+'settlement day'!Y13</f>
        <v>0</v>
      </c>
      <c r="Q42" s="421">
        <f>+'settlement day'!Z13</f>
        <v>0</v>
      </c>
      <c r="R42" s="743">
        <f>+'settlement day'!AA13</f>
        <v>0</v>
      </c>
      <c r="S42" s="743">
        <f>+'settlement day'!AB13</f>
        <v>0</v>
      </c>
      <c r="T42" s="743">
        <f>+'settlement day'!AC13</f>
        <v>0</v>
      </c>
      <c r="U42" s="743">
        <f>+'settlement day'!AD13</f>
        <v>0</v>
      </c>
      <c r="V42" s="743">
        <f>+'settlement day'!AE13</f>
        <v>0</v>
      </c>
      <c r="W42" s="743">
        <f>+'settlement day'!AF13</f>
        <v>0</v>
      </c>
      <c r="X42" s="743">
        <f>+'settlement day'!AG13</f>
        <v>0</v>
      </c>
      <c r="Y42" s="743">
        <f>+'settlement day'!AH13</f>
        <v>0</v>
      </c>
      <c r="Z42" s="743">
        <f>+'settlement day'!AI13</f>
        <v>0</v>
      </c>
      <c r="AA42" s="743">
        <f>+'settlement day'!AJ13</f>
        <v>0</v>
      </c>
      <c r="AB42" s="743">
        <f>+'settlement day'!AK13</f>
        <v>0</v>
      </c>
      <c r="AC42" s="743">
        <f>+'settlement day'!AL13</f>
        <v>0</v>
      </c>
      <c r="AD42" s="743">
        <f>+'settlement day'!AM13</f>
        <v>0</v>
      </c>
      <c r="AE42" s="743">
        <f>+'settlement day'!AN13</f>
        <v>0</v>
      </c>
      <c r="AF42" s="743">
        <f>+'settlement day'!AO13</f>
        <v>0</v>
      </c>
      <c r="AG42" s="743">
        <f>+'settlement day'!AP13</f>
        <v>0</v>
      </c>
      <c r="AH42" s="743">
        <f>+'settlement day'!AQ13</f>
        <v>0</v>
      </c>
      <c r="AI42" s="743">
        <f>+'settlement day'!AR13</f>
        <v>0</v>
      </c>
      <c r="AJ42" s="743">
        <f>+'settlement day'!AS13</f>
        <v>0</v>
      </c>
      <c r="AK42" s="743">
        <f>+'settlement day'!AT13</f>
        <v>0</v>
      </c>
      <c r="AL42" s="743">
        <f>+'settlement day'!AU13</f>
        <v>0</v>
      </c>
      <c r="AM42" s="743">
        <f>+'settlement day'!AV13</f>
        <v>0</v>
      </c>
      <c r="AN42" s="743">
        <f>+'settlement day'!AW13</f>
        <v>0</v>
      </c>
      <c r="AO42" s="743">
        <f>+'settlement day'!AX13</f>
        <v>0</v>
      </c>
      <c r="AP42" s="743">
        <f>+'settlement day'!AY13</f>
        <v>0</v>
      </c>
      <c r="AQ42" s="743">
        <f>+'settlement day'!AZ13</f>
        <v>0</v>
      </c>
      <c r="AR42" s="743">
        <f>+'settlement day'!BA13</f>
        <v>0</v>
      </c>
      <c r="AS42" s="743">
        <f>+'settlement day'!BB13</f>
        <v>0</v>
      </c>
      <c r="AT42" s="743">
        <f>+'settlement day'!BC13</f>
        <v>2758</v>
      </c>
      <c r="AU42" s="743">
        <f>+'settlement day'!BD13</f>
        <v>2707.5</v>
      </c>
      <c r="AV42" s="743">
        <f>+'settlement day'!BE13</f>
        <v>2707.5</v>
      </c>
      <c r="AW42" s="743">
        <f>+'settlement day'!BF13</f>
        <v>2720</v>
      </c>
      <c r="AX42" s="743">
        <f>+'settlement day'!BG13</f>
        <v>2747</v>
      </c>
      <c r="AY42" s="743">
        <f>+'settlement day'!BH13</f>
        <v>2796</v>
      </c>
      <c r="AZ42" s="743">
        <f>+'settlement day'!BI13</f>
        <v>2808.5</v>
      </c>
      <c r="BA42" s="743">
        <f>+'settlement day'!BJ13</f>
        <v>2825</v>
      </c>
    </row>
    <row r="43" spans="1:53">
      <c r="C43" s="64" t="s">
        <v>322</v>
      </c>
      <c r="D43" s="421">
        <f>+(D42-'mkt data'!$G$23+'mkt data'!$G$24)/'mkt data'!$H$25</f>
        <v>-99.524494083821736</v>
      </c>
      <c r="E43" s="421">
        <f>+(E42-'mkt data'!$G$23+'mkt data'!$G$24)/'mkt data'!$H$25</f>
        <v>-99.524494083821736</v>
      </c>
      <c r="F43" s="421">
        <f>+(F42-'mkt data'!$G$23+'mkt data'!$G$24)/'mkt data'!$H$25</f>
        <v>-99.524494083821736</v>
      </c>
      <c r="G43" s="421">
        <f>+(G42-'mkt data'!$G$23+'mkt data'!$G$24)/'mkt data'!$H$25</f>
        <v>-99.524494083821736</v>
      </c>
      <c r="I43" s="421">
        <f>+(I42-'mkt data'!$G$23+'mkt data'!$G$24)/'mkt data'!$H$25</f>
        <v>-99.524494083821736</v>
      </c>
      <c r="J43" s="421">
        <f>+(J42-'mkt data'!$G$23+'mkt data'!$G$24)/'mkt data'!$H$25</f>
        <v>-99.524494083821736</v>
      </c>
      <c r="K43" s="421">
        <f>+(K42-'mkt data'!$G$23+'mkt data'!$G$24)/'mkt data'!$H$25</f>
        <v>-99.524494083821736</v>
      </c>
      <c r="L43" s="421">
        <f>+(L42-'mkt data'!$G$23+'mkt data'!$G$24)/'mkt data'!$H$25</f>
        <v>-99.524494083821736</v>
      </c>
      <c r="M43" s="421">
        <f>+(M42-'mkt data'!$G$23+'mkt data'!$G$24)/'mkt data'!$H$25</f>
        <v>-99.524494083821736</v>
      </c>
      <c r="N43" s="421">
        <f>+(N42-'mkt data'!$G$23+'mkt data'!$G$24)/'mkt data'!$H$25</f>
        <v>-99.524494083821736</v>
      </c>
      <c r="O43" s="421">
        <f>+(O42-'mkt data'!$G$23+'mkt data'!$G$24)/'mkt data'!$H$25</f>
        <v>-99.524494083821736</v>
      </c>
      <c r="P43" s="421">
        <f>+(P42-'mkt data'!$G$23+'mkt data'!$G$24)/'mkt data'!$H$25</f>
        <v>-99.524494083821736</v>
      </c>
      <c r="Q43" s="421">
        <f>+(Q42-'mkt data'!$G$23+'mkt data'!$G$24)/'mkt data'!$H$25</f>
        <v>-99.524494083821736</v>
      </c>
      <c r="R43" s="743">
        <f>+(R42-'mkt data'!$G$23+'mkt data'!$G$24)/'mkt data'!$H$25</f>
        <v>-99.524494083821736</v>
      </c>
      <c r="S43" s="743">
        <f>+(S42-'mkt data'!$G$23+'mkt data'!$G$24)/'mkt data'!$H$25</f>
        <v>-99.524494083821736</v>
      </c>
      <c r="T43" s="743">
        <f>+(T42-'mkt data'!$G$23+'mkt data'!$G$24)/'mkt data'!$H$25</f>
        <v>-99.524494083821736</v>
      </c>
      <c r="U43" s="743">
        <f>+(U42-'mkt data'!$G$23+'mkt data'!$G$24)/'mkt data'!$H$25</f>
        <v>-99.524494083821736</v>
      </c>
      <c r="V43" s="743">
        <f>+(V42-'mkt data'!$G$23+'mkt data'!$G$24)/'mkt data'!$H$25</f>
        <v>-99.524494083821736</v>
      </c>
      <c r="W43" s="743">
        <f>+(W42-'mkt data'!$G$23+'mkt data'!$G$24)/'mkt data'!$H$25</f>
        <v>-99.524494083821736</v>
      </c>
      <c r="X43" s="743">
        <f>+(X42-'mkt data'!$G$23+'mkt data'!$G$24)/'mkt data'!$H$25</f>
        <v>-99.524494083821736</v>
      </c>
      <c r="Y43" s="743">
        <f>+(Y42-'mkt data'!$G$23+'mkt data'!$G$24)/'mkt data'!$H$25</f>
        <v>-99.524494083821736</v>
      </c>
      <c r="Z43" s="743">
        <f>+(Z42-'mkt data'!$G$23+'mkt data'!$G$24)/'mkt data'!$H$25</f>
        <v>-99.524494083821736</v>
      </c>
      <c r="AA43" s="743">
        <f>+(AA42-'mkt data'!$G$23+'mkt data'!$G$24)/'mkt data'!$H$25</f>
        <v>-99.524494083821736</v>
      </c>
      <c r="AB43" s="743">
        <f>+(AB42-'mkt data'!$G$23+'mkt data'!$G$24)/'mkt data'!$H$25</f>
        <v>-99.524494083821736</v>
      </c>
      <c r="AC43" s="743">
        <f>+(AC42-'mkt data'!$G$23+'mkt data'!$G$24)/'mkt data'!$H$25</f>
        <v>-99.524494083821736</v>
      </c>
      <c r="AD43" s="743">
        <f>+(AD42-'mkt data'!$G$23+'mkt data'!$G$24)/'mkt data'!$H$25</f>
        <v>-99.524494083821736</v>
      </c>
      <c r="AE43" s="743">
        <f>+(AE42-'mkt data'!$G$23+'mkt data'!$G$24)/'mkt data'!$H$25</f>
        <v>-99.524494083821736</v>
      </c>
      <c r="AF43" s="743">
        <f>+(AF42-'mkt data'!$G$23+'mkt data'!$G$24)/'mkt data'!$H$25</f>
        <v>-99.524494083821736</v>
      </c>
      <c r="AG43" s="743">
        <f>+(AG42-'mkt data'!$G$23+'mkt data'!$G$24)/'mkt data'!$H$25</f>
        <v>-99.524494083821736</v>
      </c>
      <c r="AH43" s="743">
        <f>+(AH42-'mkt data'!$G$23+'mkt data'!$G$24)/'mkt data'!$H$25</f>
        <v>-99.524494083821736</v>
      </c>
      <c r="AI43" s="743">
        <f>+(AI42-'mkt data'!$G$23+'mkt data'!$G$24)/'mkt data'!$H$25</f>
        <v>-99.524494083821736</v>
      </c>
      <c r="AJ43" s="743">
        <f>+(AJ42-'mkt data'!$G$23+'mkt data'!$G$24)/'mkt data'!$H$25</f>
        <v>-99.524494083821736</v>
      </c>
      <c r="AK43" s="743">
        <f>+(AK42-'mkt data'!$G$23+'mkt data'!$G$24)/'mkt data'!$H$25</f>
        <v>-99.524494083821736</v>
      </c>
      <c r="AL43" s="743">
        <f>+(AL42-'mkt data'!$G$23+'mkt data'!$G$24)/'mkt data'!$H$25</f>
        <v>-99.524494083821736</v>
      </c>
      <c r="AM43" s="743">
        <f>+(AM42-'mkt data'!$G$23+'mkt data'!$G$24)/'mkt data'!$H$25</f>
        <v>-99.524494083821736</v>
      </c>
      <c r="AN43" s="743">
        <f>+(AN42-'mkt data'!$G$23+'mkt data'!$G$24)/'mkt data'!$H$25</f>
        <v>-99.524494083821736</v>
      </c>
      <c r="AO43" s="743">
        <f>+(AO42-'mkt data'!$G$23+'mkt data'!$G$24)/'mkt data'!$H$25</f>
        <v>-99.524494083821736</v>
      </c>
      <c r="AP43" s="743">
        <f>+(AP42-'mkt data'!$G$23+'mkt data'!$G$24)/'mkt data'!$H$25</f>
        <v>-99.524494083821736</v>
      </c>
      <c r="AQ43" s="743">
        <f>+(AQ42-'mkt data'!$G$23+'mkt data'!$G$24)/'mkt data'!$H$25</f>
        <v>-99.524494083821736</v>
      </c>
      <c r="AR43" s="743">
        <f>+(AR42-'mkt data'!$G$23+'mkt data'!$G$24)/'mkt data'!$H$25</f>
        <v>-99.524494083821736</v>
      </c>
      <c r="AS43" s="743">
        <f>+(AS42-'mkt data'!$G$23+'mkt data'!$G$24)/'mkt data'!$H$25</f>
        <v>-99.524494083821736</v>
      </c>
      <c r="AT43" s="743">
        <f>+(AT42-'mkt data'!$G$23+'mkt data'!$G$24)/'mkt data'!$H$25</f>
        <v>2950.3483357292935</v>
      </c>
      <c r="AU43" s="743">
        <f>+(AU42-'mkt data'!$G$23+'mkt data'!$G$24)/'mkt data'!$H$25</f>
        <v>2894.5040362711488</v>
      </c>
      <c r="AV43" s="743">
        <f>+(AV42-'mkt data'!$G$23+'mkt data'!$G$24)/'mkt data'!$H$25</f>
        <v>2894.5040362711488</v>
      </c>
      <c r="AW43" s="743">
        <f>+(AW42-'mkt data'!$G$23+'mkt data'!$G$24)/'mkt data'!$H$25</f>
        <v>2908.3268826716799</v>
      </c>
      <c r="AX43" s="743">
        <f>+(AX42-'mkt data'!$G$23+'mkt data'!$G$24)/'mkt data'!$H$25</f>
        <v>2938.1842308968262</v>
      </c>
      <c r="AY43" s="743">
        <f>+(AY42-'mkt data'!$G$23+'mkt data'!$G$24)/'mkt data'!$H$25</f>
        <v>2992.3697887869071</v>
      </c>
      <c r="AZ43" s="743">
        <f>+(AZ42-'mkt data'!$G$23+'mkt data'!$G$24)/'mkt data'!$H$25</f>
        <v>3006.1926351874376</v>
      </c>
      <c r="BA43" s="743">
        <f>+(BA42-'mkt data'!$G$23+'mkt data'!$G$24)/'mkt data'!$H$25</f>
        <v>3024.4387924361386</v>
      </c>
    </row>
    <row r="44" spans="1:53">
      <c r="C44" s="64"/>
      <c r="D44" s="421"/>
      <c r="E44" s="421"/>
      <c r="F44" s="421"/>
      <c r="G44" s="421"/>
      <c r="I44" s="421"/>
      <c r="J44" s="421"/>
      <c r="K44" s="421"/>
      <c r="L44" s="421"/>
      <c r="M44" s="421"/>
      <c r="N44" s="421"/>
      <c r="O44" s="421"/>
      <c r="P44" s="421"/>
      <c r="Q44" s="421"/>
      <c r="R44" s="743"/>
      <c r="S44" s="743"/>
      <c r="T44" s="743"/>
      <c r="U44" s="743"/>
      <c r="V44" s="743"/>
      <c r="W44" s="743"/>
      <c r="X44" s="743"/>
      <c r="Y44" s="743"/>
      <c r="Z44" s="743"/>
      <c r="AA44" s="743"/>
      <c r="AB44" s="743"/>
      <c r="AC44" s="743"/>
      <c r="AD44" s="743"/>
      <c r="AE44" s="743"/>
      <c r="AF44" s="743"/>
      <c r="AG44" s="743"/>
      <c r="AH44" s="743"/>
      <c r="AI44" s="743"/>
      <c r="AJ44" s="743"/>
      <c r="AK44" s="743"/>
      <c r="AL44" s="743"/>
      <c r="AM44" s="743"/>
      <c r="AN44" s="743"/>
      <c r="AO44" s="743"/>
      <c r="AP44" s="743"/>
      <c r="AQ44" s="743"/>
      <c r="AR44" s="743"/>
      <c r="AS44" s="743"/>
      <c r="AT44" s="743"/>
      <c r="AU44" s="743"/>
      <c r="AV44" s="743"/>
      <c r="AW44" s="743"/>
      <c r="AX44" s="743"/>
      <c r="AY44" s="743"/>
      <c r="AZ44" s="743"/>
      <c r="BA44" s="743"/>
    </row>
    <row r="45" spans="1:53">
      <c r="B45" s="415">
        <f>+'mkt data'!G26</f>
        <v>0.12</v>
      </c>
      <c r="C45" s="64" t="s">
        <v>323</v>
      </c>
      <c r="D45" s="421">
        <f>+((D42-'mkt data'!$G$23)*'mkt data'!$H$26)+('mkt data'!$G$24)</f>
        <v>-100.80000000000001</v>
      </c>
      <c r="E45" s="421">
        <f>+((E42-'mkt data'!$G$23)*'mkt data'!$H$26)+('mkt data'!$G$24)</f>
        <v>-100.80000000000001</v>
      </c>
      <c r="F45" s="421">
        <f>+((F42-'mkt data'!$G$23)*'mkt data'!$H$26)+('mkt data'!$G$24)</f>
        <v>-100.80000000000001</v>
      </c>
      <c r="G45" s="421">
        <f>+((G42-'mkt data'!$G$23)*'mkt data'!$H$26)+('mkt data'!$G$24)</f>
        <v>-100.80000000000001</v>
      </c>
      <c r="I45" s="421">
        <f>+((I42-'mkt data'!$G$23)*'mkt data'!$H$26)+('mkt data'!$G$24)</f>
        <v>-100.80000000000001</v>
      </c>
      <c r="J45" s="421">
        <f>+((J42-'mkt data'!$G$23)*'mkt data'!$H$26)+('mkt data'!$G$24)</f>
        <v>-100.80000000000001</v>
      </c>
      <c r="K45" s="421">
        <f>+((K42-'mkt data'!$G$23)*'mkt data'!$H$26)+('mkt data'!$G$24)</f>
        <v>-100.80000000000001</v>
      </c>
      <c r="L45" s="421">
        <f>+((L42-'mkt data'!$G$23)*'mkt data'!$H$26)+('mkt data'!$G$24)</f>
        <v>-100.80000000000001</v>
      </c>
      <c r="M45" s="421">
        <f>+((M42-'mkt data'!$G$23)*'mkt data'!$H$26)+('mkt data'!$G$24)</f>
        <v>-100.80000000000001</v>
      </c>
      <c r="N45" s="421">
        <f>+((N42-'mkt data'!$G$23)*'mkt data'!$H$26)+('mkt data'!$G$24)</f>
        <v>-100.80000000000001</v>
      </c>
      <c r="O45" s="421">
        <f>+((O42-'mkt data'!$G$23)*'mkt data'!$H$26)+('mkt data'!$G$24)</f>
        <v>-100.80000000000001</v>
      </c>
      <c r="P45" s="421">
        <f>+((P42-'mkt data'!$G$23)*'mkt data'!$H$26)+('mkt data'!$G$24)</f>
        <v>-100.80000000000001</v>
      </c>
      <c r="Q45" s="421">
        <f>+((Q42-'mkt data'!$G$23)*'mkt data'!$H$26)+('mkt data'!$G$24)</f>
        <v>-100.80000000000001</v>
      </c>
      <c r="R45" s="743">
        <f>+((R42-'mkt data'!$G$23)*'mkt data'!$H$26)+('mkt data'!$G$24)</f>
        <v>-100.80000000000001</v>
      </c>
      <c r="S45" s="743">
        <f>+((S42-'mkt data'!$G$23)*'mkt data'!$H$26)+('mkt data'!$G$24)</f>
        <v>-100.80000000000001</v>
      </c>
      <c r="T45" s="743">
        <f>+((T42-'mkt data'!$G$23)*'mkt data'!$H$26)+('mkt data'!$G$24)</f>
        <v>-100.80000000000001</v>
      </c>
      <c r="U45" s="743">
        <f>+((U42-'mkt data'!$G$23)*'mkt data'!$H$26)+('mkt data'!$G$24)</f>
        <v>-100.80000000000001</v>
      </c>
      <c r="V45" s="743">
        <f>+((V42-'mkt data'!$G$23)*'mkt data'!$H$26)+('mkt data'!$G$24)</f>
        <v>-100.80000000000001</v>
      </c>
      <c r="W45" s="743">
        <f>+((W42-'mkt data'!$G$23)*'mkt data'!$H$26)+('mkt data'!$G$24)</f>
        <v>-100.80000000000001</v>
      </c>
      <c r="X45" s="743">
        <f>+((X42-'mkt data'!$G$23)*'mkt data'!$H$26)+('mkt data'!$G$24)</f>
        <v>-100.80000000000001</v>
      </c>
      <c r="Y45" s="743">
        <f>+((Y42-'mkt data'!$G$23)*'mkt data'!$H$26)+('mkt data'!$G$24)</f>
        <v>-100.80000000000001</v>
      </c>
      <c r="Z45" s="743">
        <f>+((Z42-'mkt data'!$G$23)*'mkt data'!$H$26)+('mkt data'!$G$24)</f>
        <v>-100.80000000000001</v>
      </c>
      <c r="AA45" s="743">
        <f>+((AA42-'mkt data'!$G$23)*'mkt data'!$H$26)+('mkt data'!$G$24)</f>
        <v>-100.80000000000001</v>
      </c>
      <c r="AB45" s="743">
        <f>+((AB42-'mkt data'!$G$23)*'mkt data'!$H$26)+('mkt data'!$G$24)</f>
        <v>-100.80000000000001</v>
      </c>
      <c r="AC45" s="743">
        <f>+((AC42-'mkt data'!$G$23)*'mkt data'!$H$26)+('mkt data'!$G$24)</f>
        <v>-100.80000000000001</v>
      </c>
      <c r="AD45" s="743">
        <f>+((AD42-'mkt data'!$G$23)*'mkt data'!$H$26)+('mkt data'!$G$24)</f>
        <v>-100.80000000000001</v>
      </c>
      <c r="AE45" s="743">
        <f>+((AE42-'mkt data'!$G$23)*'mkt data'!$H$26)+('mkt data'!$G$24)</f>
        <v>-100.80000000000001</v>
      </c>
      <c r="AF45" s="743">
        <f>+((AF42-'mkt data'!$G$23)*'mkt data'!$H$26)+('mkt data'!$G$24)</f>
        <v>-100.80000000000001</v>
      </c>
      <c r="AG45" s="743">
        <f>+((AG42-'mkt data'!$G$23)*'mkt data'!$H$26)+('mkt data'!$G$24)</f>
        <v>-100.80000000000001</v>
      </c>
      <c r="AH45" s="743">
        <f>+((AH42-'mkt data'!$G$23)*'mkt data'!$H$26)+('mkt data'!$G$24)</f>
        <v>-100.80000000000001</v>
      </c>
      <c r="AI45" s="743">
        <f>+((AI42-'mkt data'!$G$23)*'mkt data'!$H$26)+('mkt data'!$G$24)</f>
        <v>-100.80000000000001</v>
      </c>
      <c r="AJ45" s="743">
        <f>+((AJ42-'mkt data'!$G$23)*'mkt data'!$H$26)+('mkt data'!$G$24)</f>
        <v>-100.80000000000001</v>
      </c>
      <c r="AK45" s="743">
        <f>+((AK42-'mkt data'!$G$23)*'mkt data'!$H$26)+('mkt data'!$G$24)</f>
        <v>-100.80000000000001</v>
      </c>
      <c r="AL45" s="743">
        <f>+((AL42-'mkt data'!$G$23)*'mkt data'!$H$26)+('mkt data'!$G$24)</f>
        <v>-100.80000000000001</v>
      </c>
      <c r="AM45" s="743">
        <f>+((AM42-'mkt data'!$G$23)*'mkt data'!$H$26)+('mkt data'!$G$24)</f>
        <v>-100.80000000000001</v>
      </c>
      <c r="AN45" s="743">
        <f>+((AN42-'mkt data'!$G$23)*'mkt data'!$H$26)+('mkt data'!$G$24)</f>
        <v>-100.80000000000001</v>
      </c>
      <c r="AO45" s="743">
        <f>+((AO42-'mkt data'!$G$23)*'mkt data'!$H$26)+('mkt data'!$G$24)</f>
        <v>-100.80000000000001</v>
      </c>
      <c r="AP45" s="743">
        <f>+((AP42-'mkt data'!$G$23)*'mkt data'!$H$26)+('mkt data'!$G$24)</f>
        <v>-100.80000000000001</v>
      </c>
      <c r="AQ45" s="743">
        <f>+((AQ42-'mkt data'!$G$23)*'mkt data'!$H$26)+('mkt data'!$G$24)</f>
        <v>-100.80000000000001</v>
      </c>
      <c r="AR45" s="743">
        <f>+((AR42-'mkt data'!$G$23)*'mkt data'!$H$26)+('mkt data'!$G$24)</f>
        <v>-100.80000000000001</v>
      </c>
      <c r="AS45" s="743">
        <f>+((AS42-'mkt data'!$G$23)*'mkt data'!$H$26)+('mkt data'!$G$24)</f>
        <v>-100.80000000000001</v>
      </c>
      <c r="AT45" s="743">
        <f>+((AT42-'mkt data'!$G$23)*'mkt data'!$H$26)+('mkt data'!$G$24)</f>
        <v>2988.1600000000003</v>
      </c>
      <c r="AU45" s="743">
        <f>+((AU42-'mkt data'!$G$23)*'mkt data'!$H$26)+('mkt data'!$G$24)</f>
        <v>2931.6000000000004</v>
      </c>
      <c r="AV45" s="743">
        <f>+((AV42-'mkt data'!$G$23)*'mkt data'!$H$26)+('mkt data'!$G$24)</f>
        <v>2931.6000000000004</v>
      </c>
      <c r="AW45" s="743">
        <f>+((AW42-'mkt data'!$G$23)*'mkt data'!$H$26)+('mkt data'!$G$24)</f>
        <v>2945.6000000000004</v>
      </c>
      <c r="AX45" s="743">
        <f>+((AX42-'mkt data'!$G$23)*'mkt data'!$H$26)+('mkt data'!$G$24)</f>
        <v>2975.84</v>
      </c>
      <c r="AY45" s="743">
        <f>+((AY42-'mkt data'!$G$23)*'mkt data'!$H$26)+('mkt data'!$G$24)</f>
        <v>3030.7200000000003</v>
      </c>
      <c r="AZ45" s="743">
        <f>+((AZ42-'mkt data'!$G$23)*'mkt data'!$H$26)+('mkt data'!$G$24)</f>
        <v>3044.7200000000003</v>
      </c>
      <c r="BA45" s="743">
        <f>+((BA42-'mkt data'!$G$23)*'mkt data'!$H$26)+('mkt data'!$G$24)</f>
        <v>3063.2000000000003</v>
      </c>
    </row>
    <row r="46" spans="1:53">
      <c r="C46" s="64"/>
      <c r="D46" s="421"/>
      <c r="E46" s="421"/>
      <c r="F46" s="421"/>
      <c r="G46" s="421"/>
      <c r="I46" s="421"/>
      <c r="J46" s="421"/>
      <c r="K46" s="421"/>
      <c r="L46" s="421"/>
      <c r="M46" s="421"/>
      <c r="N46" s="421"/>
      <c r="O46" s="421"/>
      <c r="P46" s="421"/>
      <c r="Q46" s="421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743"/>
      <c r="AE46" s="743"/>
      <c r="AF46" s="743"/>
      <c r="AG46" s="743"/>
      <c r="AH46" s="743"/>
      <c r="AI46" s="743"/>
      <c r="AJ46" s="743"/>
      <c r="AK46" s="743"/>
      <c r="AL46" s="743"/>
      <c r="AM46" s="743"/>
      <c r="AN46" s="743"/>
      <c r="AO46" s="743"/>
      <c r="AP46" s="743"/>
      <c r="AQ46" s="743"/>
      <c r="AR46" s="743"/>
      <c r="AS46" s="743"/>
      <c r="AT46" s="743"/>
      <c r="AU46" s="743"/>
      <c r="AV46" s="743"/>
      <c r="AW46" s="743"/>
      <c r="AX46" s="743"/>
      <c r="AY46" s="743"/>
      <c r="AZ46" s="743"/>
      <c r="BA46" s="743"/>
    </row>
    <row r="47" spans="1:53">
      <c r="B47" s="60">
        <f>470/0.867</f>
        <v>542.09919261822381</v>
      </c>
      <c r="C47" s="259" t="s">
        <v>324</v>
      </c>
      <c r="D47" s="440">
        <f t="shared" ref="D47:G47" si="155">+D45+$B$47</f>
        <v>441.2991926182238</v>
      </c>
      <c r="E47" s="440">
        <f>+E45+$B$47</f>
        <v>441.2991926182238</v>
      </c>
      <c r="F47" s="440">
        <f>+F45+$B$47</f>
        <v>441.2991926182238</v>
      </c>
      <c r="G47" s="440">
        <f t="shared" si="155"/>
        <v>441.2991926182238</v>
      </c>
      <c r="I47" s="440">
        <f>+I45+$B$47</f>
        <v>441.2991926182238</v>
      </c>
      <c r="J47" s="459">
        <f>+J45+$B$47</f>
        <v>441.2991926182238</v>
      </c>
      <c r="K47" s="459">
        <f>+K45+$B$47</f>
        <v>441.2991926182238</v>
      </c>
      <c r="L47" s="459">
        <f>+L45+$B$47</f>
        <v>441.2991926182238</v>
      </c>
      <c r="M47" s="685">
        <f>+M45+$B$47</f>
        <v>441.2991926182238</v>
      </c>
      <c r="N47" s="685">
        <f t="shared" ref="N47:AC47" si="156">+N45+$B$47</f>
        <v>441.2991926182238</v>
      </c>
      <c r="O47" s="685">
        <f t="shared" si="156"/>
        <v>441.2991926182238</v>
      </c>
      <c r="P47" s="685">
        <f t="shared" si="156"/>
        <v>441.2991926182238</v>
      </c>
      <c r="Q47" s="685">
        <f t="shared" si="156"/>
        <v>441.2991926182238</v>
      </c>
      <c r="R47" s="685">
        <f t="shared" si="156"/>
        <v>441.2991926182238</v>
      </c>
      <c r="S47" s="685">
        <f t="shared" si="156"/>
        <v>441.2991926182238</v>
      </c>
      <c r="T47" s="685">
        <f t="shared" si="156"/>
        <v>441.2991926182238</v>
      </c>
      <c r="U47" s="685">
        <f t="shared" si="156"/>
        <v>441.2991926182238</v>
      </c>
      <c r="V47" s="685">
        <f t="shared" si="156"/>
        <v>441.2991926182238</v>
      </c>
      <c r="W47" s="685">
        <f t="shared" si="156"/>
        <v>441.2991926182238</v>
      </c>
      <c r="X47" s="685">
        <f t="shared" si="156"/>
        <v>441.2991926182238</v>
      </c>
      <c r="Y47" s="685">
        <f t="shared" si="156"/>
        <v>441.2991926182238</v>
      </c>
      <c r="Z47" s="685">
        <f t="shared" si="156"/>
        <v>441.2991926182238</v>
      </c>
      <c r="AA47" s="685">
        <f t="shared" si="156"/>
        <v>441.2991926182238</v>
      </c>
      <c r="AB47" s="685">
        <f t="shared" si="156"/>
        <v>441.2991926182238</v>
      </c>
      <c r="AC47" s="685">
        <f t="shared" si="156"/>
        <v>441.2991926182238</v>
      </c>
      <c r="AD47" s="685">
        <f t="shared" ref="AD47:AI47" si="157">+AD45+$B$47</f>
        <v>441.2991926182238</v>
      </c>
      <c r="AE47" s="685">
        <f t="shared" si="157"/>
        <v>441.2991926182238</v>
      </c>
      <c r="AF47" s="685">
        <f t="shared" si="157"/>
        <v>441.2991926182238</v>
      </c>
      <c r="AG47" s="685">
        <f t="shared" si="157"/>
        <v>441.2991926182238</v>
      </c>
      <c r="AH47" s="685">
        <f t="shared" si="157"/>
        <v>441.2991926182238</v>
      </c>
      <c r="AI47" s="685">
        <f t="shared" si="157"/>
        <v>441.2991926182238</v>
      </c>
      <c r="AJ47" s="685">
        <f t="shared" ref="AJ47:AO47" si="158">+AJ45+$B$47</f>
        <v>441.2991926182238</v>
      </c>
      <c r="AK47" s="685">
        <f t="shared" si="158"/>
        <v>441.2991926182238</v>
      </c>
      <c r="AL47" s="685">
        <f t="shared" si="158"/>
        <v>441.2991926182238</v>
      </c>
      <c r="AM47" s="685">
        <f t="shared" si="158"/>
        <v>441.2991926182238</v>
      </c>
      <c r="AN47" s="685">
        <f t="shared" si="158"/>
        <v>441.2991926182238</v>
      </c>
      <c r="AO47" s="685">
        <f t="shared" si="158"/>
        <v>441.2991926182238</v>
      </c>
      <c r="AP47" s="685">
        <f t="shared" ref="AP47:AR47" si="159">+AP45+$B$47</f>
        <v>441.2991926182238</v>
      </c>
      <c r="AQ47" s="685">
        <f t="shared" si="159"/>
        <v>441.2991926182238</v>
      </c>
      <c r="AR47" s="685">
        <f t="shared" si="159"/>
        <v>441.2991926182238</v>
      </c>
      <c r="AS47" s="685">
        <f t="shared" ref="AS47:AZ47" si="160">+AS45+$B$47</f>
        <v>441.2991926182238</v>
      </c>
      <c r="AT47" s="685">
        <f t="shared" si="160"/>
        <v>3530.259192618224</v>
      </c>
      <c r="AU47" s="685">
        <f t="shared" si="160"/>
        <v>3473.6991926182241</v>
      </c>
      <c r="AV47" s="685">
        <f t="shared" si="160"/>
        <v>3473.6991926182241</v>
      </c>
      <c r="AW47" s="685">
        <f t="shared" si="160"/>
        <v>3487.6991926182241</v>
      </c>
      <c r="AX47" s="685">
        <f t="shared" si="160"/>
        <v>3517.9391926182238</v>
      </c>
      <c r="AY47" s="685">
        <f t="shared" si="160"/>
        <v>3572.819192618224</v>
      </c>
      <c r="AZ47" s="685">
        <f t="shared" si="160"/>
        <v>3586.819192618224</v>
      </c>
      <c r="BA47" s="685">
        <f t="shared" ref="BA47" si="161">+BA45+$B$47</f>
        <v>3605.299192618224</v>
      </c>
    </row>
    <row r="48" spans="1:53" ht="15.75" thickBot="1">
      <c r="C48" s="2"/>
      <c r="D48" s="124">
        <v>44531</v>
      </c>
      <c r="E48" s="346">
        <v>44562</v>
      </c>
      <c r="F48" s="124">
        <v>44593</v>
      </c>
      <c r="G48" s="124">
        <v>44621</v>
      </c>
      <c r="I48" s="124">
        <v>44652</v>
      </c>
      <c r="J48" s="124">
        <v>44682</v>
      </c>
      <c r="K48" s="124">
        <v>44713</v>
      </c>
      <c r="L48" s="124">
        <v>44743</v>
      </c>
      <c r="M48" s="124">
        <v>44774</v>
      </c>
      <c r="N48" s="124">
        <v>44805</v>
      </c>
      <c r="O48" s="124">
        <v>44835</v>
      </c>
      <c r="P48" s="124">
        <v>44866</v>
      </c>
      <c r="Q48" s="124">
        <v>44896</v>
      </c>
      <c r="R48" s="740">
        <v>44927</v>
      </c>
      <c r="S48" s="740">
        <v>44958</v>
      </c>
      <c r="T48" s="740">
        <v>44986</v>
      </c>
      <c r="U48" s="740">
        <v>45017</v>
      </c>
      <c r="V48" s="740">
        <v>45047</v>
      </c>
      <c r="W48" s="740">
        <v>45078</v>
      </c>
      <c r="X48" s="740">
        <v>45108</v>
      </c>
      <c r="Y48" s="740">
        <v>45139</v>
      </c>
      <c r="Z48" s="740">
        <v>45170</v>
      </c>
      <c r="AA48" s="740">
        <v>45200</v>
      </c>
      <c r="AB48" s="740">
        <v>45231</v>
      </c>
      <c r="AC48" s="740">
        <v>45261</v>
      </c>
      <c r="AD48" s="740">
        <v>45292</v>
      </c>
      <c r="AE48" s="740">
        <v>45323</v>
      </c>
      <c r="AF48" s="740">
        <v>45352</v>
      </c>
      <c r="AG48" s="740">
        <v>45383</v>
      </c>
      <c r="AH48" s="740">
        <v>45413</v>
      </c>
      <c r="AI48" s="740">
        <v>45444</v>
      </c>
      <c r="AJ48" s="740">
        <v>45474</v>
      </c>
      <c r="AK48" s="740">
        <v>45505</v>
      </c>
      <c r="AL48" s="740">
        <v>45536</v>
      </c>
      <c r="AM48" s="740">
        <v>45566</v>
      </c>
      <c r="AN48" s="740">
        <v>45597</v>
      </c>
      <c r="AO48" s="740">
        <v>45627</v>
      </c>
      <c r="AP48" s="740">
        <v>45658</v>
      </c>
      <c r="AQ48" s="740">
        <v>45689</v>
      </c>
      <c r="AR48" s="740">
        <v>45717</v>
      </c>
      <c r="AS48" s="740">
        <v>45748</v>
      </c>
      <c r="AT48" s="740">
        <v>45778</v>
      </c>
      <c r="AU48" s="740">
        <v>45809</v>
      </c>
      <c r="AV48" s="740">
        <v>45839</v>
      </c>
      <c r="AW48" s="740">
        <v>45870</v>
      </c>
      <c r="AX48" s="740">
        <v>45901</v>
      </c>
      <c r="AY48" s="740">
        <v>45931</v>
      </c>
      <c r="AZ48" s="740">
        <v>45962</v>
      </c>
      <c r="BA48" s="740">
        <v>45992</v>
      </c>
    </row>
    <row r="49" spans="3:53" hidden="1">
      <c r="C49" s="2" t="s">
        <v>317</v>
      </c>
      <c r="D49" s="441">
        <f>+D47-D25</f>
        <v>321.2991926182238</v>
      </c>
      <c r="E49" s="441">
        <f>+E47-E25</f>
        <v>321.2991926182238</v>
      </c>
      <c r="F49" s="441">
        <f>+F47-F25</f>
        <v>321.2991926182238</v>
      </c>
      <c r="G49" s="441">
        <f t="shared" ref="G49" si="162">+G47-G25</f>
        <v>321.2991926182238</v>
      </c>
      <c r="I49" s="608">
        <f>+I47-I25</f>
        <v>318.31109181822382</v>
      </c>
      <c r="J49" s="608">
        <f>+J47-J25</f>
        <v>318.31109181822382</v>
      </c>
      <c r="K49" s="608">
        <f>+K47-K25</f>
        <v>318.31109181822382</v>
      </c>
      <c r="L49" s="608">
        <f>+L47-L25</f>
        <v>318.31109181822382</v>
      </c>
      <c r="M49" s="608">
        <f t="shared" ref="M49:AC49" si="163">+M47-M25</f>
        <v>318.31109181822382</v>
      </c>
      <c r="N49" s="608">
        <f t="shared" si="163"/>
        <v>318.31109181822382</v>
      </c>
      <c r="O49" s="608">
        <f t="shared" si="163"/>
        <v>318.31109181822382</v>
      </c>
      <c r="P49" s="608">
        <f t="shared" si="163"/>
        <v>318.31109181822382</v>
      </c>
      <c r="Q49" s="608">
        <f t="shared" si="163"/>
        <v>318.31109181822382</v>
      </c>
      <c r="R49" s="748">
        <f t="shared" si="163"/>
        <v>317.31109181822382</v>
      </c>
      <c r="S49" s="748">
        <f t="shared" si="163"/>
        <v>298.31109181822382</v>
      </c>
      <c r="T49" s="748">
        <f t="shared" si="163"/>
        <v>298.31109181822382</v>
      </c>
      <c r="U49" s="748">
        <f t="shared" si="163"/>
        <v>298.31109181822382</v>
      </c>
      <c r="V49" s="748">
        <f t="shared" si="163"/>
        <v>298.31109181822382</v>
      </c>
      <c r="W49" s="748">
        <f t="shared" si="163"/>
        <v>298.31109181822382</v>
      </c>
      <c r="X49" s="748">
        <f t="shared" si="163"/>
        <v>298.31109181822382</v>
      </c>
      <c r="Y49" s="748">
        <f t="shared" si="163"/>
        <v>298.31109181822382</v>
      </c>
      <c r="Z49" s="748">
        <f t="shared" si="163"/>
        <v>298.31109181822382</v>
      </c>
      <c r="AA49" s="748">
        <f t="shared" si="163"/>
        <v>298.31109181822382</v>
      </c>
      <c r="AB49" s="748">
        <f t="shared" si="163"/>
        <v>298.31109181822382</v>
      </c>
      <c r="AC49" s="748">
        <f t="shared" si="163"/>
        <v>-61.56857485670821</v>
      </c>
      <c r="AD49" s="748">
        <f t="shared" ref="AD49:AI49" si="164">+AD47-AD25</f>
        <v>-69.864413667776148</v>
      </c>
      <c r="AE49" s="748">
        <f t="shared" si="164"/>
        <v>-72.079606799776172</v>
      </c>
      <c r="AF49" s="748">
        <f t="shared" si="164"/>
        <v>-96.672113564996096</v>
      </c>
      <c r="AG49" s="748">
        <f t="shared" si="164"/>
        <v>-111.25916033921618</v>
      </c>
      <c r="AH49" s="748">
        <f t="shared" si="164"/>
        <v>-176.35875479717623</v>
      </c>
      <c r="AI49" s="748">
        <f t="shared" si="164"/>
        <v>-206.25861897479621</v>
      </c>
      <c r="AJ49" s="748">
        <f t="shared" ref="AJ49:AO49" si="165">+AJ47-AJ25</f>
        <v>-215.98337782487619</v>
      </c>
      <c r="AK49" s="748">
        <f t="shared" si="165"/>
        <v>-215.42740808441619</v>
      </c>
      <c r="AL49" s="748">
        <f t="shared" si="165"/>
        <v>-195.81769571327624</v>
      </c>
      <c r="AM49" s="748">
        <f t="shared" si="165"/>
        <v>-229.66588736975626</v>
      </c>
      <c r="AN49" s="748">
        <f t="shared" si="165"/>
        <v>-252.86584501403621</v>
      </c>
      <c r="AO49" s="748">
        <f t="shared" si="165"/>
        <v>-265.94526873875628</v>
      </c>
      <c r="AP49" s="748">
        <f t="shared" ref="AP49:AR49" si="166">+AP47-AP25</f>
        <v>-231.81438060407623</v>
      </c>
      <c r="AQ49" s="748">
        <f t="shared" si="166"/>
        <v>-233.57652198485624</v>
      </c>
      <c r="AR49" s="748">
        <f t="shared" si="166"/>
        <v>-223.53137379281628</v>
      </c>
      <c r="AS49" s="748">
        <f t="shared" ref="AS49:AZ49" si="167">+AS47-AS25</f>
        <v>-215.86087601765615</v>
      </c>
      <c r="AT49" s="748">
        <f t="shared" si="167"/>
        <v>-18.387876459557447</v>
      </c>
      <c r="AU49" s="748">
        <f t="shared" si="167"/>
        <v>-159.17226015876304</v>
      </c>
      <c r="AV49" s="748">
        <f t="shared" si="167"/>
        <v>-206.68258304815708</v>
      </c>
      <c r="AW49" s="748">
        <f t="shared" si="167"/>
        <v>-214.08970022242283</v>
      </c>
      <c r="AX49" s="748">
        <f t="shared" si="167"/>
        <v>-184.10744355508268</v>
      </c>
      <c r="AY49" s="748">
        <f t="shared" si="167"/>
        <v>-91.614079312629656</v>
      </c>
      <c r="AZ49" s="748">
        <f t="shared" si="167"/>
        <v>-42.746194070088677</v>
      </c>
      <c r="BA49" s="748">
        <f t="shared" ref="BA49" si="168">+BA47-BA25</f>
        <v>-3.3276958844503497</v>
      </c>
    </row>
    <row r="50" spans="3:53">
      <c r="C50" s="2" t="s">
        <v>318</v>
      </c>
      <c r="D50" s="441" t="e">
        <f t="shared" ref="D50" si="169">+D49/$E$1</f>
        <v>#DIV/0!</v>
      </c>
      <c r="E50" s="441" t="e">
        <f>+E49/E2</f>
        <v>#DIV/0!</v>
      </c>
      <c r="F50" s="441" t="e">
        <f>+F49/F2</f>
        <v>#DIV/0!</v>
      </c>
      <c r="G50" s="441" t="e">
        <f t="shared" ref="G50" si="170">+G49/G2</f>
        <v>#DIV/0!</v>
      </c>
      <c r="I50" s="653" t="e">
        <f>+I49/H2</f>
        <v>#DIV/0!</v>
      </c>
      <c r="J50" s="653" t="e">
        <f t="shared" ref="J50:K50" si="171">+J49/I2</f>
        <v>#DIV/0!</v>
      </c>
      <c r="K50" s="653" t="e">
        <f t="shared" si="171"/>
        <v>#DIV/0!</v>
      </c>
      <c r="L50" s="653" t="e">
        <f>+L49/L2</f>
        <v>#DIV/0!</v>
      </c>
      <c r="M50" s="653" t="e">
        <f>+M49/M2</f>
        <v>#DIV/0!</v>
      </c>
      <c r="N50" s="653" t="e">
        <f t="shared" ref="N50:AC50" si="172">+N49/N2</f>
        <v>#DIV/0!</v>
      </c>
      <c r="O50" s="653" t="e">
        <f t="shared" si="172"/>
        <v>#DIV/0!</v>
      </c>
      <c r="P50" s="653" t="e">
        <f t="shared" si="172"/>
        <v>#DIV/0!</v>
      </c>
      <c r="Q50" s="653" t="e">
        <f t="shared" si="172"/>
        <v>#DIV/0!</v>
      </c>
      <c r="R50" s="750" t="e">
        <f t="shared" si="172"/>
        <v>#DIV/0!</v>
      </c>
      <c r="S50" s="750" t="e">
        <f t="shared" si="172"/>
        <v>#DIV/0!</v>
      </c>
      <c r="T50" s="750" t="e">
        <f t="shared" si="172"/>
        <v>#DIV/0!</v>
      </c>
      <c r="U50" s="750" t="e">
        <f t="shared" si="172"/>
        <v>#DIV/0!</v>
      </c>
      <c r="V50" s="750" t="e">
        <f t="shared" si="172"/>
        <v>#DIV/0!</v>
      </c>
      <c r="W50" s="750" t="e">
        <f t="shared" si="172"/>
        <v>#DIV/0!</v>
      </c>
      <c r="X50" s="750" t="e">
        <f t="shared" si="172"/>
        <v>#DIV/0!</v>
      </c>
      <c r="Y50" s="750" t="e">
        <f t="shared" si="172"/>
        <v>#DIV/0!</v>
      </c>
      <c r="Z50" s="750" t="e">
        <f t="shared" si="172"/>
        <v>#DIV/0!</v>
      </c>
      <c r="AA50" s="750" t="e">
        <f t="shared" si="172"/>
        <v>#DIV/0!</v>
      </c>
      <c r="AB50" s="750" t="e">
        <f t="shared" si="172"/>
        <v>#DIV/0!</v>
      </c>
      <c r="AC50" s="750">
        <f t="shared" si="172"/>
        <v>-12.717364633503633</v>
      </c>
      <c r="AD50" s="750">
        <f t="shared" ref="AD50:AI50" si="173">+AD49/AD2</f>
        <v>-14.105758983176756</v>
      </c>
      <c r="AE50" s="750">
        <f t="shared" si="173"/>
        <v>-14.465973628710572</v>
      </c>
      <c r="AF50" s="750">
        <f t="shared" si="173"/>
        <v>-19.35145199075108</v>
      </c>
      <c r="AG50" s="750">
        <f t="shared" si="173"/>
        <v>-21.515153221537783</v>
      </c>
      <c r="AH50" s="750">
        <f t="shared" si="173"/>
        <v>-33.649829192363335</v>
      </c>
      <c r="AI50" s="750">
        <f t="shared" si="173"/>
        <v>-37.108219954805641</v>
      </c>
      <c r="AJ50" s="750">
        <f t="shared" ref="AJ50:AO50" si="174">+AJ49/AJ2</f>
        <v>-38.149497098803529</v>
      </c>
      <c r="AK50" s="750">
        <f t="shared" si="174"/>
        <v>-38.090990891225722</v>
      </c>
      <c r="AL50" s="750">
        <f t="shared" si="174"/>
        <v>-35.946341571964432</v>
      </c>
      <c r="AM50" s="750">
        <f t="shared" si="174"/>
        <v>-39.551877550029495</v>
      </c>
      <c r="AN50" s="750">
        <f t="shared" si="174"/>
        <v>-41.775982589178113</v>
      </c>
      <c r="AO50" s="750">
        <f t="shared" si="174"/>
        <v>-42.951898305595599</v>
      </c>
      <c r="AP50" s="750">
        <f t="shared" ref="AP50:AR50" si="175">+AP49/AP2</f>
        <v>-39.76573987547409</v>
      </c>
      <c r="AQ50" s="750">
        <f t="shared" si="175"/>
        <v>-39.939899795639036</v>
      </c>
      <c r="AR50" s="750">
        <f t="shared" si="175"/>
        <v>-38.931895951096607</v>
      </c>
      <c r="AS50" s="750">
        <f t="shared" ref="AS50:AZ50" si="176">+AS49/AS2</f>
        <v>-38.136616377099074</v>
      </c>
      <c r="AT50" s="750">
        <f t="shared" si="176"/>
        <v>-3.2479380470479819</v>
      </c>
      <c r="AU50" s="750">
        <f t="shared" si="176"/>
        <v>-27.942690270870852</v>
      </c>
      <c r="AV50" s="750">
        <f t="shared" si="176"/>
        <v>-36.055776612750996</v>
      </c>
      <c r="AW50" s="750">
        <f t="shared" si="176"/>
        <v>-37.080336078523636</v>
      </c>
      <c r="AX50" s="750">
        <f t="shared" si="176"/>
        <v>-31.657274919296466</v>
      </c>
      <c r="AY50" s="750">
        <f t="shared" si="176"/>
        <v>-15.633942634700249</v>
      </c>
      <c r="AZ50" s="750">
        <f t="shared" si="176"/>
        <v>-7.2412052754730212</v>
      </c>
      <c r="BA50" s="750">
        <f t="shared" ref="BA50" si="177">+BA49/BA2</f>
        <v>-0.5600512173529939</v>
      </c>
    </row>
    <row r="51" spans="3:53">
      <c r="C51" s="649" t="s">
        <v>319</v>
      </c>
      <c r="D51" s="607"/>
      <c r="E51" s="607"/>
      <c r="F51" s="607"/>
      <c r="G51" s="607"/>
      <c r="I51" s="609" t="e">
        <f>+I50/264.172</f>
        <v>#DIV/0!</v>
      </c>
      <c r="J51" s="609" t="e">
        <f t="shared" ref="J51:AC51" si="178">+J50/264.172</f>
        <v>#DIV/0!</v>
      </c>
      <c r="K51" s="609" t="e">
        <f t="shared" si="178"/>
        <v>#DIV/0!</v>
      </c>
      <c r="L51" s="609" t="e">
        <f t="shared" si="178"/>
        <v>#DIV/0!</v>
      </c>
      <c r="M51" s="609" t="e">
        <f t="shared" si="178"/>
        <v>#DIV/0!</v>
      </c>
      <c r="N51" s="609" t="e">
        <f t="shared" si="178"/>
        <v>#DIV/0!</v>
      </c>
      <c r="O51" s="609" t="e">
        <f t="shared" si="178"/>
        <v>#DIV/0!</v>
      </c>
      <c r="P51" s="609" t="e">
        <f t="shared" si="178"/>
        <v>#DIV/0!</v>
      </c>
      <c r="Q51" s="609" t="e">
        <f t="shared" si="178"/>
        <v>#DIV/0!</v>
      </c>
      <c r="R51" s="751" t="e">
        <f t="shared" si="178"/>
        <v>#DIV/0!</v>
      </c>
      <c r="S51" s="751" t="e">
        <f t="shared" si="178"/>
        <v>#DIV/0!</v>
      </c>
      <c r="T51" s="751" t="e">
        <f t="shared" si="178"/>
        <v>#DIV/0!</v>
      </c>
      <c r="U51" s="751" t="e">
        <f t="shared" si="178"/>
        <v>#DIV/0!</v>
      </c>
      <c r="V51" s="751" t="e">
        <f t="shared" si="178"/>
        <v>#DIV/0!</v>
      </c>
      <c r="W51" s="751" t="e">
        <f t="shared" si="178"/>
        <v>#DIV/0!</v>
      </c>
      <c r="X51" s="751" t="e">
        <f t="shared" si="178"/>
        <v>#DIV/0!</v>
      </c>
      <c r="Y51" s="751" t="e">
        <f t="shared" si="178"/>
        <v>#DIV/0!</v>
      </c>
      <c r="Z51" s="751" t="e">
        <f t="shared" si="178"/>
        <v>#DIV/0!</v>
      </c>
      <c r="AA51" s="751" t="e">
        <f t="shared" si="178"/>
        <v>#DIV/0!</v>
      </c>
      <c r="AB51" s="751" t="e">
        <f t="shared" si="178"/>
        <v>#DIV/0!</v>
      </c>
      <c r="AC51" s="751">
        <f t="shared" si="178"/>
        <v>-4.8140471486393832E-2</v>
      </c>
      <c r="AD51" s="751">
        <f t="shared" ref="AD51:AI51" si="179">+AD50/264.172</f>
        <v>-5.3396116860139432E-2</v>
      </c>
      <c r="AE51" s="751">
        <f t="shared" si="179"/>
        <v>-5.4759677894366435E-2</v>
      </c>
      <c r="AF51" s="751">
        <f t="shared" si="179"/>
        <v>-7.3253228921880742E-2</v>
      </c>
      <c r="AG51" s="751">
        <f t="shared" si="179"/>
        <v>-8.1443730681290155E-2</v>
      </c>
      <c r="AH51" s="751">
        <f t="shared" si="179"/>
        <v>-0.12737848520041234</v>
      </c>
      <c r="AI51" s="751">
        <f t="shared" si="179"/>
        <v>-0.14046992094092348</v>
      </c>
      <c r="AJ51" s="751">
        <f t="shared" ref="AJ51:AO51" si="180">+AJ50/264.172</f>
        <v>-0.14441158449344943</v>
      </c>
      <c r="AK51" s="751">
        <f t="shared" si="180"/>
        <v>-0.1441901143619525</v>
      </c>
      <c r="AL51" s="751">
        <f t="shared" si="180"/>
        <v>-0.13607173194723296</v>
      </c>
      <c r="AM51" s="751">
        <f t="shared" si="180"/>
        <v>-0.14972017303131857</v>
      </c>
      <c r="AN51" s="751">
        <f t="shared" si="180"/>
        <v>-0.1581393281240181</v>
      </c>
      <c r="AO51" s="751">
        <f t="shared" si="180"/>
        <v>-0.1625906542161758</v>
      </c>
      <c r="AP51" s="751">
        <f t="shared" ref="AP51:AR51" si="181">+AP50/264.172</f>
        <v>-0.15052973015866211</v>
      </c>
      <c r="AQ51" s="751">
        <f t="shared" si="181"/>
        <v>-0.15118899730341986</v>
      </c>
      <c r="AR51" s="751">
        <f t="shared" si="181"/>
        <v>-0.14737328691570872</v>
      </c>
      <c r="AS51" s="751">
        <f t="shared" ref="AS51:AZ51" si="182">+AS50/264.172</f>
        <v>-0.14436282564805911</v>
      </c>
      <c r="AT51" s="751">
        <f t="shared" si="182"/>
        <v>-1.2294785393788825E-2</v>
      </c>
      <c r="AU51" s="751">
        <f t="shared" si="182"/>
        <v>-0.10577460999224311</v>
      </c>
      <c r="AV51" s="751">
        <f t="shared" si="182"/>
        <v>-0.13648598872231346</v>
      </c>
      <c r="AW51" s="751">
        <f t="shared" si="182"/>
        <v>-0.14036436896614188</v>
      </c>
      <c r="AX51" s="751">
        <f t="shared" si="182"/>
        <v>-0.11983584527995572</v>
      </c>
      <c r="AY51" s="751">
        <f t="shared" si="182"/>
        <v>-5.9180922409264598E-2</v>
      </c>
      <c r="AZ51" s="751">
        <f t="shared" si="182"/>
        <v>-2.7410949212910606E-2</v>
      </c>
      <c r="BA51" s="751">
        <f t="shared" ref="BA51" si="183">+BA50/264.172</f>
        <v>-2.1200248979944651E-3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G15" sqref="G15"/>
    </sheetView>
  </sheetViews>
  <sheetFormatPr baseColWidth="10" defaultColWidth="11.42578125" defaultRowHeight="15"/>
  <cols>
    <col min="1" max="1" width="2.42578125" style="1" customWidth="1"/>
    <col min="2" max="2" width="3.85546875" style="1" customWidth="1"/>
    <col min="3" max="3" width="3.140625" style="1" customWidth="1"/>
    <col min="4" max="4" width="10.140625" style="1" customWidth="1"/>
    <col min="5" max="5" width="15" style="1" customWidth="1"/>
    <col min="6" max="6" width="22.5703125" style="1" customWidth="1"/>
    <col min="7" max="7" width="10.42578125" style="1" customWidth="1"/>
    <col min="8" max="8" width="10.140625" style="1" customWidth="1"/>
    <col min="9" max="9" width="11.140625" style="1" customWidth="1"/>
    <col min="10" max="10" width="10" style="1" customWidth="1"/>
    <col min="11" max="11" width="10.42578125" style="2" customWidth="1"/>
    <col min="12" max="12" width="10" style="1" customWidth="1"/>
    <col min="13" max="13" width="10.42578125" style="1" customWidth="1"/>
    <col min="14" max="15" width="10" style="1" customWidth="1"/>
    <col min="16" max="34" width="9.5703125" style="1" customWidth="1"/>
    <col min="35" max="16384" width="11.42578125" style="1"/>
  </cols>
  <sheetData>
    <row r="1" spans="5:24" ht="15.75" thickBot="1"/>
    <row r="2" spans="5:24">
      <c r="E2" s="167" t="s">
        <v>99</v>
      </c>
      <c r="F2" s="159" t="s">
        <v>329</v>
      </c>
      <c r="G2" s="895">
        <v>0.11</v>
      </c>
      <c r="H2" s="896">
        <v>1.1100000000000001</v>
      </c>
      <c r="I2" s="13"/>
      <c r="J2" s="10"/>
      <c r="K2" s="11" t="s">
        <v>330</v>
      </c>
      <c r="L2" s="7">
        <v>-150</v>
      </c>
      <c r="M2" s="4"/>
    </row>
    <row r="3" spans="5:24">
      <c r="E3" s="87"/>
      <c r="F3" s="11" t="s">
        <v>331</v>
      </c>
      <c r="G3" s="14">
        <v>35</v>
      </c>
      <c r="H3" s="160"/>
      <c r="I3" s="10"/>
      <c r="J3" s="10"/>
      <c r="K3" s="11" t="s">
        <v>332</v>
      </c>
      <c r="L3" s="14">
        <v>0</v>
      </c>
    </row>
    <row r="4" spans="5:24">
      <c r="E4" s="87"/>
      <c r="F4" s="11" t="s">
        <v>333</v>
      </c>
      <c r="G4" s="17">
        <v>150</v>
      </c>
      <c r="H4" s="161">
        <v>150</v>
      </c>
      <c r="I4" s="10"/>
      <c r="J4" s="10"/>
      <c r="K4" s="11" t="s">
        <v>334</v>
      </c>
      <c r="L4" s="12">
        <v>102</v>
      </c>
    </row>
    <row r="5" spans="5:24">
      <c r="E5" s="838"/>
      <c r="F5" s="11" t="s">
        <v>335</v>
      </c>
      <c r="G5" s="14">
        <v>300</v>
      </c>
      <c r="H5" s="160"/>
      <c r="I5" s="10"/>
      <c r="J5" s="10"/>
      <c r="K5" s="11" t="s">
        <v>336</v>
      </c>
      <c r="L5" s="15">
        <v>0</v>
      </c>
      <c r="P5" s="6"/>
      <c r="Q5" s="6"/>
      <c r="R5" s="6"/>
      <c r="S5" s="6"/>
      <c r="T5" s="6"/>
    </row>
    <row r="6" spans="5:24">
      <c r="E6" s="838"/>
      <c r="F6" s="11" t="s">
        <v>337</v>
      </c>
      <c r="G6" s="14">
        <v>90</v>
      </c>
      <c r="H6" s="162"/>
      <c r="I6" s="10"/>
      <c r="J6" s="10"/>
      <c r="P6" s="24"/>
      <c r="Q6" s="24"/>
      <c r="R6" s="24"/>
      <c r="S6" s="24"/>
      <c r="T6" s="24"/>
    </row>
    <row r="7" spans="5:24">
      <c r="E7" s="838"/>
      <c r="F7" s="11" t="s">
        <v>338</v>
      </c>
      <c r="G7" s="14">
        <v>80</v>
      </c>
      <c r="H7" s="162"/>
      <c r="I7" s="10"/>
      <c r="J7" s="10"/>
      <c r="P7" s="24"/>
      <c r="Q7" s="24"/>
      <c r="R7" s="24"/>
      <c r="S7" s="24"/>
      <c r="T7" s="24"/>
    </row>
    <row r="8" spans="5:24">
      <c r="E8" s="87"/>
      <c r="F8" s="11" t="s">
        <v>339</v>
      </c>
      <c r="G8" s="7">
        <v>0</v>
      </c>
      <c r="H8" s="293">
        <v>100</v>
      </c>
      <c r="I8" s="13"/>
      <c r="J8" s="13"/>
      <c r="K8" s="8" t="s">
        <v>340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7"/>
      <c r="F9" s="18" t="s">
        <v>341</v>
      </c>
      <c r="G9" s="17">
        <v>130.9</v>
      </c>
      <c r="H9" s="17"/>
      <c r="I9" s="19"/>
      <c r="J9" s="13"/>
      <c r="K9" s="8" t="s">
        <v>342</v>
      </c>
      <c r="L9" s="7">
        <v>110</v>
      </c>
      <c r="P9" s="25"/>
      <c r="Q9" s="27"/>
      <c r="R9" s="27"/>
      <c r="S9" s="27"/>
      <c r="T9" s="27"/>
    </row>
    <row r="10" spans="5:24">
      <c r="E10" s="87"/>
      <c r="F10" s="18" t="s">
        <v>343</v>
      </c>
      <c r="G10" s="163">
        <v>0.12</v>
      </c>
      <c r="H10" s="721">
        <f>+(100-12)/100</f>
        <v>0.88</v>
      </c>
      <c r="I10" s="21"/>
      <c r="J10" s="10"/>
      <c r="K10" s="11" t="s">
        <v>344</v>
      </c>
      <c r="L10" s="16">
        <v>0.11749999999999999</v>
      </c>
      <c r="P10" s="26"/>
      <c r="Q10" s="26"/>
      <c r="R10" s="26"/>
      <c r="S10" s="26"/>
      <c r="T10" s="26"/>
    </row>
    <row r="11" spans="5:24">
      <c r="E11" s="87"/>
      <c r="F11" s="18" t="s">
        <v>345</v>
      </c>
      <c r="G11" s="163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5.75" thickBot="1">
      <c r="E12" s="88"/>
      <c r="F12" s="164" t="s">
        <v>346</v>
      </c>
      <c r="G12" s="165">
        <v>15</v>
      </c>
      <c r="H12" s="166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347</v>
      </c>
      <c r="G14" s="792">
        <v>0.22</v>
      </c>
      <c r="H14" s="20"/>
      <c r="I14" s="21"/>
      <c r="J14" s="10"/>
      <c r="K14" s="11" t="s">
        <v>348</v>
      </c>
      <c r="L14" s="58">
        <v>264.17200000000003</v>
      </c>
    </row>
    <row r="15" spans="5:24">
      <c r="F15" s="11" t="s">
        <v>349</v>
      </c>
      <c r="G15" s="17">
        <v>0.08</v>
      </c>
      <c r="H15" s="20"/>
      <c r="I15" s="21"/>
      <c r="J15" s="10"/>
      <c r="K15" s="11" t="s">
        <v>350</v>
      </c>
      <c r="L15" s="58">
        <v>0.78900000000000003</v>
      </c>
      <c r="O15" s="9"/>
    </row>
    <row r="16" spans="5:24">
      <c r="F16" s="11" t="s">
        <v>351</v>
      </c>
      <c r="G16" s="17">
        <v>0.12</v>
      </c>
      <c r="H16" s="20"/>
      <c r="I16" s="21"/>
      <c r="J16" s="10"/>
      <c r="K16" s="11" t="s">
        <v>352</v>
      </c>
      <c r="L16" s="58">
        <v>0.80500000000000005</v>
      </c>
      <c r="O16" s="9"/>
    </row>
    <row r="17" spans="6:15">
      <c r="F17" s="11" t="s">
        <v>353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354</v>
      </c>
      <c r="G18" s="17">
        <v>0.3</v>
      </c>
    </row>
    <row r="22" spans="6:15">
      <c r="F22" s="1" t="s">
        <v>52</v>
      </c>
    </row>
    <row r="23" spans="6:15">
      <c r="F23" s="416" t="s">
        <v>285</v>
      </c>
      <c r="G23">
        <v>90</v>
      </c>
      <c r="H23" t="s">
        <v>286</v>
      </c>
    </row>
    <row r="24" spans="6:15">
      <c r="F24" s="416" t="s">
        <v>288</v>
      </c>
      <c r="G24">
        <v>0</v>
      </c>
      <c r="H24" t="s">
        <v>286</v>
      </c>
      <c r="I24">
        <v>130.9</v>
      </c>
      <c r="J24" s="1" t="s">
        <v>355</v>
      </c>
    </row>
    <row r="25" spans="6:15">
      <c r="F25" s="416" t="s">
        <v>289</v>
      </c>
      <c r="G25" s="696">
        <v>9.5699999999999993E-2</v>
      </c>
      <c r="H25" s="373">
        <v>0.90429999999999999</v>
      </c>
    </row>
    <row r="26" spans="6:15">
      <c r="F26" s="416" t="s">
        <v>290</v>
      </c>
      <c r="G26" s="417">
        <v>0.12</v>
      </c>
      <c r="H26" s="418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BU54"/>
  <sheetViews>
    <sheetView zoomScale="110" zoomScaleNormal="11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C9" sqref="BC9"/>
    </sheetView>
  </sheetViews>
  <sheetFormatPr baseColWidth="10" defaultColWidth="8.7109375" defaultRowHeight="15"/>
  <cols>
    <col min="1" max="1" width="4.42578125" customWidth="1"/>
    <col min="2" max="2" width="24.140625" customWidth="1"/>
    <col min="3" max="12" width="8.85546875" hidden="1" customWidth="1"/>
    <col min="13" max="13" width="9" hidden="1" customWidth="1"/>
    <col min="14" max="14" width="8.85546875" hidden="1" customWidth="1"/>
    <col min="15" max="15" width="10" hidden="1" customWidth="1"/>
    <col min="16" max="18" width="8.85546875" hidden="1" customWidth="1"/>
    <col min="19" max="19" width="11.140625" hidden="1" customWidth="1"/>
    <col min="20" max="23" width="8.85546875" hidden="1" customWidth="1"/>
    <col min="24" max="24" width="9.140625" hidden="1" customWidth="1"/>
    <col min="25" max="25" width="9" hidden="1" customWidth="1"/>
    <col min="26" max="26" width="0" hidden="1" customWidth="1"/>
    <col min="27" max="30" width="9.5703125" hidden="1" customWidth="1"/>
    <col min="31" max="32" width="8.85546875" hidden="1" customWidth="1"/>
    <col min="33" max="35" width="9.5703125" hidden="1" customWidth="1"/>
    <col min="36" max="50" width="0" hidden="1" customWidth="1"/>
    <col min="54" max="55" width="8.85546875" customWidth="1"/>
  </cols>
  <sheetData>
    <row r="1" spans="2:73" ht="15.75" thickBot="1">
      <c r="B1" s="96"/>
      <c r="AM1">
        <f>+AM8*264.172/AM29</f>
        <v>387.34338337178184</v>
      </c>
      <c r="AP1" s="60"/>
    </row>
    <row r="2" spans="2:73">
      <c r="B2" s="122" t="s">
        <v>356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345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345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345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997"/>
      <c r="BL2" s="123"/>
      <c r="BM2" s="123"/>
      <c r="BN2" s="123"/>
      <c r="BO2" s="998"/>
    </row>
    <row r="3" spans="2:73" ht="16.5" thickBot="1">
      <c r="B3" s="772">
        <v>45797</v>
      </c>
      <c r="C3" s="124">
        <v>44197</v>
      </c>
      <c r="D3" s="124">
        <v>44228</v>
      </c>
      <c r="E3" s="124">
        <v>44256</v>
      </c>
      <c r="F3" s="124">
        <v>44287</v>
      </c>
      <c r="G3" s="124">
        <v>44317</v>
      </c>
      <c r="H3" s="124">
        <v>44348</v>
      </c>
      <c r="I3" s="124">
        <v>44378</v>
      </c>
      <c r="J3" s="124">
        <v>44409</v>
      </c>
      <c r="K3" s="124">
        <v>44440</v>
      </c>
      <c r="L3" s="124">
        <v>44470</v>
      </c>
      <c r="M3" s="124">
        <v>44501</v>
      </c>
      <c r="N3" s="124">
        <v>44531</v>
      </c>
      <c r="O3" s="346">
        <v>44562</v>
      </c>
      <c r="P3" s="124">
        <v>44593</v>
      </c>
      <c r="Q3" s="124">
        <v>44621</v>
      </c>
      <c r="R3" s="124">
        <v>44652</v>
      </c>
      <c r="S3" s="124">
        <v>44682</v>
      </c>
      <c r="T3" s="124">
        <v>44713</v>
      </c>
      <c r="U3" s="124">
        <v>44743</v>
      </c>
      <c r="V3" s="124">
        <v>44774</v>
      </c>
      <c r="W3" s="124">
        <v>44805</v>
      </c>
      <c r="X3" s="124">
        <v>44835</v>
      </c>
      <c r="Y3" s="124">
        <v>44866</v>
      </c>
      <c r="Z3" s="124">
        <v>44896</v>
      </c>
      <c r="AA3" s="346">
        <v>44927</v>
      </c>
      <c r="AB3" s="124">
        <v>44958</v>
      </c>
      <c r="AC3" s="124">
        <v>44986</v>
      </c>
      <c r="AD3" s="124">
        <v>45017</v>
      </c>
      <c r="AE3" s="124">
        <v>45047</v>
      </c>
      <c r="AF3" s="124">
        <v>45078</v>
      </c>
      <c r="AG3" s="124">
        <v>45108</v>
      </c>
      <c r="AH3" s="124">
        <v>45139</v>
      </c>
      <c r="AI3" s="124">
        <v>45170</v>
      </c>
      <c r="AJ3" s="124">
        <v>45200</v>
      </c>
      <c r="AK3" s="124">
        <v>45231</v>
      </c>
      <c r="AL3" s="124">
        <v>45261</v>
      </c>
      <c r="AM3" s="124">
        <v>45292</v>
      </c>
      <c r="AN3" s="124">
        <v>45323</v>
      </c>
      <c r="AO3" s="124">
        <v>45352</v>
      </c>
      <c r="AP3" s="124">
        <v>45383</v>
      </c>
      <c r="AQ3" s="124">
        <v>45413</v>
      </c>
      <c r="AR3" s="124">
        <v>45444</v>
      </c>
      <c r="AS3" s="124">
        <v>45474</v>
      </c>
      <c r="AT3" s="124">
        <v>45505</v>
      </c>
      <c r="AU3" s="124">
        <v>45536</v>
      </c>
      <c r="AV3" s="124">
        <v>45566</v>
      </c>
      <c r="AW3" s="124">
        <v>45597</v>
      </c>
      <c r="AX3" s="124">
        <v>45627</v>
      </c>
      <c r="AY3" s="346">
        <v>45658</v>
      </c>
      <c r="AZ3" s="124">
        <v>45689</v>
      </c>
      <c r="BA3" s="124">
        <v>45717</v>
      </c>
      <c r="BB3" s="124">
        <v>45748</v>
      </c>
      <c r="BC3" s="124">
        <v>45778</v>
      </c>
      <c r="BD3" s="124">
        <v>45809</v>
      </c>
      <c r="BE3" s="124">
        <v>45839</v>
      </c>
      <c r="BF3" s="124">
        <v>45870</v>
      </c>
      <c r="BG3" s="124">
        <v>45901</v>
      </c>
      <c r="BH3" s="124">
        <v>45931</v>
      </c>
      <c r="BI3" s="124">
        <v>45962</v>
      </c>
      <c r="BJ3" s="124">
        <v>45992</v>
      </c>
      <c r="BK3" s="999" t="s">
        <v>357</v>
      </c>
      <c r="BL3" s="1000" t="s">
        <v>4181</v>
      </c>
      <c r="BM3" s="1000" t="s">
        <v>4216</v>
      </c>
      <c r="BN3" s="1000" t="s">
        <v>4236</v>
      </c>
      <c r="BO3" s="1001" t="s">
        <v>4237</v>
      </c>
    </row>
    <row r="4" spans="2:73">
      <c r="B4" s="141" t="s">
        <v>358</v>
      </c>
      <c r="C4" s="126"/>
      <c r="D4" s="126"/>
      <c r="E4" s="126"/>
      <c r="F4" s="332" t="e">
        <f>+(AVERAGE('[1]PLATTt &amp; OPIt'!C6:C26))</f>
        <v>#REF!</v>
      </c>
      <c r="G4" s="332">
        <f>+(AVERAGE('PLATTS&amp;OPIS'!C28:C46))</f>
        <v>635.15789473684208</v>
      </c>
      <c r="H4" s="406">
        <f>+(AVERAGE('PLATTS&amp;OPIS'!C48:C69))</f>
        <v>656.59090909090912</v>
      </c>
      <c r="I4" s="406">
        <v>656.59100000000001</v>
      </c>
      <c r="J4" s="406">
        <v>660.56</v>
      </c>
      <c r="K4" s="406">
        <v>792.71600000000001</v>
      </c>
      <c r="L4" s="406">
        <v>987.17899999999997</v>
      </c>
      <c r="M4" s="406">
        <v>1276.807</v>
      </c>
      <c r="N4" s="408">
        <v>1060.9169999999999</v>
      </c>
      <c r="O4" s="408">
        <v>938.77499999999998</v>
      </c>
      <c r="P4" s="408">
        <v>946.18799999999999</v>
      </c>
      <c r="Q4" s="408">
        <v>1143.152</v>
      </c>
      <c r="R4" s="408">
        <v>1189.0129999999999</v>
      </c>
      <c r="S4" s="408">
        <v>1138.5830000000001</v>
      </c>
      <c r="T4" s="408">
        <v>1273.825</v>
      </c>
      <c r="U4" s="408">
        <v>1199.5</v>
      </c>
      <c r="V4" s="408">
        <v>1039.5909999999999</v>
      </c>
      <c r="W4" s="408">
        <v>997.40499999999997</v>
      </c>
      <c r="X4" s="408">
        <v>862.19</v>
      </c>
      <c r="Y4" s="408">
        <v>785.95500000000004</v>
      </c>
      <c r="Z4" s="408">
        <v>722.16300000000001</v>
      </c>
      <c r="AA4" s="408">
        <v>751.75</v>
      </c>
      <c r="AB4" s="408">
        <v>835.48800000000006</v>
      </c>
      <c r="AC4" s="408">
        <v>899.63</v>
      </c>
      <c r="AD4" s="408">
        <v>866.80600000000004</v>
      </c>
      <c r="AE4" s="408">
        <v>756.56299999999999</v>
      </c>
      <c r="AF4" s="408">
        <v>775.77300000000002</v>
      </c>
      <c r="AG4" s="408">
        <v>736.01199999999994</v>
      </c>
      <c r="AH4" s="408">
        <v>726.84100000000001</v>
      </c>
      <c r="AI4" s="408">
        <v>785.86900000000003</v>
      </c>
      <c r="AJ4" s="408">
        <v>813.38599999999997</v>
      </c>
      <c r="AK4" s="408">
        <v>685.02300000000002</v>
      </c>
      <c r="AL4" s="408">
        <v>601.98699999999997</v>
      </c>
      <c r="AM4" s="408">
        <v>605.79499999999996</v>
      </c>
      <c r="AN4" s="408">
        <v>633.66700000000003</v>
      </c>
      <c r="AO4" s="408">
        <v>676.85</v>
      </c>
      <c r="AP4" s="408">
        <v>685.09500000000003</v>
      </c>
      <c r="AQ4" s="408">
        <v>691.96400000000006</v>
      </c>
      <c r="AR4" s="408">
        <v>745.68799999999999</v>
      </c>
      <c r="AS4" s="406">
        <v>715.79300000000001</v>
      </c>
      <c r="AT4" s="406">
        <v>669.56</v>
      </c>
      <c r="AU4" s="406">
        <v>629.98800000000006</v>
      </c>
      <c r="AV4" s="406">
        <v>652.42399999999998</v>
      </c>
      <c r="AW4" s="406">
        <v>670.01199999999994</v>
      </c>
      <c r="AX4" s="406">
        <v>662.98800000000006</v>
      </c>
      <c r="AY4" s="1065">
        <v>671.46600000000001</v>
      </c>
      <c r="AZ4" s="406">
        <v>688.08799999999997</v>
      </c>
      <c r="BA4" s="406">
        <v>671.56</v>
      </c>
      <c r="BB4" s="406">
        <v>645.27499999999998</v>
      </c>
      <c r="BC4" s="406"/>
      <c r="BD4" s="365">
        <f t="shared" ref="BD4" si="0">+BC5-BD5</f>
        <v>-8.66700000000003</v>
      </c>
      <c r="BE4" s="365">
        <f t="shared" ref="BE4" si="1">+BD5-BE5</f>
        <v>-10.33299999999997</v>
      </c>
      <c r="BF4" s="365">
        <f t="shared" ref="BF4" si="2">+BE5-BF5</f>
        <v>-8.33400000000006</v>
      </c>
      <c r="BG4" s="365">
        <f t="shared" ref="BG4" si="3">+BF5-BG5</f>
        <v>3.66700000000003</v>
      </c>
      <c r="BH4" s="365">
        <f t="shared" ref="BH4" si="4">+BG5-BH5</f>
        <v>5.33299999999997</v>
      </c>
      <c r="BI4" s="365">
        <f t="shared" ref="BI4" si="5">+BH5-BI5</f>
        <v>6.33400000000006</v>
      </c>
      <c r="BJ4" s="365">
        <f t="shared" ref="BJ4" si="6">+BI5-BJ5</f>
        <v>6</v>
      </c>
      <c r="BK4" s="1002"/>
      <c r="BL4" s="365">
        <f>+BK5-BL5</f>
        <v>0</v>
      </c>
      <c r="BM4" s="365">
        <f t="shared" ref="BM4:BO4" si="7">+BL5-BM5</f>
        <v>-403.77766666666668</v>
      </c>
      <c r="BN4" s="365">
        <f t="shared" si="7"/>
        <v>-220.88899999999995</v>
      </c>
      <c r="BO4" s="1003">
        <f t="shared" si="7"/>
        <v>11.222333333333268</v>
      </c>
    </row>
    <row r="5" spans="2:73">
      <c r="B5" s="139" t="s">
        <v>359</v>
      </c>
      <c r="C5" s="151">
        <f>+'T2'!C27</f>
        <v>0</v>
      </c>
      <c r="D5" s="151">
        <f>+'T2'!D27</f>
        <v>0</v>
      </c>
      <c r="E5" s="151">
        <f>+'T2'!E27</f>
        <v>0</v>
      </c>
      <c r="F5" s="151">
        <f>+'T2'!F70</f>
        <v>0</v>
      </c>
      <c r="G5" s="151">
        <f>+'T2'!G91</f>
        <v>0</v>
      </c>
      <c r="H5" s="151">
        <f>+'T2'!H139</f>
        <v>0</v>
      </c>
      <c r="I5" s="151">
        <f>+'T2'!I139</f>
        <v>0</v>
      </c>
      <c r="J5" s="151">
        <f>+'T2'!J139</f>
        <v>0</v>
      </c>
      <c r="K5" s="151">
        <f>+'T2'!K160</f>
        <v>0</v>
      </c>
      <c r="L5" s="151">
        <f>+'T2'!L202</f>
        <v>0</v>
      </c>
      <c r="M5" s="151">
        <f>+'T2'!M202</f>
        <v>0</v>
      </c>
      <c r="N5" s="151">
        <f>+'T2'!N244</f>
        <v>0</v>
      </c>
      <c r="O5" s="151">
        <f>+'T2'!O244</f>
        <v>0</v>
      </c>
      <c r="P5" s="151">
        <f>+'T2'!P270</f>
        <v>0</v>
      </c>
      <c r="Q5" s="151">
        <f>+'T2'!Q286</f>
        <v>0</v>
      </c>
      <c r="R5" s="151">
        <f>+'T2'!R310</f>
        <v>0</v>
      </c>
      <c r="S5" s="151">
        <f>INDEX('T2'!$A$4:$BB$1048576,MATCH('settlement day'!$B$3,'T2'!$A$4:$A$1048576,0),MATCH('settlement day'!S$3,'T2'!$A$4:$BB$4,0))</f>
        <v>0</v>
      </c>
      <c r="T5" s="151">
        <f>INDEX('T2'!$A$4:$BB$1048576,MATCH('settlement day'!$B$3,'T2'!$A$4:$A$1048576,0),MATCH('settlement day'!T$3,'T2'!$A$4:$BB$4,0))</f>
        <v>0</v>
      </c>
      <c r="U5" s="151">
        <f>INDEX('T2'!$A$4:$BB$1048576,MATCH('settlement day'!$B$3,'T2'!$A$4:$A$1048576,0),MATCH('settlement day'!U$3,'T2'!$A$4:$BB$4,0))</f>
        <v>0</v>
      </c>
      <c r="V5" s="151">
        <f>INDEX('T2'!$A$4:$BB$1048576,MATCH('settlement day'!$B$3,'T2'!$A$4:$A$1048576,0),MATCH('settlement day'!V$3,'T2'!$A$4:$BB$4,0))</f>
        <v>0</v>
      </c>
      <c r="W5" s="151">
        <f>INDEX('T2'!$A$4:$BB$1048576,MATCH('settlement day'!$B$3,'T2'!$A$4:$A$1048576,0),MATCH('settlement day'!W$3,'T2'!$A$4:$BB$4,0))</f>
        <v>0</v>
      </c>
      <c r="X5" s="151">
        <f>INDEX('T2'!$A$4:$BB$1048576,MATCH('settlement day'!$B$3,'T2'!$A$4:$A$1048576,0),MATCH('settlement day'!X$3,'T2'!$A$4:$BB$4,0))</f>
        <v>0</v>
      </c>
      <c r="Y5" s="151">
        <f>INDEX('T2'!$A$4:$BB$1048576,MATCH('settlement day'!$B$3,'T2'!$A$4:$A$1048576,0),MATCH('settlement day'!Y$3,'T2'!$A$4:$BB$4,0))</f>
        <v>0</v>
      </c>
      <c r="Z5" s="151">
        <f>INDEX('T2'!$A$4:$BB$1048576,MATCH('settlement day'!$B$3,'T2'!$A$4:$A$1048576,0),MATCH('settlement day'!Z$3,'T2'!$A$4:$BB$4,0))</f>
        <v>0</v>
      </c>
      <c r="AA5" s="151">
        <f>INDEX('T2'!$A$4:$BB$1048576,MATCH('settlement day'!$B$3,'T2'!$A$4:$A$1048576,0),MATCH('settlement day'!AA$3,'T2'!$A$4:$BB$4,0))</f>
        <v>0</v>
      </c>
      <c r="AB5" s="151">
        <f>INDEX('T2'!$A$4:$BB$1048576,MATCH('settlement day'!$B$3,'T2'!$A$4:$A$1048576,0),MATCH('settlement day'!AB$3,'T2'!$A$4:$BB$4,0))</f>
        <v>0</v>
      </c>
      <c r="AC5" s="151">
        <f>INDEX('T2'!$A$4:$BB$1048576,MATCH('settlement day'!$B$3,'T2'!$A$4:$A$1048576,0),MATCH('settlement day'!AC$3,'T2'!$A$4:$BB$4,0))</f>
        <v>0</v>
      </c>
      <c r="AD5" s="151">
        <f>INDEX('T2'!$A$4:$BB$1048576,MATCH('settlement day'!$B$3,'T2'!$A$4:$A$1048576,0),MATCH('settlement day'!AD$3,'T2'!$A$4:$BB$4,0))</f>
        <v>0</v>
      </c>
      <c r="AE5" s="151">
        <f>INDEX('T2'!$A$4:$BB$1048576,MATCH('settlement day'!$B$3,'T2'!$A$4:$A$1048576,0),MATCH('settlement day'!AE$3,'T2'!$A$4:$BB$4,0))</f>
        <v>0</v>
      </c>
      <c r="AF5" s="151">
        <f>INDEX('T2'!$A$4:$BB$1048576,MATCH('settlement day'!$B$3,'T2'!$A$4:$A$1048576,0),MATCH('settlement day'!AF$3,'T2'!$A$4:$BB$4,0))</f>
        <v>0</v>
      </c>
      <c r="AG5" s="151">
        <f>INDEX('T2'!$A$4:$BB$1048576,MATCH('settlement day'!$B$3,'T2'!$A$4:$A$1048576,0),MATCH('settlement day'!AG$3,'T2'!$A$4:$BB$4,0))</f>
        <v>0</v>
      </c>
      <c r="AH5" s="151">
        <f>INDEX('T2'!$A$4:$BB$1048576,MATCH('settlement day'!$B$3,'T2'!$A$4:$A$1048576,0),MATCH('settlement day'!AH$3,'T2'!$A$4:$BB$4,0))</f>
        <v>0</v>
      </c>
      <c r="AI5" s="151">
        <f>INDEX('T2'!$A$4:$BB$1048576,MATCH('settlement day'!$B$3,'T2'!$A$4:$A$1048576,0),MATCH('settlement day'!AI$3,'T2'!$A$4:$BB$4,0))</f>
        <v>0</v>
      </c>
      <c r="AJ5" s="151">
        <f>INDEX('T2'!$A$4:$BB$1048576,MATCH('settlement day'!$B$3,'T2'!$A$4:$A$1048576,0),MATCH('settlement day'!AJ$3,'T2'!$A$4:$BB$4,0))</f>
        <v>0</v>
      </c>
      <c r="AK5" s="151">
        <f>INDEX('T2'!$A$4:$BB$1048576,MATCH('settlement day'!$B$3,'T2'!$A$4:$A$1048576,0),MATCH('settlement day'!AK$3,'T2'!$A$4:$BB$4,0))</f>
        <v>0</v>
      </c>
      <c r="AL5" s="151">
        <f>INDEX('T2'!$A$4:$BB$1048576,MATCH('settlement day'!$B$3,'T2'!$A$4:$A$1048576,0),MATCH('settlement day'!AL$3,'T2'!$A$4:$BB$4,0))</f>
        <v>0</v>
      </c>
      <c r="AM5" s="151">
        <f>INDEX('T2'!$A$4:$BB$1048576,MATCH('settlement day'!$B$3,'T2'!$A$4:$A$1048576,0),MATCH('settlement day'!AM$3,'T2'!$A$4:$BB$4,0))</f>
        <v>0</v>
      </c>
      <c r="AN5" s="151">
        <f>INDEX('T2'!$A$4:$BB$1048576,MATCH('settlement day'!$B$3,'T2'!$A$4:$A$1048576,0),MATCH('settlement day'!AN$3,'T2'!$A$4:$BB$4,0))</f>
        <v>0</v>
      </c>
      <c r="AO5" s="151">
        <f>INDEX('T2'!$A$4:$BB$1048576,MATCH('settlement day'!$B$3,'T2'!$A$4:$A$1048576,0),MATCH('settlement day'!AO$3,'T2'!$A$4:$BB$4,0))</f>
        <v>0</v>
      </c>
      <c r="AP5" s="151">
        <f>INDEX('T2'!$A$4:$BB$1048576,MATCH('settlement day'!$B$3,'T2'!$A$4:$A$1048576,0),MATCH('settlement day'!AP$3,'T2'!$A$4:$BB$4,0))</f>
        <v>0</v>
      </c>
      <c r="AQ5" s="151">
        <f>INDEX('T2'!$A$4:$BB$1048576,MATCH('settlement day'!$B$3,'T2'!$A$4:$A$1048576,0),MATCH('settlement day'!AQ$3,'T2'!$A$4:$BB$4,0))</f>
        <v>0</v>
      </c>
      <c r="AR5" s="151">
        <f>INDEX('T2'!$A$4:$BB$1048576,MATCH('settlement day'!$B$3,'T2'!$A$4:$A$1048576,0),MATCH('settlement day'!AR$3,'T2'!$A$4:$BB$4,0))</f>
        <v>0</v>
      </c>
      <c r="AS5" s="972">
        <f>INDEX('T2'!$A$4:$BB$1048576,MATCH('settlement day'!$B$3,'T2'!$A$4:$A$1048576,0),MATCH('settlement day'!AS$3,'T2'!$A$4:$BB$4,0))</f>
        <v>0</v>
      </c>
      <c r="AT5" s="151">
        <f>INDEX('T2'!$A$4:$BB$1048576,MATCH('settlement day'!$B$3,'T2'!$A$4:$A$1048576,0),MATCH('settlement day'!AT$3,'T2'!$A$4:$BB$4,0))</f>
        <v>0</v>
      </c>
      <c r="AU5" s="151">
        <f>INDEX('T2'!$A$4:$BB$1048576,MATCH('settlement day'!$B$3,'T2'!$A$4:$A$1048576,0),MATCH('settlement day'!AU$3,'T2'!$A$4:$BB$4,0))</f>
        <v>0</v>
      </c>
      <c r="AV5" s="151">
        <f>INDEX('T2'!$A$4:$BB$1048576,MATCH('settlement day'!$B$3,'T2'!$A$4:$A$1048576,0),MATCH('settlement day'!AV$3,'T2'!$A$4:$BB$4,0))</f>
        <v>0</v>
      </c>
      <c r="AW5" s="151">
        <f>INDEX('T2'!$A$4:$BB$1048576,MATCH('settlement day'!$B$3,'T2'!$A$4:$A$1048576,0),MATCH('settlement day'!AW$3,'T2'!$A$4:$BB$4,0))</f>
        <v>0</v>
      </c>
      <c r="AX5" s="151">
        <f>INDEX('T2'!$A$4:$BB$1048576,MATCH('settlement day'!$B$3,'T2'!$A$4:$A$1048576,0),MATCH('settlement day'!AX$3,'T2'!$A$4:$BB$4,0))</f>
        <v>0</v>
      </c>
      <c r="AY5" s="980">
        <f>INDEX('T2'!$A$4:$BB$1048576,MATCH('settlement day'!$B$3,'T2'!$A$4:$A$1048576,0),MATCH('settlement day'!AY$3,'T2'!$A$4:$BB$4,0))</f>
        <v>0</v>
      </c>
      <c r="AZ5" s="151">
        <f>INDEX('T2'!$A$4:$BB$1048576,MATCH('settlement day'!$B$3,'T2'!$A$4:$A$1048576,0),MATCH('settlement day'!AZ$3,'T2'!$A$4:$BB$4,0))</f>
        <v>0</v>
      </c>
      <c r="BA5" s="151">
        <f>INDEX('T2'!$A$4:$BB$1048576,MATCH('settlement day'!$B$3,'T2'!$A$4:$A$1048576,0),MATCH('settlement day'!BA$3,'T2'!$A$4:$BB$4,0))</f>
        <v>0</v>
      </c>
      <c r="BB5" s="151">
        <f>INDEX('T2'!$A$4:$BB$1048576,MATCH('settlement day'!$B$3,'T2'!$A$4:$A$1048576,0),MATCH('settlement day'!BB$3,'T2'!$A$4:$BB$4,0))</f>
        <v>0</v>
      </c>
      <c r="BC5" s="151">
        <f>INDEX('T2'!$A$4:$CC$1048576,MATCH('settlement day'!$B$3,'T2'!$A$4:$A$1048576,0),MATCH('settlement day'!BC$3,'T2'!$A$4:$CC$4,0))</f>
        <v>601.33299999999997</v>
      </c>
      <c r="BD5" s="151">
        <f>INDEX('T2'!$A$4:$CC$1048576,MATCH('settlement day'!$B$3,'T2'!$A$4:$A$1048576,0),MATCH('settlement day'!BD$3,'T2'!$A$4:$CC$4,0))</f>
        <v>610</v>
      </c>
      <c r="BE5" s="151">
        <f>INDEX('T2'!$A$4:$CC$1048576,MATCH('settlement day'!$B$3,'T2'!$A$4:$A$1048576,0),MATCH('settlement day'!BE$3,'T2'!$A$4:$CC$4,0))</f>
        <v>620.33299999999997</v>
      </c>
      <c r="BF5" s="151">
        <f>INDEX('T2'!$A$4:$CC$1048576,MATCH('settlement day'!$B$3,'T2'!$A$4:$A$1048576,0),MATCH('settlement day'!BF$3,'T2'!$A$4:$CC$4,0))</f>
        <v>628.66700000000003</v>
      </c>
      <c r="BG5" s="151">
        <f>INDEX('T2'!$A$4:$CC$1048576,MATCH('settlement day'!$B$3,'T2'!$A$4:$A$1048576,0),MATCH('settlement day'!BG$3,'T2'!$A$4:$CC$4,0))</f>
        <v>625</v>
      </c>
      <c r="BH5" s="151">
        <f>INDEX('T2'!$A$4:$CC$1048576,MATCH('settlement day'!$B$3,'T2'!$A$4:$A$1048576,0),MATCH('settlement day'!BH$3,'T2'!$A$4:$CC$4,0))</f>
        <v>619.66700000000003</v>
      </c>
      <c r="BI5" s="151">
        <f>INDEX('T2'!$A$4:$CC$1048576,MATCH('settlement day'!$B$3,'T2'!$A$4:$A$1048576,0),MATCH('settlement day'!BI$3,'T2'!$A$4:$CC$4,0))</f>
        <v>613.33299999999997</v>
      </c>
      <c r="BJ5" s="151">
        <f>INDEX('T2'!$A$4:$CC$1048576,MATCH('settlement day'!$B$3,'T2'!$A$4:$A$1048576,0),MATCH('settlement day'!BJ$3,'T2'!$A$4:$CC$4,0))</f>
        <v>607.33299999999997</v>
      </c>
      <c r="BK5" s="1004">
        <f>SUM(AV5:AX5)/3</f>
        <v>0</v>
      </c>
      <c r="BL5" s="151">
        <f>SUM(AY5:BA5)/3</f>
        <v>0</v>
      </c>
      <c r="BM5" s="151">
        <f>SUM(BB5:BD5)/3</f>
        <v>403.77766666666668</v>
      </c>
      <c r="BN5" s="151">
        <f>SUM(BE5:BG5)/3</f>
        <v>624.66666666666663</v>
      </c>
      <c r="BO5" s="1005">
        <f>SUM(BH5:BJ5)/3</f>
        <v>613.44433333333336</v>
      </c>
    </row>
    <row r="6" spans="2:73">
      <c r="B6" s="139" t="s">
        <v>32</v>
      </c>
      <c r="C6" s="151">
        <f>+'T2'!C26</f>
        <v>0</v>
      </c>
      <c r="D6" s="151">
        <f>+'T2'!D26</f>
        <v>0</v>
      </c>
      <c r="E6" s="151">
        <f>+'T2'!E26</f>
        <v>0</v>
      </c>
      <c r="F6" s="151">
        <f>+'T2'!F69</f>
        <v>0</v>
      </c>
      <c r="G6" s="151">
        <f>+'T2'!G90</f>
        <v>0</v>
      </c>
      <c r="H6" s="151">
        <f>+'T2'!H138</f>
        <v>0</v>
      </c>
      <c r="I6" s="151">
        <f>+'T2'!I138</f>
        <v>0</v>
      </c>
      <c r="J6" s="151">
        <f>+'T2'!J138</f>
        <v>0</v>
      </c>
      <c r="K6" s="151">
        <f>+'T2'!K159</f>
        <v>0</v>
      </c>
      <c r="L6" s="151">
        <f>+'T2'!L201</f>
        <v>0</v>
      </c>
      <c r="M6" s="151">
        <f>+'T2'!M201</f>
        <v>0</v>
      </c>
      <c r="N6" s="151">
        <f>+'T2'!N243</f>
        <v>0</v>
      </c>
      <c r="O6" s="151">
        <f>+'T2'!O243</f>
        <v>0</v>
      </c>
      <c r="P6" s="151">
        <f>+'T2'!P269</f>
        <v>0</v>
      </c>
      <c r="Q6" s="151">
        <f>+'T2'!Q285</f>
        <v>0</v>
      </c>
      <c r="R6" s="151">
        <f>+'T2'!R309</f>
        <v>0</v>
      </c>
      <c r="S6" s="151">
        <f ca="1">OFFSET(INDEX('T2'!$A$4:$BB$1048576,MATCH('settlement day'!$B$3,'T2'!$A$4:$A$1048576,0),MATCH('settlement day'!S$3,'T2'!$A$4:$BB$4,0)),-1,0)</f>
        <v>0</v>
      </c>
      <c r="T6" s="151">
        <f ca="1">OFFSET(INDEX('T2'!$A$4:$BB$1048576,MATCH('settlement day'!$B$3,'T2'!$A$4:$A$1048576,0),MATCH('settlement day'!T$3,'T2'!$A$4:$BB$4,0)),-1,0)</f>
        <v>0</v>
      </c>
      <c r="U6" s="151">
        <f ca="1">OFFSET(INDEX('T2'!$A$4:$BB$1048576,MATCH('settlement day'!$B$3,'T2'!$A$4:$A$1048576,0),MATCH('settlement day'!U$3,'T2'!$A$4:$BB$4,0)),-1,0)</f>
        <v>0</v>
      </c>
      <c r="V6" s="151">
        <f ca="1">OFFSET(INDEX('T2'!$A$4:$BB$1048576,MATCH('settlement day'!$B$3,'T2'!$A$4:$A$1048576,0),MATCH('settlement day'!V$3,'T2'!$A$4:$BB$4,0)),-1,0)</f>
        <v>0</v>
      </c>
      <c r="W6" s="151">
        <f ca="1">OFFSET(INDEX('T2'!$A$4:$BB$1048576,MATCH('settlement day'!$B$3,'T2'!$A$4:$A$1048576,0),MATCH('settlement day'!W$3,'T2'!$A$4:$BB$4,0)),-1,0)</f>
        <v>0</v>
      </c>
      <c r="X6" s="151">
        <f ca="1">OFFSET(INDEX('T2'!$A$4:$BB$1048576,MATCH('settlement day'!$B$3,'T2'!$A$4:$A$1048576,0),MATCH('settlement day'!X$3,'T2'!$A$4:$BB$4,0)),-1,0)</f>
        <v>0</v>
      </c>
      <c r="Y6" s="151">
        <f ca="1">OFFSET(INDEX('T2'!$A$4:$BB$1048576,MATCH('settlement day'!$B$3,'T2'!$A$4:$A$1048576,0),MATCH('settlement day'!Y$3,'T2'!$A$4:$BB$4,0)),-1,0)</f>
        <v>0</v>
      </c>
      <c r="Z6" s="151">
        <f ca="1">OFFSET(INDEX('T2'!$A$4:$BB$1048576,MATCH('settlement day'!$B$3,'T2'!$A$4:$A$1048576,0),MATCH('settlement day'!Z$3,'T2'!$A$4:$BB$4,0)),-1,0)</f>
        <v>0</v>
      </c>
      <c r="AA6" s="151">
        <f ca="1">OFFSET(INDEX('T2'!$A$4:$BB$1048576,MATCH('settlement day'!$B$3,'T2'!$A$4:$A$1048576,0),MATCH('settlement day'!AA$3,'T2'!$A$4:$BB$4,0)),-1,0)</f>
        <v>0</v>
      </c>
      <c r="AB6" s="151">
        <f ca="1">OFFSET(INDEX('T2'!$A$4:$BB$1048576,MATCH('settlement day'!$B$3,'T2'!$A$4:$A$1048576,0),MATCH('settlement day'!AB$3,'T2'!$A$4:$BB$4,0)),-1,0)</f>
        <v>0</v>
      </c>
      <c r="AC6" s="151">
        <f ca="1">OFFSET(INDEX('T2'!$A$4:$BB$1048576,MATCH('settlement day'!$B$3,'T2'!$A$4:$A$1048576,0),MATCH('settlement day'!AC$3,'T2'!$A$4:$BB$4,0)),-1,0)</f>
        <v>0</v>
      </c>
      <c r="AD6" s="151">
        <f ca="1">OFFSET(INDEX('T2'!$A$4:$BB$1048576,MATCH('settlement day'!$B$3,'T2'!$A$4:$A$1048576,0),MATCH('settlement day'!AD$3,'T2'!$A$4:$BB$4,0)),-1,0)</f>
        <v>0</v>
      </c>
      <c r="AE6" s="151">
        <f ca="1">OFFSET(INDEX('T2'!$A$4:$BB$1048576,MATCH('settlement day'!$B$3,'T2'!$A$4:$A$1048576,0),MATCH('settlement day'!AE$3,'T2'!$A$4:$BB$4,0)),-1,0)</f>
        <v>0</v>
      </c>
      <c r="AF6" s="151">
        <f ca="1">OFFSET(INDEX('T2'!$A$4:$BB$1048576,MATCH('settlement day'!$B$3,'T2'!$A$4:$A$1048576,0),MATCH('settlement day'!AF$3,'T2'!$A$4:$BB$4,0)),-1,0)</f>
        <v>0</v>
      </c>
      <c r="AG6" s="151">
        <f ca="1">OFFSET(INDEX('T2'!$A$4:$BB$1048576,MATCH('settlement day'!$B$3,'T2'!$A$4:$A$1048576,0),MATCH('settlement day'!AG$3,'T2'!$A$4:$BB$4,0)),-1,0)</f>
        <v>0</v>
      </c>
      <c r="AH6" s="151">
        <f ca="1">OFFSET(INDEX('T2'!$A$4:$BB$1048576,MATCH('settlement day'!$B$3,'T2'!$A$4:$A$1048576,0),MATCH('settlement day'!AH$3,'T2'!$A$4:$BB$4,0)),-1,0)</f>
        <v>0</v>
      </c>
      <c r="AI6" s="151">
        <f ca="1">OFFSET(INDEX('T2'!$A$4:$BB$1048576,MATCH('settlement day'!$B$3,'T2'!$A$4:$A$1048576,0),MATCH('settlement day'!AI$3,'T2'!$A$4:$BB$4,0)),-1,0)</f>
        <v>0</v>
      </c>
      <c r="AJ6" s="151">
        <f ca="1">OFFSET(INDEX('T2'!$A$4:$BB$1048576,MATCH('settlement day'!$B$3,'T2'!$A$4:$A$1048576,0),MATCH('settlement day'!AJ$3,'T2'!$A$4:$BB$4,0)),-1,0)</f>
        <v>0</v>
      </c>
      <c r="AK6" s="151">
        <f ca="1">OFFSET(INDEX('T2'!$A$4:$BB$1048576,MATCH('settlement day'!$B$3,'T2'!$A$4:$A$1048576,0),MATCH('settlement day'!AK$3,'T2'!$A$4:$BB$4,0)),-1,0)</f>
        <v>0</v>
      </c>
      <c r="AL6" s="151">
        <f ca="1">OFFSET(INDEX('T2'!$A$4:$BB$1048576,MATCH('settlement day'!$B$3,'T2'!$A$4:$A$1048576,0),MATCH('settlement day'!AL$3,'T2'!$A$4:$BB$4,0)),-1,0)</f>
        <v>0</v>
      </c>
      <c r="AM6" s="151">
        <f ca="1">OFFSET(INDEX('T2'!$A$4:$BB$1048576,MATCH('settlement day'!$B$3,'T2'!$A$4:$A$1048576,0),MATCH('settlement day'!AM$3,'T2'!$A$4:$BB$4,0)),-1,0)</f>
        <v>0</v>
      </c>
      <c r="AN6" s="151">
        <f ca="1">OFFSET(INDEX('T2'!$A$4:$BB$1048576,MATCH('settlement day'!$B$3,'T2'!$A$4:$A$1048576,0),MATCH('settlement day'!AN$3,'T2'!$A$4:$BB$4,0)),-1,0)</f>
        <v>0</v>
      </c>
      <c r="AO6" s="151">
        <f ca="1">OFFSET(INDEX('T2'!$A$4:$BB$1048576,MATCH('settlement day'!$B$3,'T2'!$A$4:$A$1048576,0),MATCH('settlement day'!AO$3,'T2'!$A$4:$BB$4,0)),-1,0)</f>
        <v>0</v>
      </c>
      <c r="AP6" s="151">
        <f ca="1">OFFSET(INDEX('T2'!$A$4:$BB$1048576,MATCH('settlement day'!$B$3,'T2'!$A$4:$A$1048576,0),MATCH('settlement day'!AP$3,'T2'!$A$4:$BB$4,0)),-1,0)</f>
        <v>0</v>
      </c>
      <c r="AQ6" s="151">
        <f ca="1">OFFSET(INDEX('T2'!$A$4:$BB$1048576,MATCH('settlement day'!$B$3,'T2'!$A$4:$A$1048576,0),MATCH('settlement day'!AQ$3,'T2'!$A$4:$BB$4,0)),-1,0)</f>
        <v>0</v>
      </c>
      <c r="AR6" s="151">
        <f ca="1">OFFSET(INDEX('T2'!$A$4:$BB$1048576,MATCH('settlement day'!$B$3,'T2'!$A$4:$A$1048576,0),MATCH('settlement day'!AR$3,'T2'!$A$4:$BB$4,0)),-1,0)</f>
        <v>0</v>
      </c>
      <c r="AS6" s="151">
        <f ca="1">OFFSET(INDEX('T2'!$A$4:$BB$1048576,MATCH('settlement day'!$B$3,'T2'!$A$4:$A$1048576,0),MATCH('settlement day'!AS$3,'T2'!$A$4:$BB$4,0)),-1,0)</f>
        <v>0</v>
      </c>
      <c r="AT6" s="151">
        <f ca="1">OFFSET(INDEX('T2'!$A$4:$BB$1048576,MATCH('settlement day'!$B$3,'T2'!$A$4:$A$1048576,0),MATCH('settlement day'!AT$3,'T2'!$A$4:$BB$4,0)),-1,0)</f>
        <v>0</v>
      </c>
      <c r="AU6" s="151">
        <f ca="1">OFFSET(INDEX('T2'!$A$4:$BB$1048576,MATCH('settlement day'!$B$3,'T2'!$A$4:$A$1048576,0),MATCH('settlement day'!AU$3,'T2'!$A$4:$BB$4,0)),-1,0)</f>
        <v>0</v>
      </c>
      <c r="AV6" s="151">
        <f ca="1">OFFSET(INDEX('T2'!$A$4:$BB$1048576,MATCH('settlement day'!$B$3,'T2'!$A$4:$A$1048576,0),MATCH('settlement day'!AV$3,'T2'!$A$4:$BB$4,0)),-1,0)</f>
        <v>0</v>
      </c>
      <c r="AW6" s="151">
        <f ca="1">OFFSET(INDEX('T2'!$A$4:$BB$1048576,MATCH('settlement day'!$B$3,'T2'!$A$4:$A$1048576,0),MATCH('settlement day'!AW$3,'T2'!$A$4:$BB$4,0)),-1,0)</f>
        <v>0</v>
      </c>
      <c r="AX6" s="151">
        <f ca="1">OFFSET(INDEX('T2'!$A$4:$BB$1048576,MATCH('settlement day'!$B$3,'T2'!$A$4:$A$1048576,0),MATCH('settlement day'!AX$3,'T2'!$A$4:$BB$4,0)),-1,0)</f>
        <v>0</v>
      </c>
      <c r="AY6" s="980">
        <f ca="1">OFFSET(INDEX('T2'!$A$4:$BB$1048576,MATCH('settlement day'!$B$3,'T2'!$A$4:$A$1048576,0),MATCH('settlement day'!AY$3,'T2'!$A$4:$BB$4,0)),-1,0)</f>
        <v>0</v>
      </c>
      <c r="AZ6" s="151">
        <f ca="1">OFFSET(INDEX('T2'!$A$4:$BB$1048576,MATCH('settlement day'!$B$3,'T2'!$A$4:$A$1048576,0),MATCH('settlement day'!AZ$3,'T2'!$A$4:$BB$4,0)),-1,0)</f>
        <v>0</v>
      </c>
      <c r="BA6" s="151">
        <f ca="1">OFFSET(INDEX('T2'!$A$4:$BB$1048576,MATCH('settlement day'!$B$3,'T2'!$A$4:$A$1048576,0),MATCH('settlement day'!BA$3,'T2'!$A$4:$BB$4,0)),-1,0)</f>
        <v>0</v>
      </c>
      <c r="BB6" s="151">
        <f ca="1">OFFSET(INDEX('T2'!$A$4:$BB$1048576,MATCH('settlement day'!$B$3,'T2'!$A$4:$A$1048576,0),MATCH('settlement day'!BB$3,'T2'!$A$4:$BB$4,0)),-1,0)</f>
        <v>0</v>
      </c>
      <c r="BC6" s="151">
        <f ca="1">OFFSET(INDEX('T2'!$A$4:$CC$1048576,MATCH('settlement day'!$B$3,'T2'!$A$4:$A$1048576,0),MATCH('settlement day'!BC$3,'T2'!$A$4:$CC$4,0)),-1,0)</f>
        <v>598.33299999999997</v>
      </c>
      <c r="BD6" s="151">
        <f ca="1">OFFSET(INDEX('T2'!$A$4:$CC$1048576,MATCH('settlement day'!$B$3,'T2'!$A$4:$A$1048576,0),MATCH('settlement day'!BD$3,'T2'!$A$4:$CC$4,0)),-1,0)</f>
        <v>604</v>
      </c>
      <c r="BE6" s="151">
        <f ca="1">OFFSET(INDEX('T2'!$A$4:$CC$1048576,MATCH('settlement day'!$B$3,'T2'!$A$4:$A$1048576,0),MATCH('settlement day'!BE$3,'T2'!$A$4:$CC$4,0)),-1,0)</f>
        <v>614.66700000000003</v>
      </c>
      <c r="BF6" s="151">
        <f ca="1">OFFSET(INDEX('T2'!$A$4:$CC$1048576,MATCH('settlement day'!$B$3,'T2'!$A$4:$A$1048576,0),MATCH('settlement day'!BF$3,'T2'!$A$4:$CC$4,0)),-1,0)</f>
        <v>624.66700000000003</v>
      </c>
      <c r="BG6" s="151">
        <f ca="1">OFFSET(INDEX('T2'!$A$4:$CC$1048576,MATCH('settlement day'!$B$3,'T2'!$A$4:$A$1048576,0),MATCH('settlement day'!BG$3,'T2'!$A$4:$CC$4,0)),-1,0)</f>
        <v>620.66700000000003</v>
      </c>
      <c r="BH6" s="151">
        <f ca="1">OFFSET(INDEX('T2'!$A$4:$CC$1048576,MATCH('settlement day'!$B$3,'T2'!$A$4:$A$1048576,0),MATCH('settlement day'!BH$3,'T2'!$A$4:$CC$4,0)),-1,0)</f>
        <v>613.33299999999997</v>
      </c>
      <c r="BI6" s="151">
        <f ca="1">OFFSET(INDEX('T2'!$A$4:$CC$1048576,MATCH('settlement day'!$B$3,'T2'!$A$4:$A$1048576,0),MATCH('settlement day'!BI$3,'T2'!$A$4:$CC$4,0)),-1,0)</f>
        <v>606.33299999999997</v>
      </c>
      <c r="BJ6" s="151">
        <f ca="1">OFFSET(INDEX('T2'!$A$4:$CC$1048576,MATCH('settlement day'!$B$3,'T2'!$A$4:$A$1048576,0),MATCH('settlement day'!BJ$3,'T2'!$A$4:$CC$4,0)),-1,0)</f>
        <v>600.66700000000003</v>
      </c>
      <c r="BK6" s="1004">
        <f ca="1">SUM(AV6:AX6)/3</f>
        <v>0</v>
      </c>
      <c r="BL6" s="151">
        <f ca="1">SUM(AY6:BA6)/3</f>
        <v>0</v>
      </c>
      <c r="BM6" s="151">
        <f ca="1">SUM(BB6:BD6)/3</f>
        <v>400.77766666666668</v>
      </c>
      <c r="BN6" s="151">
        <f ca="1">SUM(BE6:BG6)/3</f>
        <v>620.0003333333334</v>
      </c>
      <c r="BO6" s="1005">
        <f ca="1">SUM(BH6:BJ6)/3</f>
        <v>606.77766666666673</v>
      </c>
    </row>
    <row r="7" spans="2:73" ht="15.75" thickBot="1">
      <c r="B7" s="140" t="s">
        <v>360</v>
      </c>
      <c r="C7" s="128">
        <f t="shared" ref="C7:T7" si="8">C5-C6</f>
        <v>0</v>
      </c>
      <c r="D7" s="128">
        <f t="shared" si="8"/>
        <v>0</v>
      </c>
      <c r="E7" s="128">
        <f t="shared" si="8"/>
        <v>0</v>
      </c>
      <c r="F7" s="128">
        <f t="shared" si="8"/>
        <v>0</v>
      </c>
      <c r="G7" s="128">
        <f t="shared" si="8"/>
        <v>0</v>
      </c>
      <c r="H7" s="128">
        <f t="shared" si="8"/>
        <v>0</v>
      </c>
      <c r="I7" s="128">
        <f t="shared" si="8"/>
        <v>0</v>
      </c>
      <c r="J7" s="128">
        <f t="shared" si="8"/>
        <v>0</v>
      </c>
      <c r="K7" s="442">
        <f t="shared" si="8"/>
        <v>0</v>
      </c>
      <c r="L7" s="442">
        <f t="shared" si="8"/>
        <v>0</v>
      </c>
      <c r="M7" s="442">
        <f t="shared" si="8"/>
        <v>0</v>
      </c>
      <c r="N7" s="442">
        <f t="shared" si="8"/>
        <v>0</v>
      </c>
      <c r="O7" s="442">
        <f t="shared" si="8"/>
        <v>0</v>
      </c>
      <c r="P7" s="442">
        <f t="shared" si="8"/>
        <v>0</v>
      </c>
      <c r="Q7" s="442">
        <f>Q5-Q6</f>
        <v>0</v>
      </c>
      <c r="R7" s="442">
        <f t="shared" si="8"/>
        <v>0</v>
      </c>
      <c r="S7" s="442">
        <f t="shared" ca="1" si="8"/>
        <v>0</v>
      </c>
      <c r="T7" s="442">
        <f t="shared" ca="1" si="8"/>
        <v>0</v>
      </c>
      <c r="U7" s="442">
        <f ca="1">U5-U6</f>
        <v>0</v>
      </c>
      <c r="V7" s="442">
        <f t="shared" ref="V7:AF7" ca="1" si="9">V5-V6</f>
        <v>0</v>
      </c>
      <c r="W7" s="442">
        <f t="shared" ca="1" si="9"/>
        <v>0</v>
      </c>
      <c r="X7" s="442">
        <f t="shared" ca="1" si="9"/>
        <v>0</v>
      </c>
      <c r="Y7" s="442">
        <f t="shared" ca="1" si="9"/>
        <v>0</v>
      </c>
      <c r="Z7" s="442">
        <f t="shared" ca="1" si="9"/>
        <v>0</v>
      </c>
      <c r="AA7" s="442">
        <f t="shared" ca="1" si="9"/>
        <v>0</v>
      </c>
      <c r="AB7" s="442">
        <f t="shared" ca="1" si="9"/>
        <v>0</v>
      </c>
      <c r="AC7" s="442">
        <f t="shared" ca="1" si="9"/>
        <v>0</v>
      </c>
      <c r="AD7" s="442">
        <f t="shared" ca="1" si="9"/>
        <v>0</v>
      </c>
      <c r="AE7" s="442">
        <f t="shared" ca="1" si="9"/>
        <v>0</v>
      </c>
      <c r="AF7" s="442">
        <f t="shared" ca="1" si="9"/>
        <v>0</v>
      </c>
      <c r="AG7" s="442">
        <f t="shared" ref="AG7:AL7" ca="1" si="10">AG5-AG6</f>
        <v>0</v>
      </c>
      <c r="AH7" s="442">
        <f t="shared" ca="1" si="10"/>
        <v>0</v>
      </c>
      <c r="AI7" s="442">
        <f t="shared" ca="1" si="10"/>
        <v>0</v>
      </c>
      <c r="AJ7" s="442">
        <f t="shared" ca="1" si="10"/>
        <v>0</v>
      </c>
      <c r="AK7" s="442">
        <f t="shared" ca="1" si="10"/>
        <v>0</v>
      </c>
      <c r="AL7" s="442">
        <f t="shared" ca="1" si="10"/>
        <v>0</v>
      </c>
      <c r="AM7" s="442">
        <f t="shared" ref="AM7:AR7" ca="1" si="11">AM5-AM6</f>
        <v>0</v>
      </c>
      <c r="AN7" s="442">
        <f t="shared" ca="1" si="11"/>
        <v>0</v>
      </c>
      <c r="AO7" s="442">
        <f t="shared" ca="1" si="11"/>
        <v>0</v>
      </c>
      <c r="AP7" s="442">
        <f t="shared" ca="1" si="11"/>
        <v>0</v>
      </c>
      <c r="AQ7" s="442">
        <f t="shared" ca="1" si="11"/>
        <v>0</v>
      </c>
      <c r="AR7" s="442">
        <f t="shared" ca="1" si="11"/>
        <v>0</v>
      </c>
      <c r="AS7" s="442">
        <f t="shared" ref="AS7:AX7" ca="1" si="12">AS5-AS6</f>
        <v>0</v>
      </c>
      <c r="AT7" s="442">
        <f t="shared" ca="1" si="12"/>
        <v>0</v>
      </c>
      <c r="AU7" s="442">
        <f t="shared" ca="1" si="12"/>
        <v>0</v>
      </c>
      <c r="AV7" s="442">
        <f t="shared" ca="1" si="12"/>
        <v>0</v>
      </c>
      <c r="AW7" s="442">
        <f t="shared" ca="1" si="12"/>
        <v>0</v>
      </c>
      <c r="AX7" s="442">
        <f t="shared" ca="1" si="12"/>
        <v>0</v>
      </c>
      <c r="AY7" s="981">
        <f t="shared" ref="AY7:BA7" ca="1" si="13">AY5-AY6</f>
        <v>0</v>
      </c>
      <c r="AZ7" s="442">
        <f t="shared" ca="1" si="13"/>
        <v>0</v>
      </c>
      <c r="BA7" s="442">
        <f t="shared" ca="1" si="13"/>
        <v>0</v>
      </c>
      <c r="BB7" s="442">
        <f t="shared" ref="BB7" ca="1" si="14">BB5-BB6</f>
        <v>0</v>
      </c>
      <c r="BC7" s="442">
        <f t="shared" ref="BC7:BG7" ca="1" si="15">BC5-BC6</f>
        <v>3</v>
      </c>
      <c r="BD7" s="442">
        <f t="shared" ca="1" si="15"/>
        <v>6</v>
      </c>
      <c r="BE7" s="442">
        <f t="shared" ca="1" si="15"/>
        <v>5.66599999999994</v>
      </c>
      <c r="BF7" s="442">
        <f t="shared" ca="1" si="15"/>
        <v>4</v>
      </c>
      <c r="BG7" s="442">
        <f t="shared" ca="1" si="15"/>
        <v>4.33299999999997</v>
      </c>
      <c r="BH7" s="442">
        <f t="shared" ref="BH7:BJ7" ca="1" si="16">BH5-BH6</f>
        <v>6.33400000000006</v>
      </c>
      <c r="BI7" s="442">
        <f t="shared" ca="1" si="16"/>
        <v>7</v>
      </c>
      <c r="BJ7" s="442">
        <f t="shared" ca="1" si="16"/>
        <v>6.66599999999994</v>
      </c>
      <c r="BK7" s="1006">
        <f t="shared" ref="BK7" ca="1" si="17">BK5-BK6</f>
        <v>0</v>
      </c>
      <c r="BL7" s="442">
        <f t="shared" ref="BL7:BO7" ca="1" si="18">BL5-BL6</f>
        <v>0</v>
      </c>
      <c r="BM7" s="442">
        <f t="shared" ca="1" si="18"/>
        <v>3</v>
      </c>
      <c r="BN7" s="442">
        <f t="shared" ca="1" si="18"/>
        <v>4.6663333333332275</v>
      </c>
      <c r="BO7" s="1007">
        <f t="shared" ca="1" si="18"/>
        <v>6.6666666666666288</v>
      </c>
    </row>
    <row r="8" spans="2:73">
      <c r="B8" s="141" t="s">
        <v>361</v>
      </c>
      <c r="C8" s="126"/>
      <c r="D8" s="126"/>
      <c r="E8" s="126"/>
      <c r="F8" s="331">
        <f>AVERAGE('PLATTS&amp;OPIS'!B6:B26)/100</f>
        <v>2.1193095238095232</v>
      </c>
      <c r="G8" s="331">
        <f>AVERAGE('PLATTS&amp;OPIS'!B28:B46)/100</f>
        <v>2.5510000000000002</v>
      </c>
      <c r="H8" s="407">
        <f>AVERAGE('PLATTS&amp;OPIS'!B48:B69)/100</f>
        <v>2.3812045454545454</v>
      </c>
      <c r="I8" s="407">
        <v>2.23</v>
      </c>
      <c r="J8" s="407">
        <v>2.2473200000000002</v>
      </c>
      <c r="K8" s="407">
        <v>2.4116900000000001</v>
      </c>
      <c r="L8" s="407">
        <v>2.6019299999999999</v>
      </c>
      <c r="M8" s="407">
        <v>3.4041999999999999</v>
      </c>
      <c r="N8" s="407">
        <v>2.9729999999999999</v>
      </c>
      <c r="O8" s="407">
        <v>2.15903</v>
      </c>
      <c r="P8" s="407">
        <v>2.1567400000000001</v>
      </c>
      <c r="Q8" s="407">
        <v>2.46807</v>
      </c>
      <c r="R8" s="407">
        <v>2.6357499999999998</v>
      </c>
      <c r="S8" s="407">
        <v>2.7557399999999999</v>
      </c>
      <c r="T8" s="407">
        <v>2.78986</v>
      </c>
      <c r="U8" s="407">
        <v>2.51938</v>
      </c>
      <c r="V8" s="407">
        <v>2.5466700000000002</v>
      </c>
      <c r="W8" s="407">
        <v>2.44292</v>
      </c>
      <c r="X8" s="407">
        <v>2.4645700000000001</v>
      </c>
      <c r="Y8" s="407">
        <v>2.5787300000000002</v>
      </c>
      <c r="Z8" s="407">
        <v>2.2030599999999998</v>
      </c>
      <c r="AA8" s="407">
        <v>2.1905800000000002</v>
      </c>
      <c r="AB8" s="407">
        <v>2.1731799999999999</v>
      </c>
      <c r="AC8" s="407">
        <v>2.24302</v>
      </c>
      <c r="AD8" s="407">
        <v>2.4222399999999999</v>
      </c>
      <c r="AE8" s="407">
        <v>2.4377300000000002</v>
      </c>
      <c r="AF8" s="407">
        <v>2.5071400000000001</v>
      </c>
      <c r="AG8" s="407">
        <v>2.4434200000000001</v>
      </c>
      <c r="AH8" s="407">
        <v>2.1663000000000001</v>
      </c>
      <c r="AI8" s="407">
        <v>2.3529300000000002</v>
      </c>
      <c r="AJ8" s="407">
        <v>2.2705899999999999</v>
      </c>
      <c r="AK8" s="903">
        <v>1.8623499999999999</v>
      </c>
      <c r="AL8" s="407">
        <v>1.6687799999999999</v>
      </c>
      <c r="AM8" s="407">
        <v>1.5889800000000001</v>
      </c>
      <c r="AN8" s="407">
        <v>1.5021800000000001</v>
      </c>
      <c r="AO8" s="407">
        <v>1.5775999999999999</v>
      </c>
      <c r="AP8" s="407">
        <v>1.65439</v>
      </c>
      <c r="AQ8" s="407">
        <v>1.7829900000000001</v>
      </c>
      <c r="AR8" s="407">
        <v>1.9295800000000001</v>
      </c>
      <c r="AS8" s="407">
        <v>1.90324</v>
      </c>
      <c r="AT8" s="407">
        <v>1.8260000000000001</v>
      </c>
      <c r="AU8" s="407">
        <v>1.69903</v>
      </c>
      <c r="AV8" s="407">
        <v>1.5650500000000001</v>
      </c>
      <c r="AW8" s="407">
        <v>1.6265499999999999</v>
      </c>
      <c r="AX8" s="407">
        <v>1.62131</v>
      </c>
      <c r="AY8" s="1061">
        <v>1.68214</v>
      </c>
      <c r="AZ8" s="407">
        <v>1.7508699999999999</v>
      </c>
      <c r="BA8" s="407">
        <v>1.7021999999999999</v>
      </c>
      <c r="BB8" s="407">
        <v>1.7702599999999999</v>
      </c>
      <c r="BC8" s="407"/>
      <c r="BD8" s="366">
        <f t="shared" ref="BD8" si="19">+BC9-BD9</f>
        <v>-3.7500000000000089E-2</v>
      </c>
      <c r="BE8" s="366">
        <f t="shared" ref="BE8" si="20">+BD9-BE9</f>
        <v>-1.4999999999999902E-2</v>
      </c>
      <c r="BF8" s="366">
        <f t="shared" ref="BF8" si="21">+BE9-BF9</f>
        <v>2.4999999999999467E-3</v>
      </c>
      <c r="BG8" s="366">
        <f t="shared" ref="BG8" si="22">+BF9-BG9</f>
        <v>1.5000000000000124E-2</v>
      </c>
      <c r="BH8" s="366">
        <f t="shared" ref="BH8" si="23">+BG9-BH9</f>
        <v>3.7499999999999867E-2</v>
      </c>
      <c r="BI8" s="366">
        <f t="shared" ref="BI8" si="24">+BH9-BI9</f>
        <v>3.5000000000000142E-2</v>
      </c>
      <c r="BJ8" s="366">
        <f t="shared" ref="BJ8" si="25">+BI9-BJ9</f>
        <v>2.4999999999999911E-2</v>
      </c>
      <c r="BK8" s="1008"/>
      <c r="BL8" s="366">
        <f>+BK9-BL9</f>
        <v>0</v>
      </c>
      <c r="BM8" s="366">
        <f t="shared" ref="BM8:BO8" si="26">+BL9-BM9</f>
        <v>-1.1658333333333333</v>
      </c>
      <c r="BN8" s="366">
        <f t="shared" si="26"/>
        <v>-0.60999999999999988</v>
      </c>
      <c r="BO8" s="1009">
        <f t="shared" si="26"/>
        <v>7.9999999999999627E-2</v>
      </c>
      <c r="BR8" s="75" t="s">
        <v>4308</v>
      </c>
      <c r="BS8" s="75" t="s">
        <v>4309</v>
      </c>
      <c r="BT8" s="75" t="s">
        <v>4310</v>
      </c>
      <c r="BU8" s="75"/>
    </row>
    <row r="9" spans="2:73">
      <c r="B9" s="139" t="s">
        <v>362</v>
      </c>
      <c r="C9" s="152">
        <f>+CU!D27</f>
        <v>0</v>
      </c>
      <c r="D9" s="152">
        <f>+CU!E27</f>
        <v>0</v>
      </c>
      <c r="E9" s="152">
        <f>+CU!F27</f>
        <v>0</v>
      </c>
      <c r="F9" s="152">
        <f>+CU!G70</f>
        <v>0</v>
      </c>
      <c r="G9" s="152">
        <f>+CU!H91</f>
        <v>0</v>
      </c>
      <c r="H9" s="152">
        <f>+CU!I139</f>
        <v>0</v>
      </c>
      <c r="I9" s="152">
        <f>+CU!J139</f>
        <v>0</v>
      </c>
      <c r="J9" s="152">
        <f>+CU!K139</f>
        <v>0</v>
      </c>
      <c r="K9" s="152">
        <f>+CU!L160</f>
        <v>0</v>
      </c>
      <c r="L9" s="152">
        <f>+CU!M202</f>
        <v>0</v>
      </c>
      <c r="M9" s="152">
        <f>+CU!N202</f>
        <v>0</v>
      </c>
      <c r="N9" s="152">
        <f>+CU!O244</f>
        <v>0</v>
      </c>
      <c r="O9" s="152">
        <f>+CU!P244</f>
        <v>0</v>
      </c>
      <c r="P9" s="152">
        <f>+CU!Q269</f>
        <v>0</v>
      </c>
      <c r="Q9" s="152">
        <f>+CU!R286</f>
        <v>0</v>
      </c>
      <c r="R9" s="152">
        <f>+CU!S310</f>
        <v>0</v>
      </c>
      <c r="S9" s="152">
        <f>INDEX(CU!$A$4:$BB$1048576,MATCH('settlement day'!$B$3,CU!$A$4:$A$1048576,0),MATCH('settlement day'!S$3,CU!$A$4:$BB$4,0))</f>
        <v>0</v>
      </c>
      <c r="T9" s="152">
        <f>INDEX(CU!$A$4:$BB$1048576,MATCH('settlement day'!$B$3,CU!$A$4:$A$1048576,0),MATCH('settlement day'!T$3,CU!$A$4:$BB$4,0))</f>
        <v>0</v>
      </c>
      <c r="U9" s="152">
        <f>INDEX(CU!$A$4:$BB$1048576,MATCH('settlement day'!$B$3,CU!$A$4:$A$1048576,0),MATCH('settlement day'!U$3,CU!$A$4:$BB$4,0))</f>
        <v>0</v>
      </c>
      <c r="V9" s="152">
        <f>INDEX(CU!$A$4:$BB$1048576,MATCH('settlement day'!$B$3,CU!$A$4:$A$1048576,0),MATCH('settlement day'!V$3,CU!$A$4:$BB$4,0))</f>
        <v>0</v>
      </c>
      <c r="W9" s="152">
        <f>INDEX(CU!$A$4:$BB$1048576,MATCH('settlement day'!$B$3,CU!$A$4:$A$1048576,0),MATCH('settlement day'!W$3,CU!$A$4:$BB$4,0))</f>
        <v>0</v>
      </c>
      <c r="X9" s="152">
        <f>INDEX(CU!$A$4:$BB$1048576,MATCH('settlement day'!$B$3,CU!$A$4:$A$1048576,0),MATCH('settlement day'!X$3,CU!$A$4:$BB$4,0))</f>
        <v>0</v>
      </c>
      <c r="Y9" s="152">
        <f>INDEX(CU!$A$4:$BB$1048576,MATCH('settlement day'!$B$3,CU!$A$4:$A$1048576,0),MATCH('settlement day'!Y$3,CU!$A$4:$BB$4,0))</f>
        <v>0</v>
      </c>
      <c r="Z9" s="152">
        <f>INDEX(CU!$A$4:$BB$1048576,MATCH('settlement day'!$B$3,CU!$A$4:$A$1048576,0),MATCH('settlement day'!Z$3,CU!$A$4:$BB$4,0))</f>
        <v>0</v>
      </c>
      <c r="AA9" s="152">
        <f>INDEX(CU!$A$4:$BB$1048576,MATCH('settlement day'!$B$3,CU!$A$4:$A$1048576,0),MATCH('settlement day'!AA$3,CU!$A$4:$BB$4,0))</f>
        <v>0</v>
      </c>
      <c r="AB9" s="152">
        <f>INDEX(CU!$A$4:$BB$1048576,MATCH('settlement day'!$B$3,CU!$A$4:$A$1048576,0),MATCH('settlement day'!AB$3,CU!$A$4:$BB$4,0))</f>
        <v>0</v>
      </c>
      <c r="AC9" s="152">
        <f>INDEX(CU!$A$4:$BB$1048576,MATCH('settlement day'!$B$3,CU!$A$4:$A$1048576,0),MATCH('settlement day'!AC$3,CU!$A$4:$BB$4,0))</f>
        <v>0</v>
      </c>
      <c r="AD9" s="152">
        <f>INDEX(CU!$A$4:$BB$1048576,MATCH('settlement day'!$B$3,CU!$A$4:$A$1048576,0),MATCH('settlement day'!AD$3,CU!$A$4:$BB$4,0))</f>
        <v>0</v>
      </c>
      <c r="AE9" s="152">
        <f>INDEX(CU!$A$4:$BB$1048576,MATCH('settlement day'!$B$3,CU!$A$4:$A$1048576,0),MATCH('settlement day'!AE$3,CU!$A$4:$BB$4,0))</f>
        <v>0</v>
      </c>
      <c r="AF9" s="152">
        <f>INDEX(CU!$A$4:$BB$1048576,MATCH('settlement day'!$B$3,CU!$A$4:$A$1048576,0),MATCH('settlement day'!AF$3,CU!$A$4:$BB$4,0))</f>
        <v>0</v>
      </c>
      <c r="AG9" s="152">
        <f>INDEX(CU!$A$4:$BB$1048576,MATCH('settlement day'!$B$3,CU!$A$4:$A$1048576,0),MATCH('settlement day'!AG$3,CU!$A$4:$BB$4,0))</f>
        <v>0</v>
      </c>
      <c r="AH9" s="152">
        <f>INDEX(CU!$A$4:$BB$1048576,MATCH('settlement day'!$B$3,CU!$A$4:$A$1048576,0),MATCH('settlement day'!AH$3,CU!$A$4:$BB$4,0))</f>
        <v>0</v>
      </c>
      <c r="AI9" s="152">
        <f>INDEX(CU!$A$4:$BB$1048576,MATCH('settlement day'!$B$3,CU!$A$4:$A$1048576,0),MATCH('settlement day'!AI$3,CU!$A$4:$BB$4,0))</f>
        <v>0</v>
      </c>
      <c r="AJ9" s="152">
        <f>INDEX(CU!$A$4:$BB$1048576,MATCH('settlement day'!$B$3,CU!$A$4:$A$1048576,0),MATCH('settlement day'!AJ$3,CU!$A$4:$BB$4,0))</f>
        <v>0</v>
      </c>
      <c r="AK9" s="152">
        <f>INDEX(CU!$A$4:$BB$1048576,MATCH('settlement day'!$B$3,CU!$A$4:$A$1048576,0),MATCH('settlement day'!AK$3,CU!$A$4:$BB$4,0))</f>
        <v>0</v>
      </c>
      <c r="AL9" s="152">
        <f>INDEX(CU!$A$4:$BB$1048576,MATCH('settlement day'!$B$3,CU!$A$4:$A$1048576,0),MATCH('settlement day'!AL$3,CU!$A$4:$BB$4,0))</f>
        <v>0</v>
      </c>
      <c r="AM9" s="152">
        <f>INDEX(CU!$A$4:$BB$1048576,MATCH('settlement day'!$B$3,CU!$A$4:$A$1048576,0),MATCH('settlement day'!AM$3,CU!$A$4:$BB$4,0))</f>
        <v>0</v>
      </c>
      <c r="AN9" s="152">
        <f>INDEX(CU!$A$4:$BB$1048576,MATCH('settlement day'!$B$3,CU!$A$4:$A$1048576,0),MATCH('settlement day'!AN$3,CU!$A$4:$BB$4,0))</f>
        <v>0</v>
      </c>
      <c r="AO9" s="152">
        <f>INDEX(CU!$A$4:$BB$1048576,MATCH('settlement day'!$B$3,CU!$A$4:$A$1048576,0),MATCH('settlement day'!AO$3,CU!$A$4:$BB$4,0))</f>
        <v>0</v>
      </c>
      <c r="AP9" s="152">
        <f>INDEX(CU!$A$4:$BB$1048576,MATCH('settlement day'!$B$3,CU!$A$4:$A$1048576,0),MATCH('settlement day'!AP$3,CU!$A$4:$BB$4,0))</f>
        <v>0</v>
      </c>
      <c r="AQ9" s="152">
        <f>INDEX(CU!$A$4:$BB$1048576,MATCH('settlement day'!$B$3,CU!$A$4:$A$1048576,0),MATCH('settlement day'!AQ$3,CU!$A$4:$BB$4,0))</f>
        <v>0</v>
      </c>
      <c r="AR9" s="152">
        <f>INDEX(CU!$A$4:$BB$1048576,MATCH('settlement day'!$B$3,CU!$A$4:$A$1048576,0),MATCH('settlement day'!AR$3,CU!$A$4:$BB$4,0))</f>
        <v>0</v>
      </c>
      <c r="AS9" s="152">
        <f>INDEX(CU!$A$4:$BB$1048576,MATCH('settlement day'!$B$3,CU!$A$4:$A$1048576,0),MATCH('settlement day'!AS$3,CU!$A$4:$BB$4,0))</f>
        <v>0</v>
      </c>
      <c r="AT9" s="152">
        <f>INDEX(CU!$A$4:$BB$1048576,MATCH('settlement day'!$B$3,CU!$A$4:$A$1048576,0),MATCH('settlement day'!AT$3,CU!$A$4:$BB$4,0))</f>
        <v>0</v>
      </c>
      <c r="AU9" s="152">
        <f>INDEX(CU!$A$4:$BB$1048576,MATCH('settlement day'!$B$3,CU!$A$4:$A$1048576,0),MATCH('settlement day'!AU$3,CU!$A$4:$BB$4,0))</f>
        <v>0</v>
      </c>
      <c r="AV9" s="152">
        <f>INDEX(CU!$A$4:$BB$1048576,MATCH('settlement day'!$B$3,CU!$A$4:$A$1048576,0),MATCH('settlement day'!AV$3,CU!$A$4:$BB$4,0))</f>
        <v>0</v>
      </c>
      <c r="AW9" s="152">
        <f>INDEX(CU!$A$4:$BB$1048576,MATCH('settlement day'!$B$3,CU!$A$4:$A$1048576,0),MATCH('settlement day'!AW$3,CU!$A$4:$BB$4,0))</f>
        <v>0</v>
      </c>
      <c r="AX9" s="152">
        <f>INDEX(CU!$A$4:$BB$1048576,MATCH('settlement day'!$B$3,CU!$A$4:$A$1048576,0),MATCH('settlement day'!AX$3,CU!$A$4:$BB$4,0))</f>
        <v>0</v>
      </c>
      <c r="AY9" s="982">
        <f>INDEX(CU!$A$4:$BB$1048576,MATCH('settlement day'!$B$3,CU!$A$4:$A$1048576,0),MATCH('settlement day'!AY$3,CU!$A$4:$BB$4,0))</f>
        <v>0</v>
      </c>
      <c r="AZ9" s="152">
        <f>INDEX(CU!$A$4:$BB$1048576,MATCH('settlement day'!$B$3,CU!$A$4:$A$1048576,0),MATCH('settlement day'!AZ$3,CU!$A$4:$BB$4,0))</f>
        <v>0</v>
      </c>
      <c r="BA9" s="152">
        <f>INDEX(CU!$A$4:$BB$1048576,MATCH('settlement day'!$B$3,CU!$A$4:$A$1048576,0),MATCH('settlement day'!BA$3,CU!$A$4:$BB$4,0))</f>
        <v>0</v>
      </c>
      <c r="BB9" s="152">
        <f>INDEX(CU!$A$4:$CC$1048576,MATCH('settlement day'!$B$3,CU!$A$4:$A$1048576,0),MATCH('settlement day'!BB$3,CU!$A$4:$CC$4,0))</f>
        <v>0</v>
      </c>
      <c r="BC9" s="152">
        <f>INDEX(CU!$A$4:$CC$1048576,MATCH('settlement day'!$B$3,CU!$A$4:$A$1048576,0),MATCH('settlement day'!BC$3,CU!$A$4:$CC$4,0))</f>
        <v>1.73</v>
      </c>
      <c r="BD9" s="152">
        <f>INDEX(CU!$A$4:$CC$1048576,MATCH('settlement day'!$B$3,CU!$A$4:$A$1048576,0),MATCH('settlement day'!BD$3,CU!$A$4:$CC$4,0))</f>
        <v>1.7675000000000001</v>
      </c>
      <c r="BE9" s="152">
        <f>INDEX(CU!$A$4:$CC$1048576,MATCH('settlement day'!$B$3,CU!$A$4:$A$1048576,0),MATCH('settlement day'!BE$3,CU!$A$4:$CC$4,0))</f>
        <v>1.7825</v>
      </c>
      <c r="BF9" s="152">
        <f>INDEX(CU!$A$4:$CC$1048576,MATCH('settlement day'!$B$3,CU!$A$4:$A$1048576,0),MATCH('settlement day'!BF$3,CU!$A$4:$CC$4,0))</f>
        <v>1.78</v>
      </c>
      <c r="BG9" s="152">
        <f>INDEX(CU!$A$4:$CC$1048576,MATCH('settlement day'!$B$3,CU!$A$4:$A$1048576,0),MATCH('settlement day'!BG$3,CU!$A$4:$CC$4,0))</f>
        <v>1.7649999999999999</v>
      </c>
      <c r="BH9" s="152">
        <f>INDEX(CU!$A$4:$CC$1048576,MATCH('settlement day'!$B$3,CU!$A$4:$A$1048576,0),MATCH('settlement day'!BH$3,CU!$A$4:$CC$4,0))</f>
        <v>1.7275</v>
      </c>
      <c r="BI9" s="152">
        <f>INDEX(CU!$A$4:$CC$1048576,MATCH('settlement day'!$B$3,CU!$A$4:$A$1048576,0),MATCH('settlement day'!BI$3,CU!$A$4:$CC$4,0))</f>
        <v>1.6924999999999999</v>
      </c>
      <c r="BJ9" s="152">
        <f>INDEX(CU!$A$4:$CC$1048576,MATCH('settlement day'!$B$3,CU!$A$4:$A$1048576,0),MATCH('settlement day'!BJ$3,CU!$A$4:$CC$4,0))</f>
        <v>1.6675</v>
      </c>
      <c r="BK9" s="1010">
        <f>SUM(AV9:AX9)/3</f>
        <v>0</v>
      </c>
      <c r="BL9" s="152">
        <f>SUM(AY9:BA9)/3</f>
        <v>0</v>
      </c>
      <c r="BM9" s="152">
        <f>SUM(BB9:BD9)/3</f>
        <v>1.1658333333333333</v>
      </c>
      <c r="BN9" s="152">
        <f>SUM(BE9:BG9)/3</f>
        <v>1.7758333333333332</v>
      </c>
      <c r="BO9" s="1011">
        <f>SUM(BH9:BJ9)/3</f>
        <v>1.6958333333333335</v>
      </c>
      <c r="BR9" s="544">
        <v>1.7675000000000001</v>
      </c>
      <c r="BS9" s="544">
        <v>1.7849999999999999</v>
      </c>
      <c r="BT9" s="544">
        <v>1.7875000000000001</v>
      </c>
      <c r="BU9" s="382" t="s">
        <v>34</v>
      </c>
    </row>
    <row r="10" spans="2:73">
      <c r="B10" s="139" t="s">
        <v>363</v>
      </c>
      <c r="C10" s="152">
        <f>+CU!D26</f>
        <v>0</v>
      </c>
      <c r="D10" s="152">
        <f>+CU!E26</f>
        <v>0</v>
      </c>
      <c r="E10" s="152">
        <f>+CU!F26</f>
        <v>0</v>
      </c>
      <c r="F10" s="152">
        <f>+CU!G69</f>
        <v>0</v>
      </c>
      <c r="G10" s="152">
        <f>+CU!H90</f>
        <v>0</v>
      </c>
      <c r="H10" s="152">
        <f>+CU!I138</f>
        <v>0</v>
      </c>
      <c r="I10" s="152">
        <f>+CU!J138</f>
        <v>0</v>
      </c>
      <c r="J10" s="152">
        <f>+CU!K138</f>
        <v>0</v>
      </c>
      <c r="K10" s="152">
        <f>+CU!L159</f>
        <v>0</v>
      </c>
      <c r="L10" s="152">
        <f>+CU!M201</f>
        <v>0</v>
      </c>
      <c r="M10" s="152">
        <f>+CU!N201</f>
        <v>0</v>
      </c>
      <c r="N10" s="152">
        <f>+CU!O243</f>
        <v>0</v>
      </c>
      <c r="O10" s="152">
        <f>+CU!P243</f>
        <v>0</v>
      </c>
      <c r="P10" s="152">
        <f>+CU!Q267</f>
        <v>0</v>
      </c>
      <c r="Q10" s="152">
        <f>+CU!R285</f>
        <v>0</v>
      </c>
      <c r="R10" s="152">
        <f>+CU!S309</f>
        <v>0</v>
      </c>
      <c r="S10" s="152">
        <f ca="1">OFFSET(INDEX(CU!$A$4:$BB$1048576,MATCH('settlement day'!$B$3,CU!$A$4:$A$1048576,0),MATCH('settlement day'!S$3,CU!$A$4:$BB$4,0)),-1,0)</f>
        <v>0</v>
      </c>
      <c r="T10" s="152">
        <f ca="1">OFFSET(INDEX(CU!$A$4:$BB$1048576,MATCH('settlement day'!$B$3,CU!$A$4:$A$1048576,0),MATCH('settlement day'!T$3,CU!$A$4:$BB$4,0)),-1,0)</f>
        <v>0</v>
      </c>
      <c r="U10" s="152">
        <f ca="1">OFFSET(INDEX(CU!$A$4:$BB$1048576,MATCH('settlement day'!$B$3,CU!$A$4:$A$1048576,0),MATCH('settlement day'!U$3,CU!$A$4:$BB$4,0)),-1,0)</f>
        <v>0</v>
      </c>
      <c r="V10" s="152">
        <f ca="1">OFFSET(INDEX(CU!$A$4:$BB$1048576,MATCH('settlement day'!$B$3,CU!$A$4:$A$1048576,0),MATCH('settlement day'!V$3,CU!$A$4:$BB$4,0)),-1,0)</f>
        <v>0</v>
      </c>
      <c r="W10" s="152">
        <f ca="1">OFFSET(INDEX(CU!$A$4:$BB$1048576,MATCH('settlement day'!$B$3,CU!$A$4:$A$1048576,0),MATCH('settlement day'!W$3,CU!$A$4:$BB$4,0)),-1,0)</f>
        <v>0</v>
      </c>
      <c r="X10" s="152">
        <f ca="1">OFFSET(INDEX(CU!$A$4:$BB$1048576,MATCH('settlement day'!$B$3,CU!$A$4:$A$1048576,0),MATCH('settlement day'!X$3,CU!$A$4:$BB$4,0)),-1,0)</f>
        <v>0</v>
      </c>
      <c r="Y10" s="152">
        <f ca="1">OFFSET(INDEX(CU!$A$4:$BB$1048576,MATCH('settlement day'!$B$3,CU!$A$4:$A$1048576,0),MATCH('settlement day'!Y$3,CU!$A$4:$BB$4,0)),-1,0)</f>
        <v>0</v>
      </c>
      <c r="Z10" s="152">
        <f ca="1">OFFSET(INDEX(CU!$A$4:$BB$1048576,MATCH('settlement day'!$B$3,CU!$A$4:$A$1048576,0),MATCH('settlement day'!Z$3,CU!$A$4:$BB$4,0)),-1,0)</f>
        <v>0</v>
      </c>
      <c r="AA10" s="152">
        <f ca="1">OFFSET(INDEX(CU!$A$4:$BB$1048576,MATCH('settlement day'!$B$3,CU!$A$4:$A$1048576,0),MATCH('settlement day'!AA$3,CU!$A$4:$BB$4,0)),-1,0)</f>
        <v>0</v>
      </c>
      <c r="AB10" s="152">
        <f ca="1">OFFSET(INDEX(CU!$A$4:$BB$1048576,MATCH('settlement day'!$B$3,CU!$A$4:$A$1048576,0),MATCH('settlement day'!AB$3,CU!$A$4:$BB$4,0)),-1,0)</f>
        <v>0</v>
      </c>
      <c r="AC10" s="152">
        <f ca="1">OFFSET(INDEX(CU!$A$4:$BB$1048576,MATCH('settlement day'!$B$3,CU!$A$4:$A$1048576,0),MATCH('settlement day'!AC$3,CU!$A$4:$BB$4,0)),-1,0)</f>
        <v>0</v>
      </c>
      <c r="AD10" s="152">
        <f ca="1">OFFSET(INDEX(CU!$A$4:$BB$1048576,MATCH('settlement day'!$B$3,CU!$A$4:$A$1048576,0),MATCH('settlement day'!AD$3,CU!$A$4:$BB$4,0)),-1,0)</f>
        <v>0</v>
      </c>
      <c r="AE10" s="152">
        <f ca="1">OFFSET(INDEX(CU!$A$4:$BB$1048576,MATCH('settlement day'!$B$3,CU!$A$4:$A$1048576,0),MATCH('settlement day'!AE$3,CU!$A$4:$BB$4,0)),-1,0)</f>
        <v>0</v>
      </c>
      <c r="AF10" s="152">
        <f ca="1">OFFSET(INDEX(CU!$A$4:$BB$1048576,MATCH('settlement day'!$B$3,CU!$A$4:$A$1048576,0),MATCH('settlement day'!AF$3,CU!$A$4:$BB$4,0)),-1,0)</f>
        <v>0</v>
      </c>
      <c r="AG10" s="152">
        <f ca="1">OFFSET(INDEX(CU!$A$4:$BB$1048576,MATCH('settlement day'!$B$3,CU!$A$4:$A$1048576,0),MATCH('settlement day'!AG$3,CU!$A$4:$BB$4,0)),-1,0)</f>
        <v>0</v>
      </c>
      <c r="AH10" s="152">
        <f ca="1">OFFSET(INDEX(CU!$A$4:$BB$1048576,MATCH('settlement day'!$B$3,CU!$A$4:$A$1048576,0),MATCH('settlement day'!AH$3,CU!$A$4:$BB$4,0)),-1,0)</f>
        <v>0</v>
      </c>
      <c r="AI10" s="152">
        <f ca="1">OFFSET(INDEX(CU!$A$4:$BB$1048576,MATCH('settlement day'!$B$3,CU!$A$4:$A$1048576,0),MATCH('settlement day'!AI$3,CU!$A$4:$BB$4,0)),-1,0)</f>
        <v>0</v>
      </c>
      <c r="AJ10" s="152">
        <f ca="1">OFFSET(INDEX(CU!$A$4:$BB$1048576,MATCH('settlement day'!$B$3,CU!$A$4:$A$1048576,0),MATCH('settlement day'!AJ$3,CU!$A$4:$BB$4,0)),-1,0)</f>
        <v>0</v>
      </c>
      <c r="AK10" s="152">
        <f ca="1">OFFSET(INDEX(CU!$A$4:$BB$1048576,MATCH('settlement day'!$B$3,CU!$A$4:$A$1048576,0),MATCH('settlement day'!AK$3,CU!$A$4:$BB$4,0)),-1,0)</f>
        <v>0</v>
      </c>
      <c r="AL10" s="152">
        <f ca="1">OFFSET(INDEX(CU!$A$4:$BB$1048576,MATCH('settlement day'!$B$3,CU!$A$4:$A$1048576,0),MATCH('settlement day'!AL$3,CU!$A$4:$BB$4,0)),-1,0)</f>
        <v>0</v>
      </c>
      <c r="AM10" s="152">
        <f ca="1">OFFSET(INDEX(CU!$A$4:$BB$1048576,MATCH('settlement day'!$B$3,CU!$A$4:$A$1048576,0),MATCH('settlement day'!AM$3,CU!$A$4:$BB$4,0)),-1,0)</f>
        <v>0</v>
      </c>
      <c r="AN10" s="152">
        <f ca="1">OFFSET(INDEX(CU!$A$4:$BB$1048576,MATCH('settlement day'!$B$3,CU!$A$4:$A$1048576,0),MATCH('settlement day'!AN$3,CU!$A$4:$BB$4,0)),-1,0)</f>
        <v>0</v>
      </c>
      <c r="AO10" s="152">
        <f ca="1">OFFSET(INDEX(CU!$A$4:$BB$1048576,MATCH('settlement day'!$B$3,CU!$A$4:$A$1048576,0),MATCH('settlement day'!AO$3,CU!$A$4:$BB$4,0)),-1,0)</f>
        <v>0</v>
      </c>
      <c r="AP10" s="152">
        <f ca="1">OFFSET(INDEX(CU!$A$4:$BB$1048576,MATCH('settlement day'!$B$3,CU!$A$4:$A$1048576,0),MATCH('settlement day'!AP$3,CU!$A$4:$BB$4,0)),-1,0)</f>
        <v>0</v>
      </c>
      <c r="AQ10" s="152">
        <f ca="1">OFFSET(INDEX(CU!$A$4:$BB$1048576,MATCH('settlement day'!$B$3,CU!$A$4:$A$1048576,0),MATCH('settlement day'!AQ$3,CU!$A$4:$BB$4,0)),-1,0)</f>
        <v>0</v>
      </c>
      <c r="AR10" s="152">
        <f ca="1">OFFSET(INDEX(CU!$A$4:$BB$1048576,MATCH('settlement day'!$B$3,CU!$A$4:$A$1048576,0),MATCH('settlement day'!AR$3,CU!$A$4:$BB$4,0)),-1,0)</f>
        <v>0</v>
      </c>
      <c r="AS10" s="152">
        <f ca="1">OFFSET(INDEX(CU!$A$4:$BB$1048576,MATCH('settlement day'!$B$3,CU!$A$4:$A$1048576,0),MATCH('settlement day'!AS$3,CU!$A$4:$BB$4,0)),-1,0)</f>
        <v>0</v>
      </c>
      <c r="AT10" s="152">
        <f ca="1">OFFSET(INDEX(CU!$A$4:$BB$1048576,MATCH('settlement day'!$B$3,CU!$A$4:$A$1048576,0),MATCH('settlement day'!AT$3,CU!$A$4:$BB$4,0)),-1,0)</f>
        <v>0</v>
      </c>
      <c r="AU10" s="152">
        <f ca="1">OFFSET(INDEX(CU!$A$4:$BB$1048576,MATCH('settlement day'!$B$3,CU!$A$4:$A$1048576,0),MATCH('settlement day'!AU$3,CU!$A$4:$BB$4,0)),-1,0)</f>
        <v>0</v>
      </c>
      <c r="AV10" s="152">
        <f ca="1">OFFSET(INDEX(CU!$A$4:$BB$1048576,MATCH('settlement day'!$B$3,CU!$A$4:$A$1048576,0),MATCH('settlement day'!AV$3,CU!$A$4:$BB$4,0)),-1,0)</f>
        <v>0</v>
      </c>
      <c r="AW10" s="152">
        <f ca="1">OFFSET(INDEX(CU!$A$4:$BB$1048576,MATCH('settlement day'!$B$3,CU!$A$4:$A$1048576,0),MATCH('settlement day'!AW$3,CU!$A$4:$BB$4,0)),-1,0)</f>
        <v>0</v>
      </c>
      <c r="AX10" s="152">
        <f ca="1">OFFSET(INDEX(CU!$A$4:$BB$1048576,MATCH('settlement day'!$B$3,CU!$A$4:$A$1048576,0),MATCH('settlement day'!AX$3,CU!$A$4:$BB$4,0)),-1,0)</f>
        <v>0</v>
      </c>
      <c r="AY10" s="982">
        <f ca="1">OFFSET(INDEX(CU!$A$4:$BB$1048576,MATCH('settlement day'!$B$3,CU!$A$4:$A$1048576,0),MATCH('settlement day'!AY$3,CU!$A$4:$BB$4,0)),-1,0)</f>
        <v>0</v>
      </c>
      <c r="AZ10" s="152">
        <f ca="1">OFFSET(INDEX(CU!$A$4:$BB$1048576,MATCH('settlement day'!$B$3,CU!$A$4:$A$1048576,0),MATCH('settlement day'!AZ$3,CU!$A$4:$BB$4,0)),-1,0)</f>
        <v>0</v>
      </c>
      <c r="BA10" s="152">
        <f ca="1">OFFSET(INDEX(CU!$A$4:$BB$1048576,MATCH('settlement day'!$B$3,CU!$A$4:$A$1048576,0),MATCH('settlement day'!BA$3,CU!$A$4:$BB$4,0)),-1,0)</f>
        <v>0</v>
      </c>
      <c r="BB10" s="152">
        <f ca="1">OFFSET(INDEX(CU!$A$4:$CC$1048576,MATCH('settlement day'!$B$3,CU!$A$4:$A$1048576,0),MATCH('settlement day'!BB$3,CU!$A$4:$CC$4,0)),-1,0)</f>
        <v>0</v>
      </c>
      <c r="BC10" s="152">
        <f ca="1">OFFSET(INDEX(CU!$A$4:$CC$1048576,MATCH('settlement day'!$B$3,CU!$A$4:$A$1048576,0),MATCH('settlement day'!BC$3,CU!$A$4:$CC$4,0)),-1,0)</f>
        <v>1.7275</v>
      </c>
      <c r="BD10" s="152">
        <f ca="1">OFFSET(INDEX(CU!$A$4:$CC$1048576,MATCH('settlement day'!$B$3,CU!$A$4:$A$1048576,0),MATCH('settlement day'!BD$3,CU!$A$4:$CC$4,0)),-1,0)</f>
        <v>1.7424999999999999</v>
      </c>
      <c r="BE10" s="152">
        <f ca="1">OFFSET(INDEX(CU!$A$4:$CC$1048576,MATCH('settlement day'!$B$3,CU!$A$4:$A$1048576,0),MATCH('settlement day'!BE$3,CU!$A$4:$CC$4,0)),-1,0)</f>
        <v>1.7575000000000001</v>
      </c>
      <c r="BF10" s="152">
        <f ca="1">OFFSET(INDEX(CU!$A$4:$CC$1048576,MATCH('settlement day'!$B$3,CU!$A$4:$A$1048576,0),MATCH('settlement day'!BF$3,CU!$A$4:$CC$4,0)),-1,0)</f>
        <v>1.7575000000000001</v>
      </c>
      <c r="BG10" s="152">
        <f ca="1">OFFSET(INDEX(CU!$A$4:$CC$1048576,MATCH('settlement day'!$B$3,CU!$A$4:$A$1048576,0),MATCH('settlement day'!BG$3,CU!$A$4:$CC$4,0)),-1,0)</f>
        <v>1.7450000000000001</v>
      </c>
      <c r="BH10" s="152">
        <f ca="1">OFFSET(INDEX(CU!$A$4:$CC$1048576,MATCH('settlement day'!$B$3,CU!$A$4:$A$1048576,0),MATCH('settlement day'!BH$3,CU!$A$4:$CC$4,0)),-1,0)</f>
        <v>1.7124999999999999</v>
      </c>
      <c r="BI10" s="152">
        <f ca="1">OFFSET(INDEX(CU!$A$4:$CC$1048576,MATCH('settlement day'!$B$3,CU!$A$4:$A$1048576,0),MATCH('settlement day'!BI$3,CU!$A$4:$CC$4,0)),-1,0)</f>
        <v>1.68</v>
      </c>
      <c r="BJ10" s="152">
        <f ca="1">OFFSET(INDEX(CU!$A$4:$CC$1048576,MATCH('settlement day'!$B$3,CU!$A$4:$A$1048576,0),MATCH('settlement day'!BJ$3,CU!$A$4:$CC$4,0)),-1,0)</f>
        <v>1.655</v>
      </c>
      <c r="BK10" s="1010">
        <f ca="1">SUM(AV10:AX10)/3</f>
        <v>0</v>
      </c>
      <c r="BL10" s="152">
        <f ca="1">SUM(AY10:BA10)/3</f>
        <v>0</v>
      </c>
      <c r="BM10" s="152">
        <f ca="1">SUM(BB10:BD10)/3</f>
        <v>1.1566666666666665</v>
      </c>
      <c r="BN10" s="152">
        <f ca="1">SUM(BE10:BG10)/3</f>
        <v>1.7533333333333332</v>
      </c>
      <c r="BO10" s="1011">
        <f ca="1">SUM(BH10:BJ10)/3</f>
        <v>1.6825000000000001</v>
      </c>
      <c r="BR10" s="544">
        <v>0.25</v>
      </c>
      <c r="BS10" s="544">
        <v>0.25</v>
      </c>
      <c r="BT10" s="544">
        <v>0.25</v>
      </c>
      <c r="BU10" s="382" t="s">
        <v>4311</v>
      </c>
    </row>
    <row r="11" spans="2:73" ht="15.75" thickBot="1">
      <c r="B11" s="139" t="s">
        <v>360</v>
      </c>
      <c r="C11" s="130">
        <f t="shared" ref="C11:T11" si="27">C9-C10</f>
        <v>0</v>
      </c>
      <c r="D11" s="130">
        <f t="shared" si="27"/>
        <v>0</v>
      </c>
      <c r="E11" s="130">
        <f t="shared" si="27"/>
        <v>0</v>
      </c>
      <c r="F11" s="130">
        <f t="shared" si="27"/>
        <v>0</v>
      </c>
      <c r="G11" s="130">
        <f t="shared" si="27"/>
        <v>0</v>
      </c>
      <c r="H11" s="130">
        <f>H9-H10</f>
        <v>0</v>
      </c>
      <c r="I11" s="130">
        <f t="shared" si="27"/>
        <v>0</v>
      </c>
      <c r="J11" s="130">
        <f t="shared" si="27"/>
        <v>0</v>
      </c>
      <c r="K11" s="443">
        <f t="shared" si="27"/>
        <v>0</v>
      </c>
      <c r="L11" s="443">
        <f t="shared" si="27"/>
        <v>0</v>
      </c>
      <c r="M11" s="443">
        <f>M9-M10</f>
        <v>0</v>
      </c>
      <c r="N11" s="443">
        <f t="shared" si="27"/>
        <v>0</v>
      </c>
      <c r="O11" s="443">
        <f t="shared" si="27"/>
        <v>0</v>
      </c>
      <c r="P11" s="443">
        <f t="shared" si="27"/>
        <v>0</v>
      </c>
      <c r="Q11" s="443">
        <f>Q9-Q10</f>
        <v>0</v>
      </c>
      <c r="R11" s="443">
        <f t="shared" si="27"/>
        <v>0</v>
      </c>
      <c r="S11" s="443">
        <f ca="1">S9-S10</f>
        <v>0</v>
      </c>
      <c r="T11" s="443">
        <f t="shared" ca="1" si="27"/>
        <v>0</v>
      </c>
      <c r="U11" s="443">
        <f t="shared" ref="U11:Z11" ca="1" si="28">U9-U10</f>
        <v>0</v>
      </c>
      <c r="V11" s="443">
        <f t="shared" ca="1" si="28"/>
        <v>0</v>
      </c>
      <c r="W11" s="443">
        <f ca="1">W9-W10</f>
        <v>0</v>
      </c>
      <c r="X11" s="443">
        <f t="shared" ca="1" si="28"/>
        <v>0</v>
      </c>
      <c r="Y11" s="443">
        <f ca="1">Y9-Y10</f>
        <v>0</v>
      </c>
      <c r="Z11" s="443">
        <f t="shared" ca="1" si="28"/>
        <v>0</v>
      </c>
      <c r="AA11" s="443">
        <f t="shared" ref="AA11:AF11" ca="1" si="29">AA9-AA10</f>
        <v>0</v>
      </c>
      <c r="AB11" s="443">
        <f t="shared" ca="1" si="29"/>
        <v>0</v>
      </c>
      <c r="AC11" s="443">
        <f t="shared" ca="1" si="29"/>
        <v>0</v>
      </c>
      <c r="AD11" s="443">
        <f t="shared" ca="1" si="29"/>
        <v>0</v>
      </c>
      <c r="AE11" s="443">
        <f t="shared" ca="1" si="29"/>
        <v>0</v>
      </c>
      <c r="AF11" s="443">
        <f t="shared" ca="1" si="29"/>
        <v>0</v>
      </c>
      <c r="AG11" s="443">
        <f t="shared" ref="AG11:AL11" ca="1" si="30">AG9-AG10</f>
        <v>0</v>
      </c>
      <c r="AH11" s="443">
        <f t="shared" ca="1" si="30"/>
        <v>0</v>
      </c>
      <c r="AI11" s="443">
        <f t="shared" ca="1" si="30"/>
        <v>0</v>
      </c>
      <c r="AJ11" s="443">
        <f t="shared" ca="1" si="30"/>
        <v>0</v>
      </c>
      <c r="AK11" s="443">
        <f t="shared" ca="1" si="30"/>
        <v>0</v>
      </c>
      <c r="AL11" s="443">
        <f t="shared" ca="1" si="30"/>
        <v>0</v>
      </c>
      <c r="AM11" s="443">
        <f t="shared" ref="AM11:AR11" ca="1" si="31">AM9-AM10</f>
        <v>0</v>
      </c>
      <c r="AN11" s="443">
        <f t="shared" ca="1" si="31"/>
        <v>0</v>
      </c>
      <c r="AO11" s="443">
        <f t="shared" ca="1" si="31"/>
        <v>0</v>
      </c>
      <c r="AP11" s="443">
        <f t="shared" ca="1" si="31"/>
        <v>0</v>
      </c>
      <c r="AQ11" s="443">
        <f t="shared" ca="1" si="31"/>
        <v>0</v>
      </c>
      <c r="AR11" s="443">
        <f t="shared" ca="1" si="31"/>
        <v>0</v>
      </c>
      <c r="AS11" s="443">
        <f t="shared" ref="AS11:AX11" ca="1" si="32">AS9-AS10</f>
        <v>0</v>
      </c>
      <c r="AT11" s="443">
        <f t="shared" ca="1" si="32"/>
        <v>0</v>
      </c>
      <c r="AU11" s="443">
        <f t="shared" ca="1" si="32"/>
        <v>0</v>
      </c>
      <c r="AV11" s="443">
        <f t="shared" ca="1" si="32"/>
        <v>0</v>
      </c>
      <c r="AW11" s="443">
        <f t="shared" ca="1" si="32"/>
        <v>0</v>
      </c>
      <c r="AX11" s="443">
        <f t="shared" ca="1" si="32"/>
        <v>0</v>
      </c>
      <c r="AY11" s="983">
        <f t="shared" ref="AY11:BA11" ca="1" si="33">AY9-AY10</f>
        <v>0</v>
      </c>
      <c r="AZ11" s="443">
        <f t="shared" ca="1" si="33"/>
        <v>0</v>
      </c>
      <c r="BA11" s="443">
        <f t="shared" ca="1" si="33"/>
        <v>0</v>
      </c>
      <c r="BB11" s="443">
        <f t="shared" ref="BB11:BG11" ca="1" si="34">BB9-BB10</f>
        <v>0</v>
      </c>
      <c r="BC11" s="443">
        <f t="shared" ca="1" si="34"/>
        <v>2.4999999999999467E-3</v>
      </c>
      <c r="BD11" s="443">
        <f t="shared" ca="1" si="34"/>
        <v>2.5000000000000133E-2</v>
      </c>
      <c r="BE11" s="443">
        <f t="shared" ca="1" si="34"/>
        <v>2.4999999999999911E-2</v>
      </c>
      <c r="BF11" s="443">
        <f t="shared" ca="1" si="34"/>
        <v>2.2499999999999964E-2</v>
      </c>
      <c r="BG11" s="443">
        <f t="shared" ca="1" si="34"/>
        <v>1.9999999999999796E-2</v>
      </c>
      <c r="BH11" s="443">
        <f t="shared" ref="BH11:BJ11" ca="1" si="35">BH9-BH10</f>
        <v>1.5000000000000124E-2</v>
      </c>
      <c r="BI11" s="443">
        <f t="shared" ca="1" si="35"/>
        <v>1.2499999999999956E-2</v>
      </c>
      <c r="BJ11" s="443">
        <f t="shared" ca="1" si="35"/>
        <v>1.2499999999999956E-2</v>
      </c>
      <c r="BK11" s="1012">
        <f t="shared" ref="BK11" ca="1" si="36">+BK9-BK10</f>
        <v>0</v>
      </c>
      <c r="BL11" s="979">
        <f t="shared" ref="BL11:BO11" ca="1" si="37">+BL9-BL10</f>
        <v>0</v>
      </c>
      <c r="BM11" s="979">
        <f t="shared" ca="1" si="37"/>
        <v>9.1666666666667673E-3</v>
      </c>
      <c r="BN11" s="979">
        <f t="shared" ca="1" si="37"/>
        <v>2.2499999999999964E-2</v>
      </c>
      <c r="BO11" s="1013">
        <f t="shared" ca="1" si="37"/>
        <v>1.3333333333333419E-2</v>
      </c>
      <c r="BR11" s="654">
        <v>0.15</v>
      </c>
      <c r="BS11" s="654">
        <v>0.15</v>
      </c>
      <c r="BT11" s="654">
        <v>0.15</v>
      </c>
      <c r="BU11" s="382" t="s">
        <v>4312</v>
      </c>
    </row>
    <row r="12" spans="2:73">
      <c r="B12" s="141" t="s">
        <v>364</v>
      </c>
      <c r="C12" s="126"/>
      <c r="D12" s="126"/>
      <c r="E12" s="126"/>
      <c r="F12" s="330">
        <f>AVERAGE('B3 ETH'!H22:H26)</f>
        <v>2726.8</v>
      </c>
      <c r="G12" s="330" t="e">
        <f>AVERAGE('[2]ESALr Paulinia'!B2808:B2812)</f>
        <v>#REF!</v>
      </c>
      <c r="H12" s="408">
        <f>+'ESALQ Paulinia'!E2834</f>
        <v>2873.9</v>
      </c>
      <c r="I12" s="408">
        <v>3023</v>
      </c>
      <c r="J12" s="408">
        <v>3273</v>
      </c>
      <c r="K12" s="408">
        <v>3365.5</v>
      </c>
      <c r="L12" s="408">
        <v>3897.5</v>
      </c>
      <c r="M12" s="408">
        <v>3587.5</v>
      </c>
      <c r="N12" s="408">
        <v>3403</v>
      </c>
      <c r="O12" s="408">
        <v>3179</v>
      </c>
      <c r="P12" s="408">
        <v>2936</v>
      </c>
      <c r="Q12" s="408">
        <v>3478.5</v>
      </c>
      <c r="R12" s="408">
        <v>3594.5</v>
      </c>
      <c r="S12" s="408">
        <v>3244</v>
      </c>
      <c r="T12" s="408">
        <v>3080</v>
      </c>
      <c r="U12" s="408">
        <v>3035</v>
      </c>
      <c r="V12" s="408">
        <v>2478</v>
      </c>
      <c r="W12" s="408">
        <v>2580.5</v>
      </c>
      <c r="X12" s="408">
        <v>2795</v>
      </c>
      <c r="Y12" s="408">
        <v>2895</v>
      </c>
      <c r="Z12" s="408">
        <v>2971.5</v>
      </c>
      <c r="AA12" s="408">
        <v>2852</v>
      </c>
      <c r="AB12" s="408">
        <v>2819.5</v>
      </c>
      <c r="AC12" s="408">
        <v>2826</v>
      </c>
      <c r="AD12" s="408">
        <v>3081</v>
      </c>
      <c r="AE12" s="408">
        <v>2651.5</v>
      </c>
      <c r="AF12" s="408">
        <v>2613</v>
      </c>
      <c r="AG12" s="408">
        <v>2235.5</v>
      </c>
      <c r="AH12" s="408">
        <v>2303</v>
      </c>
      <c r="AI12" s="408">
        <v>2276</v>
      </c>
      <c r="AJ12" s="408">
        <v>2317.5</v>
      </c>
      <c r="AK12" s="408">
        <v>2177</v>
      </c>
      <c r="AL12" s="408">
        <v>2004</v>
      </c>
      <c r="AM12" s="408">
        <v>2247.5</v>
      </c>
      <c r="AN12" s="408">
        <v>2235</v>
      </c>
      <c r="AO12" s="408">
        <v>2380</v>
      </c>
      <c r="AP12" s="408">
        <v>2427.5</v>
      </c>
      <c r="AQ12" s="408">
        <v>2406.5</v>
      </c>
      <c r="AR12" s="408">
        <v>2564</v>
      </c>
      <c r="AS12" s="408">
        <v>2692.5</v>
      </c>
      <c r="AT12" s="408">
        <v>2677</v>
      </c>
      <c r="AU12" s="408">
        <v>2600.5</v>
      </c>
      <c r="AV12" s="408">
        <v>2705.5</v>
      </c>
      <c r="AW12" s="408">
        <v>2726.5</v>
      </c>
      <c r="AX12" s="408">
        <v>2745.5</v>
      </c>
      <c r="AY12" s="1066">
        <v>2986</v>
      </c>
      <c r="AZ12" s="408">
        <v>2945</v>
      </c>
      <c r="BA12" s="406">
        <v>2834</v>
      </c>
      <c r="BB12" s="406">
        <v>2807</v>
      </c>
      <c r="BC12" s="406"/>
      <c r="BD12" s="365">
        <f t="shared" ref="BD12" si="38">+BC13-BD13</f>
        <v>50.5</v>
      </c>
      <c r="BE12" s="365">
        <f t="shared" ref="BE12" si="39">+BD13-BE13</f>
        <v>0</v>
      </c>
      <c r="BF12" s="365">
        <f t="shared" ref="BF12" si="40">+BE13-BF13</f>
        <v>-12.5</v>
      </c>
      <c r="BG12" s="365">
        <f t="shared" ref="BG12" si="41">+BF13-BG13</f>
        <v>-27</v>
      </c>
      <c r="BH12" s="365">
        <f t="shared" ref="BH12" si="42">+BG13-BH13</f>
        <v>-49</v>
      </c>
      <c r="BI12" s="365">
        <f t="shared" ref="BI12" si="43">+BH13-BI13</f>
        <v>-12.5</v>
      </c>
      <c r="BJ12" s="365">
        <f t="shared" ref="BJ12" si="44">+BI13-BJ13</f>
        <v>-16.5</v>
      </c>
      <c r="BK12" s="1002"/>
      <c r="BL12" s="365">
        <f>+BK13-BL13</f>
        <v>0</v>
      </c>
      <c r="BM12" s="365">
        <f t="shared" ref="BM12:BO12" si="45">+BL13-BM13</f>
        <v>-1821.8333333333333</v>
      </c>
      <c r="BN12" s="365">
        <f t="shared" si="45"/>
        <v>-903.00000000000023</v>
      </c>
      <c r="BO12" s="1003">
        <f t="shared" si="45"/>
        <v>-85</v>
      </c>
      <c r="BR12" s="544">
        <f>BR9+BR10+BR11</f>
        <v>2.1675</v>
      </c>
      <c r="BS12" s="544">
        <f t="shared" ref="BS12:BT12" si="46">BS9+BS10+BS11</f>
        <v>2.1850000000000001</v>
      </c>
      <c r="BT12" s="544">
        <f t="shared" si="46"/>
        <v>2.1875</v>
      </c>
      <c r="BU12" s="382" t="s">
        <v>110</v>
      </c>
    </row>
    <row r="13" spans="2:73">
      <c r="B13" s="139" t="s">
        <v>362</v>
      </c>
      <c r="C13" s="153">
        <f>+'B3 ETH'!E27</f>
        <v>0</v>
      </c>
      <c r="D13" s="153">
        <f>+'B3 ETH'!F27</f>
        <v>0</v>
      </c>
      <c r="E13" s="153">
        <f>+'B3 ETH'!G27</f>
        <v>0</v>
      </c>
      <c r="F13" s="153">
        <f>+'B3 ETH'!H70</f>
        <v>0</v>
      </c>
      <c r="G13" s="153">
        <f>+'B3 ETH'!I91</f>
        <v>0</v>
      </c>
      <c r="H13" s="153">
        <f>+'B3 ETH'!J139</f>
        <v>0</v>
      </c>
      <c r="I13" s="153">
        <f>+'B3 ETH'!K139</f>
        <v>0</v>
      </c>
      <c r="J13" s="153">
        <f>+'B3 ETH'!L139</f>
        <v>0</v>
      </c>
      <c r="K13" s="153">
        <f>+'B3 ETH'!M160</f>
        <v>0</v>
      </c>
      <c r="L13" s="153">
        <f>+'B3 ETH'!N202</f>
        <v>0</v>
      </c>
      <c r="M13" s="153">
        <f>+'B3 ETH'!O202</f>
        <v>0</v>
      </c>
      <c r="N13" s="153">
        <f>+'B3 ETH'!P244</f>
        <v>0</v>
      </c>
      <c r="O13" s="153">
        <f>+'B3 ETH'!Q244</f>
        <v>0</v>
      </c>
      <c r="P13" s="153">
        <f>+'B3 ETH'!R268</f>
        <v>0</v>
      </c>
      <c r="Q13" s="153">
        <f>+'B3 ETH'!S286</f>
        <v>0</v>
      </c>
      <c r="R13" s="153">
        <f>+'B3 ETH'!T310</f>
        <v>0</v>
      </c>
      <c r="S13" s="153">
        <f>INDEX('B3 ETH'!$A$4:$BB$1048576,MATCH('settlement day'!$B$3,'B3 ETH'!$A$4:$A$1048576,0),MATCH('settlement day'!S$3,'B3 ETH'!$A$4:$BB$4,0))</f>
        <v>0</v>
      </c>
      <c r="T13" s="153">
        <f>INDEX('B3 ETH'!$A$4:$BB$1048576,MATCH('settlement day'!$B$3,'B3 ETH'!$A$4:$A$1048576,0),MATCH('settlement day'!T$3,'B3 ETH'!$A$4:$BB$4,0))</f>
        <v>0</v>
      </c>
      <c r="U13" s="153">
        <f>INDEX('B3 ETH'!$A$4:$BB$1048576,MATCH('settlement day'!$B$3,'B3 ETH'!$A$4:$A$1048576,0),MATCH('settlement day'!U$3,'B3 ETH'!$A$4:$BB$4,0))</f>
        <v>0</v>
      </c>
      <c r="V13" s="153">
        <f>INDEX('B3 ETH'!$A$4:$BB$1048576,MATCH('settlement day'!$B$3,'B3 ETH'!$A$4:$A$1048576,0),MATCH('settlement day'!V$3,'B3 ETH'!$A$4:$BB$4,0))</f>
        <v>0</v>
      </c>
      <c r="W13" s="153">
        <f>INDEX('B3 ETH'!$A$4:$BB$1048576,MATCH('settlement day'!$B$3,'B3 ETH'!$A$4:$A$1048576,0),MATCH('settlement day'!W$3,'B3 ETH'!$A$4:$BB$4,0))</f>
        <v>0</v>
      </c>
      <c r="X13" s="153">
        <f>INDEX('B3 ETH'!$A$4:$BB$1048576,MATCH('settlement day'!$B$3,'B3 ETH'!$A$4:$A$1048576,0),MATCH('settlement day'!X$3,'B3 ETH'!$A$4:$BB$4,0))</f>
        <v>0</v>
      </c>
      <c r="Y13" s="153">
        <f>INDEX('B3 ETH'!$A$4:$BB$1048576,MATCH('settlement day'!$B$3,'B3 ETH'!$A$4:$A$1048576,0),MATCH('settlement day'!Y$3,'B3 ETH'!$A$4:$BB$4,0))</f>
        <v>0</v>
      </c>
      <c r="Z13" s="153">
        <f>INDEX('B3 ETH'!$A$4:$BB$1048576,MATCH('settlement day'!$B$3,'B3 ETH'!$A$4:$A$1048576,0),MATCH('settlement day'!Z$3,'B3 ETH'!$A$4:$BB$4,0))</f>
        <v>0</v>
      </c>
      <c r="AA13" s="153">
        <f>INDEX('B3 ETH'!$A$4:$BB$1048576,MATCH('settlement day'!$B$3,'B3 ETH'!$A$4:$A$1048576,0),MATCH('settlement day'!AA$3,'B3 ETH'!$A$4:$BB$4,0))</f>
        <v>0</v>
      </c>
      <c r="AB13" s="153">
        <f>INDEX('B3 ETH'!$A$4:$BB$1048576,MATCH('settlement day'!$B$3,'B3 ETH'!$A$4:$A$1048576,0),MATCH('settlement day'!AB$3,'B3 ETH'!$A$4:$BB$4,0))</f>
        <v>0</v>
      </c>
      <c r="AC13" s="153">
        <f>INDEX('B3 ETH'!$A$4:$BB$1048576,MATCH('settlement day'!$B$3,'B3 ETH'!$A$4:$A$1048576,0),MATCH('settlement day'!AC$3,'B3 ETH'!$A$4:$BB$4,0))</f>
        <v>0</v>
      </c>
      <c r="AD13" s="153">
        <f>INDEX('B3 ETH'!$A$4:$BB$1048576,MATCH('settlement day'!$B$3,'B3 ETH'!$A$4:$A$1048576,0),MATCH('settlement day'!AD$3,'B3 ETH'!$A$4:$BB$4,0))</f>
        <v>0</v>
      </c>
      <c r="AE13" s="153">
        <f>INDEX('B3 ETH'!$A$4:$BB$1048576,MATCH('settlement day'!$B$3,'B3 ETH'!$A$4:$A$1048576,0),MATCH('settlement day'!AE$3,'B3 ETH'!$A$4:$BB$4,0))</f>
        <v>0</v>
      </c>
      <c r="AF13" s="153">
        <f>INDEX('B3 ETH'!$A$4:$BB$1048576,MATCH('settlement day'!$B$3,'B3 ETH'!$A$4:$A$1048576,0),MATCH('settlement day'!AF$3,'B3 ETH'!$A$4:$BB$4,0))</f>
        <v>0</v>
      </c>
      <c r="AG13" s="153">
        <f>INDEX('B3 ETH'!$A$4:$BB$1048576,MATCH('settlement day'!$B$3,'B3 ETH'!$A$4:$A$1048576,0),MATCH('settlement day'!AG$3,'B3 ETH'!$A$4:$BB$4,0))</f>
        <v>0</v>
      </c>
      <c r="AH13" s="153">
        <f>INDEX('B3 ETH'!$A$4:$BB$1048576,MATCH('settlement day'!$B$3,'B3 ETH'!$A$4:$A$1048576,0),MATCH('settlement day'!AH$3,'B3 ETH'!$A$4:$BB$4,0))</f>
        <v>0</v>
      </c>
      <c r="AI13" s="153">
        <f>INDEX('B3 ETH'!$A$4:$BB$1048576,MATCH('settlement day'!$B$3,'B3 ETH'!$A$4:$A$1048576,0),MATCH('settlement day'!AI$3,'B3 ETH'!$A$4:$BB$4,0))</f>
        <v>0</v>
      </c>
      <c r="AJ13" s="153">
        <f>INDEX('B3 ETH'!$A$4:$BB$1048576,MATCH('settlement day'!$B$3,'B3 ETH'!$A$4:$A$1048576,0),MATCH('settlement day'!AJ$3,'B3 ETH'!$A$4:$BB$4,0))</f>
        <v>0</v>
      </c>
      <c r="AK13" s="153">
        <f>INDEX('B3 ETH'!$A$4:$BB$1048576,MATCH('settlement day'!$B$3,'B3 ETH'!$A$4:$A$1048576,0),MATCH('settlement day'!AK$3,'B3 ETH'!$A$4:$BB$4,0))</f>
        <v>0</v>
      </c>
      <c r="AL13" s="153">
        <f>INDEX('B3 ETH'!$A$4:$BB$1048576,MATCH('settlement day'!$B$3,'B3 ETH'!$A$4:$A$1048576,0),MATCH('settlement day'!AL$3,'B3 ETH'!$A$4:$BB$4,0))</f>
        <v>0</v>
      </c>
      <c r="AM13" s="153">
        <f>INDEX('B3 ETH'!$A$4:$BB$1048576,MATCH('settlement day'!$B$3,'B3 ETH'!$A$4:$A$1048576,0),MATCH('settlement day'!AM$3,'B3 ETH'!$A$4:$BB$4,0))</f>
        <v>0</v>
      </c>
      <c r="AN13" s="153">
        <f>INDEX('B3 ETH'!$A$4:$BB$1048576,MATCH('settlement day'!$B$3,'B3 ETH'!$A$4:$A$1048576,0),MATCH('settlement day'!AN$3,'B3 ETH'!$A$4:$BB$4,0))</f>
        <v>0</v>
      </c>
      <c r="AO13" s="153">
        <f>INDEX('B3 ETH'!$A$4:$BB$1048576,MATCH('settlement day'!$B$3,'B3 ETH'!$A$4:$A$1048576,0),MATCH('settlement day'!AO$3,'B3 ETH'!$A$4:$BB$4,0))</f>
        <v>0</v>
      </c>
      <c r="AP13" s="153">
        <f>INDEX('B3 ETH'!$A$4:$BB$1048576,MATCH('settlement day'!$B$3,'B3 ETH'!$A$4:$A$1048576,0),MATCH('settlement day'!AP$3,'B3 ETH'!$A$4:$BB$4,0))</f>
        <v>0</v>
      </c>
      <c r="AQ13" s="153">
        <f>INDEX('B3 ETH'!$A$4:$BB$1048576,MATCH('settlement day'!$B$3,'B3 ETH'!$A$4:$A$1048576,0),MATCH('settlement day'!AQ$3,'B3 ETH'!$A$4:$BB$4,0))</f>
        <v>0</v>
      </c>
      <c r="AR13" s="153">
        <f>INDEX('B3 ETH'!$A$4:$BB$1048576,MATCH('settlement day'!$B$3,'B3 ETH'!$A$4:$A$1048576,0),MATCH('settlement day'!AR$3,'B3 ETH'!$A$4:$BB$4,0))</f>
        <v>0</v>
      </c>
      <c r="AS13" s="153">
        <f>INDEX('B3 ETH'!$A$4:$BB$1048576,MATCH('settlement day'!$B$3,'B3 ETH'!$A$4:$A$1048576,0),MATCH('settlement day'!AS$3,'B3 ETH'!$A$4:$BB$4,0))</f>
        <v>0</v>
      </c>
      <c r="AT13" s="153">
        <f>INDEX('B3 ETH'!$A$4:$BB$1048576,MATCH('settlement day'!$B$3,'B3 ETH'!$A$4:$A$1048576,0),MATCH('settlement day'!AT$3,'B3 ETH'!$A$4:$BB$4,0))</f>
        <v>0</v>
      </c>
      <c r="AU13" s="153">
        <f>INDEX('B3 ETH'!$A$4:$BB$1048576,MATCH('settlement day'!$B$3,'B3 ETH'!$A$4:$A$1048576,0),MATCH('settlement day'!AU$3,'B3 ETH'!$A$4:$BB$4,0))</f>
        <v>0</v>
      </c>
      <c r="AV13" s="153">
        <f>INDEX('B3 ETH'!$A$4:$BB$1048576,MATCH('settlement day'!$B$3,'B3 ETH'!$A$4:$A$1048576,0),MATCH('settlement day'!AV$3,'B3 ETH'!$A$4:$BB$4,0))</f>
        <v>0</v>
      </c>
      <c r="AW13" s="153">
        <f>INDEX('B3 ETH'!$A$4:$BB$1048576,MATCH('settlement day'!$B$3,'B3 ETH'!$A$4:$A$1048576,0),MATCH('settlement day'!AW$3,'B3 ETH'!$A$4:$BB$4,0))</f>
        <v>0</v>
      </c>
      <c r="AX13" s="153">
        <f>INDEX('B3 ETH'!$A$4:$BB$1048576,MATCH('settlement day'!$B$3,'B3 ETH'!$A$4:$A$1048576,0),MATCH('settlement day'!AX$3,'B3 ETH'!$A$4:$BB$4,0))</f>
        <v>0</v>
      </c>
      <c r="AY13" s="984">
        <f>INDEX('B3 ETH'!$A$4:$BB$1048576,MATCH('settlement day'!$B$3,'B3 ETH'!$A$4:$A$1048576,0),MATCH('settlement day'!AY$3,'B3 ETH'!$A$4:$BB$4,0))</f>
        <v>0</v>
      </c>
      <c r="AZ13" s="153">
        <f>INDEX('B3 ETH'!$A$4:$BB$1048576,MATCH('settlement day'!$B$3,'B3 ETH'!$A$4:$A$1048576,0),MATCH('settlement day'!AZ$3,'B3 ETH'!$A$4:$BB$4,0))</f>
        <v>0</v>
      </c>
      <c r="BA13" s="153">
        <f>INDEX('B3 ETH'!$A$4:$CC$1048576,MATCH('settlement day'!$B$3,'B3 ETH'!$A$4:$A$1048576,0),MATCH('settlement day'!BA$3,'B3 ETH'!$A$4:$CC$4,0))</f>
        <v>0</v>
      </c>
      <c r="BB13" s="153">
        <f>INDEX('B3 ETH'!$A$4:$CC$1048576,MATCH('settlement day'!$B$3,'B3 ETH'!$A$4:$A$1048576,0),MATCH('settlement day'!BB$3,'B3 ETH'!$A$4:$CC$4,0))</f>
        <v>0</v>
      </c>
      <c r="BC13" s="153">
        <f>INDEX('B3 ETH'!$A$4:$CC$1048576,MATCH('settlement day'!$B$3,'B3 ETH'!$A$4:$A$1048576,0),MATCH('settlement day'!BC$3,'B3 ETH'!$A$4:$CC$4,0))</f>
        <v>2758</v>
      </c>
      <c r="BD13" s="153">
        <f>INDEX('B3 ETH'!$A$4:$CC$1048576,MATCH('settlement day'!$B$3,'B3 ETH'!$A$4:$A$1048576,0),MATCH('settlement day'!BD$3,'B3 ETH'!$A$4:$CC$4,0))</f>
        <v>2707.5</v>
      </c>
      <c r="BE13" s="153">
        <f>INDEX('B3 ETH'!$A$4:$CC$1048576,MATCH('settlement day'!$B$3,'B3 ETH'!$A$4:$A$1048576,0),MATCH('settlement day'!BE$3,'B3 ETH'!$A$4:$CC$4,0))</f>
        <v>2707.5</v>
      </c>
      <c r="BF13" s="153">
        <f>INDEX('B3 ETH'!$A$4:$CC$1048576,MATCH('settlement day'!$B$3,'B3 ETH'!$A$4:$A$1048576,0),MATCH('settlement day'!BF$3,'B3 ETH'!$A$4:$CC$4,0))</f>
        <v>2720</v>
      </c>
      <c r="BG13" s="153">
        <f>INDEX('B3 ETH'!$A$4:$CC$1048576,MATCH('settlement day'!$B$3,'B3 ETH'!$A$4:$A$1048576,0),MATCH('settlement day'!BG$3,'B3 ETH'!$A$4:$CC$4,0))</f>
        <v>2747</v>
      </c>
      <c r="BH13" s="153">
        <f>INDEX('B3 ETH'!$A$4:$CC$1048576,MATCH('settlement day'!$B$3,'B3 ETH'!$A$4:$A$1048576,0),MATCH('settlement day'!BH$3,'B3 ETH'!$A$4:$CC$4,0))</f>
        <v>2796</v>
      </c>
      <c r="BI13" s="153">
        <f>INDEX('B3 ETH'!$A$4:$CC$1048576,MATCH('settlement day'!$B$3,'B3 ETH'!$A$4:$A$1048576,0),MATCH('settlement day'!BI$3,'B3 ETH'!$A$4:$CC$4,0))</f>
        <v>2808.5</v>
      </c>
      <c r="BJ13" s="153">
        <f>INDEX('B3 ETH'!$A$4:$CC$1048576,MATCH('settlement day'!$B$3,'B3 ETH'!$A$4:$A$1048576,0),MATCH('settlement day'!BJ$3,'B3 ETH'!$A$4:$CC$4,0))</f>
        <v>2825</v>
      </c>
      <c r="BK13" s="1014">
        <f>SUM(AV13:AX13)/3</f>
        <v>0</v>
      </c>
      <c r="BL13" s="153">
        <f>SUM(AY13:BA13)/3</f>
        <v>0</v>
      </c>
      <c r="BM13" s="153">
        <f>SUM(BB13:BD13)/3</f>
        <v>1821.8333333333333</v>
      </c>
      <c r="BN13" s="153">
        <f>SUM(BE13:BG13)/3</f>
        <v>2724.8333333333335</v>
      </c>
      <c r="BO13" s="1015">
        <f>SUM(BH13:BJ13)/3</f>
        <v>2809.8333333333335</v>
      </c>
      <c r="BR13" s="1067">
        <f>BR12*264.172</f>
        <v>572.5928100000001</v>
      </c>
      <c r="BS13" s="1067">
        <f>BS12*264.172</f>
        <v>577.21582000000012</v>
      </c>
      <c r="BT13" s="1067">
        <f>BT12*264.172</f>
        <v>577.87625000000003</v>
      </c>
      <c r="BU13" s="382" t="s">
        <v>75</v>
      </c>
    </row>
    <row r="14" spans="2:73">
      <c r="B14" s="139" t="s">
        <v>363</v>
      </c>
      <c r="C14" s="153">
        <f>+'B3 ETH'!E26</f>
        <v>0</v>
      </c>
      <c r="D14" s="153">
        <f>+'B3 ETH'!F26</f>
        <v>0</v>
      </c>
      <c r="E14" s="153">
        <f>+'B3 ETH'!G26</f>
        <v>0</v>
      </c>
      <c r="F14" s="153">
        <f>+'B3 ETH'!H69</f>
        <v>0</v>
      </c>
      <c r="G14" s="153">
        <f>+'B3 ETH'!I90</f>
        <v>0</v>
      </c>
      <c r="H14" s="153">
        <f>+'B3 ETH'!J138</f>
        <v>0</v>
      </c>
      <c r="I14" s="153">
        <f>+'B3 ETH'!K138</f>
        <v>0</v>
      </c>
      <c r="J14" s="153">
        <f>+'B3 ETH'!L138</f>
        <v>0</v>
      </c>
      <c r="K14" s="153">
        <f>+'B3 ETH'!M159</f>
        <v>0</v>
      </c>
      <c r="L14" s="153">
        <f>+'B3 ETH'!N201</f>
        <v>0</v>
      </c>
      <c r="M14" s="153">
        <f>+'B3 ETH'!O201</f>
        <v>0</v>
      </c>
      <c r="N14" s="153">
        <f>+'B3 ETH'!P243</f>
        <v>0</v>
      </c>
      <c r="O14" s="153">
        <f>+'B3 ETH'!Q243</f>
        <v>0</v>
      </c>
      <c r="P14" s="153">
        <f>+'B3 ETH'!R267</f>
        <v>0</v>
      </c>
      <c r="Q14" s="153">
        <f>+'B3 ETH'!S285</f>
        <v>0</v>
      </c>
      <c r="R14" s="153">
        <f>+'B3 ETH'!T309</f>
        <v>0</v>
      </c>
      <c r="S14" s="153">
        <f ca="1">OFFSET(INDEX('B3 ETH'!$A$4:$BB$1048576,MATCH('settlement day'!$B$3,'B3 ETH'!$A$4:$A$1048576,0),MATCH('settlement day'!S$3,'B3 ETH'!$A$4:$BB$4,0)),-1,0)</f>
        <v>0</v>
      </c>
      <c r="T14" s="153">
        <f ca="1">OFFSET(INDEX('B3 ETH'!$A$4:$BB$1048576,MATCH('settlement day'!$B$3,'B3 ETH'!$A$4:$A$1048576,0),MATCH('settlement day'!T$3,'B3 ETH'!$A$4:$BB$4,0)),-1,0)</f>
        <v>0</v>
      </c>
      <c r="U14" s="153">
        <f ca="1">OFFSET(INDEX('B3 ETH'!$A$4:$BB$1048576,MATCH('settlement day'!$B$3,'B3 ETH'!$A$4:$A$1048576,0),MATCH('settlement day'!U$3,'B3 ETH'!$A$4:$BB$4,0)),-1,0)</f>
        <v>0</v>
      </c>
      <c r="V14" s="153">
        <f ca="1">OFFSET(INDEX('B3 ETH'!$A$4:$BB$1048576,MATCH('settlement day'!$B$3,'B3 ETH'!$A$4:$A$1048576,0),MATCH('settlement day'!V$3,'B3 ETH'!$A$4:$BB$4,0)),-1,0)</f>
        <v>0</v>
      </c>
      <c r="W14" s="153">
        <f ca="1">OFFSET(INDEX('B3 ETH'!$A$4:$BB$1048576,MATCH('settlement day'!$B$3,'B3 ETH'!$A$4:$A$1048576,0),MATCH('settlement day'!W$3,'B3 ETH'!$A$4:$BB$4,0)),-1,0)</f>
        <v>0</v>
      </c>
      <c r="X14" s="153">
        <f ca="1">OFFSET(INDEX('B3 ETH'!$A$4:$BB$1048576,MATCH('settlement day'!$B$3,'B3 ETH'!$A$4:$A$1048576,0),MATCH('settlement day'!X$3,'B3 ETH'!$A$4:$BB$4,0)),-1,0)</f>
        <v>0</v>
      </c>
      <c r="Y14" s="153">
        <f ca="1">OFFSET(INDEX('B3 ETH'!$A$4:$BB$1048576,MATCH('settlement day'!$B$3,'B3 ETH'!$A$4:$A$1048576,0),MATCH('settlement day'!Y$3,'B3 ETH'!$A$4:$BB$4,0)),-1,0)</f>
        <v>0</v>
      </c>
      <c r="Z14" s="153">
        <f ca="1">OFFSET(INDEX('B3 ETH'!$A$4:$BB$1048576,MATCH('settlement day'!$B$3,'B3 ETH'!$A$4:$A$1048576,0),MATCH('settlement day'!Z$3,'B3 ETH'!$A$4:$BB$4,0)),-1,0)</f>
        <v>0</v>
      </c>
      <c r="AA14" s="153">
        <f ca="1">OFFSET(INDEX('B3 ETH'!$A$4:$BB$1048576,MATCH('settlement day'!$B$3,'B3 ETH'!$A$4:$A$1048576,0),MATCH('settlement day'!AA$3,'B3 ETH'!$A$4:$BB$4,0)),-1,0)</f>
        <v>0</v>
      </c>
      <c r="AB14" s="153">
        <f ca="1">OFFSET(INDEX('B3 ETH'!$A$4:$BB$1048576,MATCH('settlement day'!$B$3,'B3 ETH'!$A$4:$A$1048576,0),MATCH('settlement day'!AB$3,'B3 ETH'!$A$4:$BB$4,0)),-1,0)</f>
        <v>0</v>
      </c>
      <c r="AC14" s="153">
        <f ca="1">OFFSET(INDEX('B3 ETH'!$A$4:$BB$1048576,MATCH('settlement day'!$B$3,'B3 ETH'!$A$4:$A$1048576,0),MATCH('settlement day'!AC$3,'B3 ETH'!$A$4:$BB$4,0)),-1,0)</f>
        <v>0</v>
      </c>
      <c r="AD14" s="153">
        <f ca="1">OFFSET(INDEX('B3 ETH'!$A$4:$BB$1048576,MATCH('settlement day'!$B$3,'B3 ETH'!$A$4:$A$1048576,0),MATCH('settlement day'!AD$3,'B3 ETH'!$A$4:$BB$4,0)),-1,0)</f>
        <v>0</v>
      </c>
      <c r="AE14" s="153">
        <f ca="1">OFFSET(INDEX('B3 ETH'!$A$4:$BB$1048576,MATCH('settlement day'!$B$3,'B3 ETH'!$A$4:$A$1048576,0),MATCH('settlement day'!AE$3,'B3 ETH'!$A$4:$BB$4,0)),-1,0)</f>
        <v>0</v>
      </c>
      <c r="AF14" s="153">
        <f ca="1">OFFSET(INDEX('B3 ETH'!$A$4:$BB$1048576,MATCH('settlement day'!$B$3,'B3 ETH'!$A$4:$A$1048576,0),MATCH('settlement day'!AF$3,'B3 ETH'!$A$4:$BB$4,0)),-1,0)</f>
        <v>0</v>
      </c>
      <c r="AG14" s="153">
        <f ca="1">OFFSET(INDEX('B3 ETH'!$A$4:$BB$1048576,MATCH('settlement day'!$B$3,'B3 ETH'!$A$4:$A$1048576,0),MATCH('settlement day'!AG$3,'B3 ETH'!$A$4:$BB$4,0)),-1,0)</f>
        <v>0</v>
      </c>
      <c r="AH14" s="153">
        <f ca="1">OFFSET(INDEX('B3 ETH'!$A$4:$BB$1048576,MATCH('settlement day'!$B$3,'B3 ETH'!$A$4:$A$1048576,0),MATCH('settlement day'!AH$3,'B3 ETH'!$A$4:$BB$4,0)),-1,0)</f>
        <v>0</v>
      </c>
      <c r="AI14" s="153">
        <f ca="1">OFFSET(INDEX('B3 ETH'!$A$4:$BB$1048576,MATCH('settlement day'!$B$3,'B3 ETH'!$A$4:$A$1048576,0),MATCH('settlement day'!AI$3,'B3 ETH'!$A$4:$BB$4,0)),-1,0)</f>
        <v>0</v>
      </c>
      <c r="AJ14" s="153">
        <f ca="1">OFFSET(INDEX('B3 ETH'!$A$4:$BB$1048576,MATCH('settlement day'!$B$3,'B3 ETH'!$A$4:$A$1048576,0),MATCH('settlement day'!AJ$3,'B3 ETH'!$A$4:$BB$4,0)),-1,0)</f>
        <v>0</v>
      </c>
      <c r="AK14" s="153">
        <f ca="1">OFFSET(INDEX('B3 ETH'!$A$4:$BB$1048576,MATCH('settlement day'!$B$3,'B3 ETH'!$A$4:$A$1048576,0),MATCH('settlement day'!AK$3,'B3 ETH'!$A$4:$BB$4,0)),-1,0)</f>
        <v>0</v>
      </c>
      <c r="AL14" s="153">
        <f ca="1">OFFSET(INDEX('B3 ETH'!$A$4:$BB$1048576,MATCH('settlement day'!$B$3,'B3 ETH'!$A$4:$A$1048576,0),MATCH('settlement day'!AL$3,'B3 ETH'!$A$4:$BB$4,0)),-1,0)</f>
        <v>0</v>
      </c>
      <c r="AM14" s="153">
        <f ca="1">OFFSET(INDEX('B3 ETH'!$A$4:$BB$1048576,MATCH('settlement day'!$B$3,'B3 ETH'!$A$4:$A$1048576,0),MATCH('settlement day'!AM$3,'B3 ETH'!$A$4:$BB$4,0)),-1,0)</f>
        <v>0</v>
      </c>
      <c r="AN14" s="153">
        <f ca="1">OFFSET(INDEX('B3 ETH'!$A$4:$BB$1048576,MATCH('settlement day'!$B$3,'B3 ETH'!$A$4:$A$1048576,0),MATCH('settlement day'!AN$3,'B3 ETH'!$A$4:$BB$4,0)),-1,0)</f>
        <v>0</v>
      </c>
      <c r="AO14" s="153">
        <f ca="1">OFFSET(INDEX('B3 ETH'!$A$4:$BB$1048576,MATCH('settlement day'!$B$3,'B3 ETH'!$A$4:$A$1048576,0),MATCH('settlement day'!AO$3,'B3 ETH'!$A$4:$BB$4,0)),-1,0)</f>
        <v>0</v>
      </c>
      <c r="AP14" s="153">
        <f ca="1">OFFSET(INDEX('B3 ETH'!$A$4:$BB$1048576,MATCH('settlement day'!$B$3,'B3 ETH'!$A$4:$A$1048576,0),MATCH('settlement day'!AP$3,'B3 ETH'!$A$4:$BB$4,0)),-1,0)</f>
        <v>0</v>
      </c>
      <c r="AQ14" s="153">
        <f ca="1">OFFSET(INDEX('B3 ETH'!$A$4:$BB$1048576,MATCH('settlement day'!$B$3,'B3 ETH'!$A$4:$A$1048576,0),MATCH('settlement day'!AQ$3,'B3 ETH'!$A$4:$BB$4,0)),-1,0)</f>
        <v>0</v>
      </c>
      <c r="AR14" s="153">
        <f ca="1">OFFSET(INDEX('B3 ETH'!$A$4:$BB$1048576,MATCH('settlement day'!$B$3,'B3 ETH'!$A$4:$A$1048576,0),MATCH('settlement day'!AR$3,'B3 ETH'!$A$4:$BB$4,0)),-1,0)</f>
        <v>0</v>
      </c>
      <c r="AS14" s="153">
        <f ca="1">OFFSET(INDEX('B3 ETH'!$A$4:$BB$1048576,MATCH('settlement day'!$B$3,'B3 ETH'!$A$4:$A$1048576,0),MATCH('settlement day'!AS$3,'B3 ETH'!$A$4:$BB$4,0)),-1,0)</f>
        <v>0</v>
      </c>
      <c r="AT14" s="153">
        <f ca="1">OFFSET(INDEX('B3 ETH'!$A$4:$BB$1048576,MATCH('settlement day'!$B$3,'B3 ETH'!$A$4:$A$1048576,0),MATCH('settlement day'!AT$3,'B3 ETH'!$A$4:$BB$4,0)),-1,0)</f>
        <v>0</v>
      </c>
      <c r="AU14" s="153">
        <f ca="1">OFFSET(INDEX('B3 ETH'!$A$4:$BB$1048576,MATCH('settlement day'!$B$3,'B3 ETH'!$A$4:$A$1048576,0),MATCH('settlement day'!AU$3,'B3 ETH'!$A$4:$BB$4,0)),-1,0)</f>
        <v>0</v>
      </c>
      <c r="AV14" s="153">
        <f ca="1">OFFSET(INDEX('B3 ETH'!$A$4:$BB$1048576,MATCH('settlement day'!$B$3,'B3 ETH'!$A$4:$A$1048576,0),MATCH('settlement day'!AV$3,'B3 ETH'!$A$4:$BB$4,0)),-1,0)</f>
        <v>0</v>
      </c>
      <c r="AW14" s="153">
        <f ca="1">OFFSET(INDEX('B3 ETH'!$A$4:$BB$1048576,MATCH('settlement day'!$B$3,'B3 ETH'!$A$4:$A$1048576,0),MATCH('settlement day'!AW$3,'B3 ETH'!$A$4:$BB$4,0)),-1,0)</f>
        <v>0</v>
      </c>
      <c r="AX14" s="153">
        <f ca="1">OFFSET(INDEX('B3 ETH'!$A$4:$BB$1048576,MATCH('settlement day'!$B$3,'B3 ETH'!$A$4:$A$1048576,0),MATCH('settlement day'!AX$3,'B3 ETH'!$A$4:$BB$4,0)),-1,0)</f>
        <v>0</v>
      </c>
      <c r="AY14" s="984">
        <f ca="1">OFFSET(INDEX('B3 ETH'!$A$4:$BB$1048576,MATCH('settlement day'!$B$3,'B3 ETH'!$A$4:$A$1048576,0),MATCH('settlement day'!AY$3,'B3 ETH'!$A$4:$BB$4,0)),-1,0)</f>
        <v>0</v>
      </c>
      <c r="AZ14" s="153">
        <f ca="1">OFFSET(INDEX('B3 ETH'!$A$4:$BB$1048576,MATCH('settlement day'!$B$3,'B3 ETH'!$A$4:$A$1048576,0),MATCH('settlement day'!AZ$3,'B3 ETH'!$A$4:$BB$4,0)),-1,0)</f>
        <v>0</v>
      </c>
      <c r="BA14" s="153">
        <f ca="1">OFFSET(INDEX('B3 ETH'!$A$4:$CC$1048576,MATCH('settlement day'!$B$3,'B3 ETH'!$A$4:$A$1048576,0),MATCH('settlement day'!BA$3,'B3 ETH'!$A$4:$CC$4,0)),-1,0)</f>
        <v>0</v>
      </c>
      <c r="BB14" s="153">
        <f ca="1">OFFSET(INDEX('B3 ETH'!$A$4:$CC$1048576,MATCH('settlement day'!$B$3,'B3 ETH'!$A$4:$A$1048576,0),MATCH('settlement day'!BB$3,'B3 ETH'!$A$4:$CC$4,0)),-1,0)</f>
        <v>0</v>
      </c>
      <c r="BC14" s="153">
        <f ca="1">OFFSET(INDEX('B3 ETH'!$A$4:$CC$1048576,MATCH('settlement day'!$B$3,'B3 ETH'!$A$4:$A$1048576,0),MATCH('settlement day'!BC$3,'B3 ETH'!$A$4:$CC$4,0)),-1,0)</f>
        <v>2757.5</v>
      </c>
      <c r="BD14" s="153">
        <f ca="1">OFFSET(INDEX('B3 ETH'!$A$4:$CC$1048576,MATCH('settlement day'!$B$3,'B3 ETH'!$A$4:$A$1048576,0),MATCH('settlement day'!BD$3,'B3 ETH'!$A$4:$CC$4,0)),-1,0)</f>
        <v>2696</v>
      </c>
      <c r="BE14" s="153">
        <f ca="1">OFFSET(INDEX('B3 ETH'!$A$4:$CC$1048576,MATCH('settlement day'!$B$3,'B3 ETH'!$A$4:$A$1048576,0),MATCH('settlement day'!BE$3,'B3 ETH'!$A$4:$CC$4,0)),-1,0)</f>
        <v>2696</v>
      </c>
      <c r="BF14" s="153">
        <f ca="1">OFFSET(INDEX('B3 ETH'!$A$4:$CC$1048576,MATCH('settlement day'!$B$3,'B3 ETH'!$A$4:$A$1048576,0),MATCH('settlement day'!BF$3,'B3 ETH'!$A$4:$CC$4,0)),-1,0)</f>
        <v>2720</v>
      </c>
      <c r="BG14" s="153">
        <f ca="1">OFFSET(INDEX('B3 ETH'!$A$4:$CC$1048576,MATCH('settlement day'!$B$3,'B3 ETH'!$A$4:$A$1048576,0),MATCH('settlement day'!BG$3,'B3 ETH'!$A$4:$CC$4,0)),-1,0)</f>
        <v>2747</v>
      </c>
      <c r="BH14" s="153">
        <f ca="1">OFFSET(INDEX('B3 ETH'!$A$4:$CC$1048576,MATCH('settlement day'!$B$3,'B3 ETH'!$A$4:$A$1048576,0),MATCH('settlement day'!BH$3,'B3 ETH'!$A$4:$CC$4,0)),-1,0)</f>
        <v>2796</v>
      </c>
      <c r="BI14" s="153">
        <f ca="1">OFFSET(INDEX('B3 ETH'!$A$4:$CC$1048576,MATCH('settlement day'!$B$3,'B3 ETH'!$A$4:$A$1048576,0),MATCH('settlement day'!BI$3,'B3 ETH'!$A$4:$CC$4,0)),-1,0)</f>
        <v>2808.5</v>
      </c>
      <c r="BJ14" s="153">
        <f ca="1">OFFSET(INDEX('B3 ETH'!$A$4:$CC$1048576,MATCH('settlement day'!$B$3,'B3 ETH'!$A$4:$A$1048576,0),MATCH('settlement day'!BJ$3,'B3 ETH'!$A$4:$CC$4,0)),-1,0)</f>
        <v>2825</v>
      </c>
      <c r="BK14" s="1014">
        <f ca="1">SUM(AV14:AX14)/3</f>
        <v>0</v>
      </c>
      <c r="BL14" s="153">
        <f ca="1">SUM(AY14:BA14)/3</f>
        <v>0</v>
      </c>
      <c r="BM14" s="153">
        <f ca="1">SUM(BB14:BD14)/3</f>
        <v>1817.8333333333333</v>
      </c>
      <c r="BN14" s="153">
        <f ca="1">SUM(BE14:BG14)/3</f>
        <v>2721</v>
      </c>
      <c r="BO14" s="1015">
        <f ca="1">SUM(BH14:BJ14)/3</f>
        <v>2809.8333333333335</v>
      </c>
      <c r="BR14" s="1067"/>
      <c r="BS14" s="1067"/>
      <c r="BT14" s="1067"/>
      <c r="BU14" s="382"/>
    </row>
    <row r="15" spans="2:73" ht="18" customHeight="1" thickBot="1">
      <c r="B15" s="142" t="s">
        <v>360</v>
      </c>
      <c r="C15" s="132">
        <f t="shared" ref="C15:N15" si="47">C13-C14</f>
        <v>0</v>
      </c>
      <c r="D15" s="132">
        <f t="shared" si="47"/>
        <v>0</v>
      </c>
      <c r="E15" s="132">
        <f t="shared" si="47"/>
        <v>0</v>
      </c>
      <c r="F15" s="132">
        <f t="shared" si="47"/>
        <v>0</v>
      </c>
      <c r="G15" s="132">
        <f t="shared" si="47"/>
        <v>0</v>
      </c>
      <c r="H15" s="132">
        <f t="shared" si="47"/>
        <v>0</v>
      </c>
      <c r="I15" s="132">
        <f t="shared" si="47"/>
        <v>0</v>
      </c>
      <c r="J15" s="132">
        <f t="shared" si="47"/>
        <v>0</v>
      </c>
      <c r="K15" s="444">
        <f t="shared" si="47"/>
        <v>0</v>
      </c>
      <c r="L15" s="444">
        <f t="shared" si="47"/>
        <v>0</v>
      </c>
      <c r="M15" s="444">
        <f t="shared" si="47"/>
        <v>0</v>
      </c>
      <c r="N15" s="444">
        <f t="shared" si="47"/>
        <v>0</v>
      </c>
      <c r="O15" s="444">
        <f t="shared" ref="O15:T15" si="48">O13-O14</f>
        <v>0</v>
      </c>
      <c r="P15" s="444">
        <f t="shared" si="48"/>
        <v>0</v>
      </c>
      <c r="Q15" s="444">
        <f>Q13-Q14</f>
        <v>0</v>
      </c>
      <c r="R15" s="444">
        <f t="shared" si="48"/>
        <v>0</v>
      </c>
      <c r="S15" s="444">
        <f t="shared" ca="1" si="48"/>
        <v>0</v>
      </c>
      <c r="T15" s="444">
        <f t="shared" ca="1" si="48"/>
        <v>0</v>
      </c>
      <c r="U15" s="444">
        <f t="shared" ref="U15:Z15" ca="1" si="49">U13-U14</f>
        <v>0</v>
      </c>
      <c r="V15" s="444">
        <f t="shared" ca="1" si="49"/>
        <v>0</v>
      </c>
      <c r="W15" s="444">
        <f t="shared" ca="1" si="49"/>
        <v>0</v>
      </c>
      <c r="X15" s="444">
        <f t="shared" ca="1" si="49"/>
        <v>0</v>
      </c>
      <c r="Y15" s="444">
        <f t="shared" ca="1" si="49"/>
        <v>0</v>
      </c>
      <c r="Z15" s="444">
        <f t="shared" ca="1" si="49"/>
        <v>0</v>
      </c>
      <c r="AA15" s="444">
        <f t="shared" ref="AA15:AF15" ca="1" si="50">AA13-AA14</f>
        <v>0</v>
      </c>
      <c r="AB15" s="444">
        <f t="shared" ca="1" si="50"/>
        <v>0</v>
      </c>
      <c r="AC15" s="444">
        <f t="shared" ca="1" si="50"/>
        <v>0</v>
      </c>
      <c r="AD15" s="444">
        <f t="shared" ca="1" si="50"/>
        <v>0</v>
      </c>
      <c r="AE15" s="444">
        <f t="shared" ca="1" si="50"/>
        <v>0</v>
      </c>
      <c r="AF15" s="444">
        <f t="shared" ca="1" si="50"/>
        <v>0</v>
      </c>
      <c r="AG15" s="444">
        <f t="shared" ref="AG15:AL15" ca="1" si="51">AG13-AG14</f>
        <v>0</v>
      </c>
      <c r="AH15" s="444">
        <f t="shared" ca="1" si="51"/>
        <v>0</v>
      </c>
      <c r="AI15" s="444">
        <f t="shared" ca="1" si="51"/>
        <v>0</v>
      </c>
      <c r="AJ15" s="444">
        <f t="shared" ca="1" si="51"/>
        <v>0</v>
      </c>
      <c r="AK15" s="444">
        <f t="shared" ca="1" si="51"/>
        <v>0</v>
      </c>
      <c r="AL15" s="444">
        <f t="shared" ca="1" si="51"/>
        <v>0</v>
      </c>
      <c r="AM15" s="444">
        <f t="shared" ref="AM15:AQ15" ca="1" si="52">AM13-AM14</f>
        <v>0</v>
      </c>
      <c r="AN15" s="444">
        <f t="shared" ca="1" si="52"/>
        <v>0</v>
      </c>
      <c r="AO15" s="444">
        <f t="shared" ca="1" si="52"/>
        <v>0</v>
      </c>
      <c r="AP15" s="444">
        <f t="shared" ca="1" si="52"/>
        <v>0</v>
      </c>
      <c r="AQ15" s="444">
        <f t="shared" ca="1" si="52"/>
        <v>0</v>
      </c>
      <c r="AR15" s="444">
        <f t="shared" ref="AR15:AS15" ca="1" si="53">AR13-AR14</f>
        <v>0</v>
      </c>
      <c r="AS15" s="444">
        <f t="shared" ca="1" si="53"/>
        <v>0</v>
      </c>
      <c r="AT15" s="444">
        <f t="shared" ref="AT15:AX15" ca="1" si="54">AT13-AT14</f>
        <v>0</v>
      </c>
      <c r="AU15" s="444">
        <f t="shared" ca="1" si="54"/>
        <v>0</v>
      </c>
      <c r="AV15" s="444">
        <f t="shared" ca="1" si="54"/>
        <v>0</v>
      </c>
      <c r="AW15" s="444">
        <f t="shared" ca="1" si="54"/>
        <v>0</v>
      </c>
      <c r="AX15" s="444">
        <f t="shared" ca="1" si="54"/>
        <v>0</v>
      </c>
      <c r="AY15" s="985">
        <f t="shared" ref="AY15:BA15" ca="1" si="55">AY13-AY14</f>
        <v>0</v>
      </c>
      <c r="AZ15" s="444">
        <f t="shared" ca="1" si="55"/>
        <v>0</v>
      </c>
      <c r="BA15" s="444">
        <f t="shared" ca="1" si="55"/>
        <v>0</v>
      </c>
      <c r="BB15" s="444">
        <f t="shared" ref="BB15:BG15" ca="1" si="56">BB13-BB14</f>
        <v>0</v>
      </c>
      <c r="BC15" s="444">
        <f t="shared" ca="1" si="56"/>
        <v>0.5</v>
      </c>
      <c r="BD15" s="444">
        <f t="shared" ca="1" si="56"/>
        <v>11.5</v>
      </c>
      <c r="BE15" s="444">
        <f t="shared" ca="1" si="56"/>
        <v>11.5</v>
      </c>
      <c r="BF15" s="444">
        <f t="shared" ca="1" si="56"/>
        <v>0</v>
      </c>
      <c r="BG15" s="444">
        <f t="shared" ca="1" si="56"/>
        <v>0</v>
      </c>
      <c r="BH15" s="444">
        <f t="shared" ref="BH15:BJ15" ca="1" si="57">BH13-BH14</f>
        <v>0</v>
      </c>
      <c r="BI15" s="444">
        <f t="shared" ca="1" si="57"/>
        <v>0</v>
      </c>
      <c r="BJ15" s="444">
        <f t="shared" ca="1" si="57"/>
        <v>0</v>
      </c>
      <c r="BK15" s="1016">
        <f t="shared" ref="BK15" ca="1" si="58">+BK13-BK14</f>
        <v>0</v>
      </c>
      <c r="BL15" s="444">
        <f t="shared" ref="BL15:BO15" ca="1" si="59">+BL13-BL14</f>
        <v>0</v>
      </c>
      <c r="BM15" s="444">
        <f t="shared" ca="1" si="59"/>
        <v>4</v>
      </c>
      <c r="BN15" s="444">
        <f t="shared" ca="1" si="59"/>
        <v>3.8333333333334849</v>
      </c>
      <c r="BO15" s="1017">
        <f t="shared" ca="1" si="59"/>
        <v>0</v>
      </c>
      <c r="BR15" s="544">
        <v>1.0250999999999999</v>
      </c>
      <c r="BS15" s="544">
        <v>1.02705</v>
      </c>
      <c r="BT15" s="544">
        <v>1.02705</v>
      </c>
      <c r="BU15" s="382" t="s">
        <v>255</v>
      </c>
    </row>
    <row r="16" spans="2:73">
      <c r="B16" s="141" t="s">
        <v>365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407">
        <v>1.9801</v>
      </c>
      <c r="O16" s="407">
        <v>2.2284999999999999</v>
      </c>
      <c r="P16" s="407">
        <v>2.5543</v>
      </c>
      <c r="Q16" s="407">
        <v>2.7970000000000002</v>
      </c>
      <c r="R16" s="407">
        <v>3.1896</v>
      </c>
      <c r="S16" s="407">
        <v>3.4721000000000002</v>
      </c>
      <c r="T16" s="407">
        <v>4.0804</v>
      </c>
      <c r="U16" s="407">
        <v>3.6497999999999999</v>
      </c>
      <c r="V16" s="407">
        <v>3.4881000000000002</v>
      </c>
      <c r="W16" s="407">
        <v>2.6059000000000001</v>
      </c>
      <c r="X16" s="407">
        <v>2.4725999999999999</v>
      </c>
      <c r="Y16" s="407">
        <v>2.8107000000000002</v>
      </c>
      <c r="Z16" s="407">
        <v>2.4184999999999999</v>
      </c>
      <c r="AA16" s="407">
        <v>2.4594999999999998</v>
      </c>
      <c r="AB16" s="407">
        <v>2.5434999999999999</v>
      </c>
      <c r="AC16" s="407">
        <v>2.4342999999999999</v>
      </c>
      <c r="AD16" s="407">
        <v>2.7004999999999999</v>
      </c>
      <c r="AE16" s="407">
        <v>2.5779999999999998</v>
      </c>
      <c r="AF16" s="407">
        <v>2.5598999999999998</v>
      </c>
      <c r="AG16" s="407">
        <v>2.6339999999999999</v>
      </c>
      <c r="AH16" s="407">
        <v>2.9289999999999998</v>
      </c>
      <c r="AI16" s="407">
        <v>2.7664</v>
      </c>
      <c r="AJ16" s="407">
        <v>2.4399000000000002</v>
      </c>
      <c r="AK16" s="407">
        <v>2.2227000000000001</v>
      </c>
      <c r="AL16" s="407">
        <v>2.1998000000000002</v>
      </c>
      <c r="AM16" s="407">
        <v>2.1025999999999998</v>
      </c>
      <c r="AN16" s="407">
        <v>2.1833</v>
      </c>
      <c r="AO16" s="407">
        <v>2.3043</v>
      </c>
      <c r="AP16" s="407">
        <v>2.7610999999999999</v>
      </c>
      <c r="AQ16" s="407">
        <v>2.7107999999999999</v>
      </c>
      <c r="AR16" s="407">
        <v>2.4260000000000002</v>
      </c>
      <c r="AS16" s="407">
        <v>2.5291000000000001</v>
      </c>
      <c r="AT16" s="407">
        <v>2.4820000000000002</v>
      </c>
      <c r="AU16" s="407">
        <v>2.2117</v>
      </c>
      <c r="AV16" s="407">
        <v>1.9621</v>
      </c>
      <c r="AW16" s="407">
        <v>2.0034999999999998</v>
      </c>
      <c r="AX16" s="407">
        <v>1.9437</v>
      </c>
      <c r="AY16" s="1061">
        <v>2.0015000000000001</v>
      </c>
      <c r="AZ16" s="407">
        <v>2.0365000000000002</v>
      </c>
      <c r="BA16" s="407">
        <v>1.9702999999999999</v>
      </c>
      <c r="BB16" s="407">
        <v>2.2831000000000001</v>
      </c>
      <c r="BC16" s="407">
        <v>2.0369999999999999</v>
      </c>
      <c r="BD16" s="407"/>
      <c r="BE16" s="366">
        <f t="shared" ref="BE16" si="60">+BD17-BE17</f>
        <v>4.7299999999999898E-2</v>
      </c>
      <c r="BF16" s="366">
        <f t="shared" ref="BF16" si="61">+BE17-BF17</f>
        <v>3.5899999999999821E-2</v>
      </c>
      <c r="BG16" s="366">
        <f t="shared" ref="BG16" si="62">+BF17-BG17</f>
        <v>4.0500000000000203E-2</v>
      </c>
      <c r="BH16" s="366">
        <f t="shared" ref="BH16" si="63">+BG17-BH17</f>
        <v>0.15379999999999994</v>
      </c>
      <c r="BI16" s="366">
        <f t="shared" ref="BI16" si="64">+BH17-BI17</f>
        <v>5.0200000000000022E-2</v>
      </c>
      <c r="BJ16" s="366">
        <f t="shared" ref="BJ16" si="65">+BI17-BJ17</f>
        <v>3.3600000000000074E-2</v>
      </c>
      <c r="BK16" s="1008"/>
      <c r="BL16" s="366">
        <f>+BK17-BL17</f>
        <v>0</v>
      </c>
      <c r="BM16" s="366">
        <f t="shared" ref="BM16:BO16" si="66">+BL17-BM17</f>
        <v>-0.7173666666666666</v>
      </c>
      <c r="BN16" s="366">
        <f t="shared" si="66"/>
        <v>-1.35</v>
      </c>
      <c r="BO16" s="1009">
        <f t="shared" si="66"/>
        <v>0.23743333333333339</v>
      </c>
      <c r="BR16" s="1067"/>
      <c r="BS16" s="1067"/>
      <c r="BT16" s="1067"/>
      <c r="BU16" s="382"/>
    </row>
    <row r="17" spans="2:73">
      <c r="B17" s="139" t="s">
        <v>362</v>
      </c>
      <c r="C17" s="152">
        <f>+RBOB!C26</f>
        <v>0</v>
      </c>
      <c r="D17" s="152">
        <f>+RBOB!D26</f>
        <v>0</v>
      </c>
      <c r="E17" s="152">
        <f>+RBOB!E26</f>
        <v>0</v>
      </c>
      <c r="F17" s="152">
        <f>+RBOB!F70</f>
        <v>0</v>
      </c>
      <c r="G17" s="152">
        <f>+RBOB!G91</f>
        <v>0</v>
      </c>
      <c r="H17" s="152">
        <f>+RBOB!H139</f>
        <v>0</v>
      </c>
      <c r="I17" s="152">
        <f>+RBOB!I139</f>
        <v>0</v>
      </c>
      <c r="J17" s="152">
        <f>+RBOB!J139</f>
        <v>0</v>
      </c>
      <c r="K17" s="152">
        <f>+RBOB!K160</f>
        <v>0</v>
      </c>
      <c r="L17" s="152">
        <f>+RBOB!L202</f>
        <v>0</v>
      </c>
      <c r="M17" s="152">
        <f>+RBOB!M202</f>
        <v>0</v>
      </c>
      <c r="N17" s="152">
        <f>+RBOB!N244</f>
        <v>0</v>
      </c>
      <c r="O17" s="152">
        <f>+RBOB!O244</f>
        <v>0</v>
      </c>
      <c r="P17" s="152">
        <f>+RBOB!P268</f>
        <v>0</v>
      </c>
      <c r="Q17" s="152">
        <f>+RBOB!Q286</f>
        <v>0</v>
      </c>
      <c r="R17" s="152">
        <f>+RBOB!R310</f>
        <v>0</v>
      </c>
      <c r="S17" s="152">
        <f>INDEX(RBOB!$A$4:$BB$1048576,MATCH('settlement day'!$B$3,RBOB!$A$4:$A$1048576,0),MATCH('settlement day'!S$3,RBOB!$A$4:$BB$4,0))</f>
        <v>0</v>
      </c>
      <c r="T17" s="152">
        <f>INDEX(RBOB!$A$4:$BB$1048576,MATCH('settlement day'!$B$3,RBOB!$A$4:$A$1048576,0),MATCH('settlement day'!T$3,RBOB!$A$4:$BB$4,0))</f>
        <v>0</v>
      </c>
      <c r="U17" s="152">
        <f>INDEX(RBOB!$A$4:$BB$1048576,MATCH('settlement day'!$B$3,RBOB!$A$4:$A$1048576,0),MATCH('settlement day'!U$3,RBOB!$A$4:$BB$4,0))</f>
        <v>0</v>
      </c>
      <c r="V17" s="152">
        <f>INDEX(RBOB!$A$4:$BB$1048576,MATCH('settlement day'!$B$3,RBOB!$A$4:$A$1048576,0),MATCH('settlement day'!V$3,RBOB!$A$4:$BB$4,0))</f>
        <v>0</v>
      </c>
      <c r="W17" s="152">
        <f>INDEX(RBOB!$A$4:$BB$1048576,MATCH('settlement day'!$B$3,RBOB!$A$4:$A$1048576,0),MATCH('settlement day'!W$3,RBOB!$A$4:$BB$4,0))</f>
        <v>0</v>
      </c>
      <c r="X17" s="152">
        <f>INDEX(RBOB!$A$4:$BB$1048576,MATCH('settlement day'!$B$3,RBOB!$A$4:$A$1048576,0),MATCH('settlement day'!X$3,RBOB!$A$4:$BB$4,0))</f>
        <v>0</v>
      </c>
      <c r="Y17" s="152">
        <f>INDEX(RBOB!$A$4:$BB$1048576,MATCH('settlement day'!$B$3,RBOB!$A$4:$A$1048576,0),MATCH('settlement day'!Y$3,RBOB!$A$4:$BB$4,0))</f>
        <v>0</v>
      </c>
      <c r="Z17" s="152">
        <f>INDEX(RBOB!$A$4:$BB$1048576,MATCH('settlement day'!$B$3,RBOB!$A$4:$A$1048576,0),MATCH('settlement day'!Z$3,RBOB!$A$4:$BB$4,0))</f>
        <v>0</v>
      </c>
      <c r="AA17" s="152">
        <f>INDEX(RBOB!$A$4:$BB$1048576,MATCH('settlement day'!$B$3,RBOB!$A$4:$A$1048576,0),MATCH('settlement day'!AA$3,RBOB!$A$4:$BB$4,0))</f>
        <v>0</v>
      </c>
      <c r="AB17" s="152">
        <f>INDEX(RBOB!$A$4:$BB$1048576,MATCH('settlement day'!$B$3,RBOB!$A$4:$A$1048576,0),MATCH('settlement day'!AB$3,RBOB!$A$4:$BB$4,0))</f>
        <v>0</v>
      </c>
      <c r="AC17" s="152">
        <f>INDEX(RBOB!$A$4:$BB$1048576,MATCH('settlement day'!$B$3,RBOB!$A$4:$A$1048576,0),MATCH('settlement day'!AC$3,RBOB!$A$4:$BB$4,0))</f>
        <v>0</v>
      </c>
      <c r="AD17" s="152">
        <f>INDEX(RBOB!$A$4:$BB$1048576,MATCH('settlement day'!$B$3,RBOB!$A$4:$A$1048576,0),MATCH('settlement day'!AD$3,RBOB!$A$4:$BB$4,0))</f>
        <v>0</v>
      </c>
      <c r="AE17" s="152">
        <f>INDEX(RBOB!$A$4:$BB$1048576,MATCH('settlement day'!$B$3,RBOB!$A$4:$A$1048576,0),MATCH('settlement day'!AE$3,RBOB!$A$4:$BB$4,0))</f>
        <v>0</v>
      </c>
      <c r="AF17" s="152">
        <f>INDEX(RBOB!$A$4:$BB$1048576,MATCH('settlement day'!$B$3,RBOB!$A$4:$A$1048576,0),MATCH('settlement day'!AF$3,RBOB!$A$4:$BB$4,0))</f>
        <v>0</v>
      </c>
      <c r="AG17" s="152">
        <f>INDEX(RBOB!$A$4:$BB$1048576,MATCH('settlement day'!$B$3,RBOB!$A$4:$A$1048576,0),MATCH('settlement day'!AG$3,RBOB!$A$4:$BB$4,0))</f>
        <v>0</v>
      </c>
      <c r="AH17" s="152">
        <f>INDEX(RBOB!$A$4:$BB$1048576,MATCH('settlement day'!$B$3,RBOB!$A$4:$A$1048576,0),MATCH('settlement day'!AH$3,RBOB!$A$4:$BB$4,0))</f>
        <v>0</v>
      </c>
      <c r="AI17" s="152">
        <f>INDEX(RBOB!$A$4:$BB$1048576,MATCH('settlement day'!$B$3,RBOB!$A$4:$A$1048576,0),MATCH('settlement day'!AI$3,RBOB!$A$4:$BB$4,0))</f>
        <v>0</v>
      </c>
      <c r="AJ17" s="152">
        <f>INDEX(RBOB!$A$4:$BB$1048576,MATCH('settlement day'!$B$3,RBOB!$A$4:$A$1048576,0),MATCH('settlement day'!AJ$3,RBOB!$A$4:$BB$4,0))</f>
        <v>0</v>
      </c>
      <c r="AK17" s="152">
        <f>INDEX(RBOB!$A$4:$BB$1048576,MATCH('settlement day'!$B$3,RBOB!$A$4:$A$1048576,0),MATCH('settlement day'!AK$3,RBOB!$A$4:$BB$4,0))</f>
        <v>0</v>
      </c>
      <c r="AL17" s="152">
        <f>INDEX(RBOB!$A$4:$BB$1048576,MATCH('settlement day'!$B$3,RBOB!$A$4:$A$1048576,0),MATCH('settlement day'!AL$3,RBOB!$A$4:$BB$4,0))</f>
        <v>0</v>
      </c>
      <c r="AM17" s="152">
        <f>INDEX(RBOB!$A$4:$BB$1048576,MATCH('settlement day'!$B$3,RBOB!$A$4:$A$1048576,0),MATCH('settlement day'!AM$3,RBOB!$A$4:$BB$4,0))</f>
        <v>0</v>
      </c>
      <c r="AN17" s="152">
        <f>INDEX(RBOB!$A$4:$BB$1048576,MATCH('settlement day'!$B$3,RBOB!$A$4:$A$1048576,0),MATCH('settlement day'!AN$3,RBOB!$A$4:$BB$4,0))</f>
        <v>0</v>
      </c>
      <c r="AO17" s="152">
        <f>INDEX(RBOB!$A$4:$BB$1048576,MATCH('settlement day'!$B$3,RBOB!$A$4:$A$1048576,0),MATCH('settlement day'!AO$3,RBOB!$A$4:$BB$4,0))</f>
        <v>0</v>
      </c>
      <c r="AP17" s="152">
        <f>INDEX(RBOB!$A$4:$BB$1048576,MATCH('settlement day'!$B$3,RBOB!$A$4:$A$1048576,0),MATCH('settlement day'!AP$3,RBOB!$A$4:$BB$4,0))</f>
        <v>0</v>
      </c>
      <c r="AQ17" s="152">
        <f>INDEX(RBOB!$A$4:$BB$1048576,MATCH('settlement day'!$B$3,RBOB!$A$4:$A$1048576,0),MATCH('settlement day'!AQ$3,RBOB!$A$4:$BB$4,0))</f>
        <v>0</v>
      </c>
      <c r="AR17" s="152">
        <f>INDEX(RBOB!$A$4:$BB$1048576,MATCH('settlement day'!$B$3,RBOB!$A$4:$A$1048576,0),MATCH('settlement day'!AR$3,RBOB!$A$4:$BB$4,0))</f>
        <v>0</v>
      </c>
      <c r="AS17" s="152">
        <f>INDEX(RBOB!$A$4:$BB$1048576,MATCH('settlement day'!$B$3,RBOB!$A$4:$A$1048576,0),MATCH('settlement day'!AS$3,RBOB!$A$4:$BB$4,0))</f>
        <v>0</v>
      </c>
      <c r="AT17" s="152">
        <f>INDEX(RBOB!$A$4:$BB$1048576,MATCH('settlement day'!$B$3,RBOB!$A$4:$A$1048576,0),MATCH('settlement day'!AT$3,RBOB!$A$4:$BB$4,0))</f>
        <v>0</v>
      </c>
      <c r="AU17" s="152">
        <f>INDEX(RBOB!$A$4:$BB$1048576,MATCH('settlement day'!$B$3,RBOB!$A$4:$A$1048576,0),MATCH('settlement day'!AU$3,RBOB!$A$4:$BB$4,0))</f>
        <v>0</v>
      </c>
      <c r="AV17" s="152">
        <f>INDEX(RBOB!$A$4:$BB$1048576,MATCH('settlement day'!$B$3,RBOB!$A$4:$A$1048576,0),MATCH('settlement day'!AV$3,RBOB!$A$4:$BB$4,0))</f>
        <v>0</v>
      </c>
      <c r="AW17" s="152">
        <f>INDEX(RBOB!$A$4:$BB$1048576,MATCH('settlement day'!$B$3,RBOB!$A$4:$A$1048576,0),MATCH('settlement day'!AW$3,RBOB!$A$4:$BB$4,0))</f>
        <v>0</v>
      </c>
      <c r="AX17" s="152">
        <f>INDEX(RBOB!$A$4:$BB$1048576,MATCH('settlement day'!$B$3,RBOB!$A$4:$A$1048576,0),MATCH('settlement day'!AX$3,RBOB!$A$4:$BB$4,0))</f>
        <v>0</v>
      </c>
      <c r="AY17" s="982">
        <f>INDEX(RBOB!$A$4:$BB$1048576,MATCH('settlement day'!$B$3,RBOB!$A$4:$A$1048576,0),MATCH('settlement day'!AY$3,RBOB!$A$4:$BB$4,0))</f>
        <v>0</v>
      </c>
      <c r="AZ17" s="152">
        <f>INDEX(RBOB!$A$4:$BB$1048576,MATCH('settlement day'!$B$3,RBOB!$A$4:$A$1048576,0),MATCH('settlement day'!AZ$3,RBOB!$A$4:$BB$4,0))</f>
        <v>0</v>
      </c>
      <c r="BA17" s="152">
        <f>INDEX(RBOB!$A$4:$BB$1048576,MATCH('settlement day'!$B$3,RBOB!$A$4:$A$1048576,0),MATCH('settlement day'!BA$3,RBOB!$A$4:$BB$4,0))</f>
        <v>0</v>
      </c>
      <c r="BB17" s="152">
        <f>INDEX(RBOB!$A$4:$BB$1048576,MATCH('settlement day'!$B$3,RBOB!$A$4:$A$1048576,0),MATCH('settlement day'!BB$3,RBOB!$A$4:$BB$4,0))</f>
        <v>0</v>
      </c>
      <c r="BC17" s="152">
        <f>INDEX(RBOB!$A$4:$CC$1048576,MATCH('settlement day'!$B$3,RBOB!$A$4:$A$1048576,0),MATCH('settlement day'!BC$3,RBOB!$A$4:$CC$4,0))</f>
        <v>0</v>
      </c>
      <c r="BD17" s="152">
        <f>INDEX(RBOB!$A$4:$CC$1048576,MATCH('settlement day'!$B$3,RBOB!$A$4:$A$1048576,0),MATCH('settlement day'!BD$3,RBOB!$A$4:$CC$4,0))</f>
        <v>2.1520999999999999</v>
      </c>
      <c r="BE17" s="152">
        <f>INDEX(RBOB!$A$4:$CC$1048576,MATCH('settlement day'!$B$3,RBOB!$A$4:$A$1048576,0),MATCH('settlement day'!BE$3,RBOB!$A$4:$CC$4,0))</f>
        <v>2.1048</v>
      </c>
      <c r="BF17" s="152">
        <f>INDEX(RBOB!$A$4:$CC$1048576,MATCH('settlement day'!$B$3,RBOB!$A$4:$A$1048576,0),MATCH('settlement day'!BF$3,RBOB!$A$4:$CC$4,0))</f>
        <v>2.0689000000000002</v>
      </c>
      <c r="BG17" s="152">
        <f>INDEX(RBOB!$A$4:$CC$1048576,MATCH('settlement day'!$B$3,RBOB!$A$4:$A$1048576,0),MATCH('settlement day'!BG$3,RBOB!$A$4:$CC$4,0))</f>
        <v>2.0284</v>
      </c>
      <c r="BH17" s="152">
        <f>INDEX(RBOB!$A$4:$CC$1048576,MATCH('settlement day'!$B$3,RBOB!$A$4:$A$1048576,0),MATCH('settlement day'!BH$3,RBOB!$A$4:$CC$4,0))</f>
        <v>1.8746</v>
      </c>
      <c r="BI17" s="152">
        <f>INDEX(RBOB!$A$4:$CC$1048576,MATCH('settlement day'!$B$3,RBOB!$A$4:$A$1048576,0),MATCH('settlement day'!BI$3,RBOB!$A$4:$CC$4,0))</f>
        <v>1.8244</v>
      </c>
      <c r="BJ17" s="152">
        <f>INDEX(RBOB!$A$4:$CC$1048576,MATCH('settlement day'!$B$3,RBOB!$A$4:$A$1048576,0),MATCH('settlement day'!BJ$3,RBOB!$A$4:$CC$4,0))</f>
        <v>1.7907999999999999</v>
      </c>
      <c r="BK17" s="1010">
        <f>SUM(AV17:AX17)/3</f>
        <v>0</v>
      </c>
      <c r="BL17" s="152">
        <f>SUM(AY17:BA17)/3</f>
        <v>0</v>
      </c>
      <c r="BM17" s="152">
        <f>SUM(BB17:BD17)/3</f>
        <v>0.7173666666666666</v>
      </c>
      <c r="BN17" s="152">
        <f>SUM(BE17:BG17)/3</f>
        <v>2.0673666666666666</v>
      </c>
      <c r="BO17" s="1011">
        <f>SUM(BH17:BJ17)/3</f>
        <v>1.8299333333333332</v>
      </c>
      <c r="BR17" s="1067">
        <f>BR13/BR15</f>
        <v>558.57263681592053</v>
      </c>
      <c r="BS17" s="1067">
        <f t="shared" ref="BS17:BT17" si="67">BS13/BS15</f>
        <v>562.01335864855662</v>
      </c>
      <c r="BT17" s="1067">
        <f t="shared" si="67"/>
        <v>562.65639452801713</v>
      </c>
      <c r="BU17" s="382" t="s">
        <v>175</v>
      </c>
    </row>
    <row r="18" spans="2:73">
      <c r="B18" s="139" t="s">
        <v>363</v>
      </c>
      <c r="C18" s="152">
        <f>+RBOB!C25</f>
        <v>0</v>
      </c>
      <c r="D18" s="152">
        <f>+RBOB!D25</f>
        <v>0</v>
      </c>
      <c r="E18" s="152">
        <f>+RBOB!E25</f>
        <v>0</v>
      </c>
      <c r="F18" s="152">
        <f>+RBOB!F69</f>
        <v>0</v>
      </c>
      <c r="G18" s="152">
        <f>+RBOB!G90</f>
        <v>0</v>
      </c>
      <c r="H18" s="152">
        <f>+RBOB!H138</f>
        <v>0</v>
      </c>
      <c r="I18" s="152">
        <f>+RBOB!I138</f>
        <v>0</v>
      </c>
      <c r="J18" s="152">
        <f>+RBOB!J138</f>
        <v>0</v>
      </c>
      <c r="K18" s="152">
        <f>+RBOB!K159</f>
        <v>0</v>
      </c>
      <c r="L18" s="152">
        <f>+RBOB!L201</f>
        <v>0</v>
      </c>
      <c r="M18" s="152">
        <f>+RBOB!M201</f>
        <v>0</v>
      </c>
      <c r="N18" s="152">
        <f>+RBOB!N243</f>
        <v>0</v>
      </c>
      <c r="O18" s="152">
        <f>+RBOB!O243</f>
        <v>0</v>
      </c>
      <c r="P18" s="152">
        <f>+RBOB!P267</f>
        <v>0</v>
      </c>
      <c r="Q18" s="152">
        <f>+RBOB!Q285</f>
        <v>0</v>
      </c>
      <c r="R18" s="152">
        <f>+RBOB!R309</f>
        <v>0</v>
      </c>
      <c r="S18" s="152">
        <f ca="1">OFFSET(INDEX(RBOB!$A$4:$BB$1048576,MATCH('settlement day'!$B$3,RBOB!$A$4:$A$1048576,0),MATCH('settlement day'!S$3,RBOB!$A$4:$BB$4,0)),-1,0)</f>
        <v>0</v>
      </c>
      <c r="T18" s="152">
        <f ca="1">OFFSET(INDEX(RBOB!$A$4:$BB$1048576,MATCH('settlement day'!$B$3,RBOB!$A$4:$A$1048576,0),MATCH('settlement day'!T$3,RBOB!$A$4:$BB$4,0)),-1,0)</f>
        <v>0</v>
      </c>
      <c r="U18" s="152">
        <f ca="1">OFFSET(INDEX(RBOB!$A$4:$BB$1048576,MATCH('settlement day'!$B$3,RBOB!$A$4:$A$1048576,0),MATCH('settlement day'!U$3,RBOB!$A$4:$BB$4,0)),-1,0)</f>
        <v>0</v>
      </c>
      <c r="V18" s="152">
        <f ca="1">OFFSET(INDEX(RBOB!$A$4:$BB$1048576,MATCH('settlement day'!$B$3,RBOB!$A$4:$A$1048576,0),MATCH('settlement day'!V$3,RBOB!$A$4:$BB$4,0)),-1,0)</f>
        <v>0</v>
      </c>
      <c r="W18" s="152">
        <f ca="1">OFFSET(INDEX(RBOB!$A$4:$BB$1048576,MATCH('settlement day'!$B$3,RBOB!$A$4:$A$1048576,0),MATCH('settlement day'!W$3,RBOB!$A$4:$BB$4,0)),-1,0)</f>
        <v>0</v>
      </c>
      <c r="X18" s="152">
        <f ca="1">OFFSET(INDEX(RBOB!$A$4:$BB$1048576,MATCH('settlement day'!$B$3,RBOB!$A$4:$A$1048576,0),MATCH('settlement day'!X$3,RBOB!$A$4:$BB$4,0)),-1,0)</f>
        <v>0</v>
      </c>
      <c r="Y18" s="152">
        <f ca="1">OFFSET(INDEX(RBOB!$A$4:$BB$1048576,MATCH('settlement day'!$B$3,RBOB!$A$4:$A$1048576,0),MATCH('settlement day'!Y$3,RBOB!$A$4:$BB$4,0)),-1,0)</f>
        <v>0</v>
      </c>
      <c r="Z18" s="152">
        <f ca="1">OFFSET(INDEX(RBOB!$A$4:$BB$1048576,MATCH('settlement day'!$B$3,RBOB!$A$4:$A$1048576,0),MATCH('settlement day'!Z$3,RBOB!$A$4:$BB$4,0)),-1,0)</f>
        <v>0</v>
      </c>
      <c r="AA18" s="152">
        <f ca="1">OFFSET(INDEX(RBOB!$A$4:$BB$1048576,MATCH('settlement day'!$B$3,RBOB!$A$4:$A$1048576,0),MATCH('settlement day'!AA$3,RBOB!$A$4:$BB$4,0)),-1,0)</f>
        <v>0</v>
      </c>
      <c r="AB18" s="152">
        <f ca="1">OFFSET(INDEX(RBOB!$A$4:$BB$1048576,MATCH('settlement day'!$B$3,RBOB!$A$4:$A$1048576,0),MATCH('settlement day'!AB$3,RBOB!$A$4:$BB$4,0)),-1,0)</f>
        <v>0</v>
      </c>
      <c r="AC18" s="152">
        <f ca="1">OFFSET(INDEX(RBOB!$A$4:$BB$1048576,MATCH('settlement day'!$B$3,RBOB!$A$4:$A$1048576,0),MATCH('settlement day'!AC$3,RBOB!$A$4:$BB$4,0)),-1,0)</f>
        <v>0</v>
      </c>
      <c r="AD18" s="152">
        <f ca="1">OFFSET(INDEX(RBOB!$A$4:$BB$1048576,MATCH('settlement day'!$B$3,RBOB!$A$4:$A$1048576,0),MATCH('settlement day'!AD$3,RBOB!$A$4:$BB$4,0)),-1,0)</f>
        <v>0</v>
      </c>
      <c r="AE18" s="152">
        <f ca="1">OFFSET(INDEX(RBOB!$A$4:$BB$1048576,MATCH('settlement day'!$B$3,RBOB!$A$4:$A$1048576,0),MATCH('settlement day'!AE$3,RBOB!$A$4:$BB$4,0)),-1,0)</f>
        <v>0</v>
      </c>
      <c r="AF18" s="152">
        <f ca="1">OFFSET(INDEX(RBOB!$A$4:$BB$1048576,MATCH('settlement day'!$B$3,RBOB!$A$4:$A$1048576,0),MATCH('settlement day'!AF$3,RBOB!$A$4:$BB$4,0)),-1,0)</f>
        <v>0</v>
      </c>
      <c r="AG18" s="152">
        <f ca="1">OFFSET(INDEX(RBOB!$A$4:$BB$1048576,MATCH('settlement day'!$B$3,RBOB!$A$4:$A$1048576,0),MATCH('settlement day'!AG$3,RBOB!$A$4:$BB$4,0)),-1,0)</f>
        <v>0</v>
      </c>
      <c r="AH18" s="152">
        <f ca="1">OFFSET(INDEX(RBOB!$A$4:$BB$1048576,MATCH('settlement day'!$B$3,RBOB!$A$4:$A$1048576,0),MATCH('settlement day'!AH$3,RBOB!$A$4:$BB$4,0)),-1,0)</f>
        <v>0</v>
      </c>
      <c r="AI18" s="152">
        <f ca="1">OFFSET(INDEX(RBOB!$A$4:$BB$1048576,MATCH('settlement day'!$B$3,RBOB!$A$4:$A$1048576,0),MATCH('settlement day'!AI$3,RBOB!$A$4:$BB$4,0)),-1,0)</f>
        <v>0</v>
      </c>
      <c r="AJ18" s="152">
        <f ca="1">OFFSET(INDEX(RBOB!$A$4:$BB$1048576,MATCH('settlement day'!$B$3,RBOB!$A$4:$A$1048576,0),MATCH('settlement day'!AJ$3,RBOB!$A$4:$BB$4,0)),-1,0)</f>
        <v>0</v>
      </c>
      <c r="AK18" s="152">
        <f ca="1">OFFSET(INDEX(RBOB!$A$4:$BB$1048576,MATCH('settlement day'!$B$3,RBOB!$A$4:$A$1048576,0),MATCH('settlement day'!AK$3,RBOB!$A$4:$BB$4,0)),-1,0)</f>
        <v>0</v>
      </c>
      <c r="AL18" s="152">
        <f ca="1">OFFSET(INDEX(RBOB!$A$4:$BB$1048576,MATCH('settlement day'!$B$3,RBOB!$A$4:$A$1048576,0),MATCH('settlement day'!AL$3,RBOB!$A$4:$BB$4,0)),-1,0)</f>
        <v>0</v>
      </c>
      <c r="AM18" s="152">
        <f ca="1">OFFSET(INDEX(RBOB!$A$4:$BB$1048576,MATCH('settlement day'!$B$3,RBOB!$A$4:$A$1048576,0),MATCH('settlement day'!AM$3,RBOB!$A$4:$BB$4,0)),-1,0)</f>
        <v>0</v>
      </c>
      <c r="AN18" s="152">
        <f ca="1">OFFSET(INDEX(RBOB!$A$4:$BB$1048576,MATCH('settlement day'!$B$3,RBOB!$A$4:$A$1048576,0),MATCH('settlement day'!AN$3,RBOB!$A$4:$BB$4,0)),-1,0)</f>
        <v>0</v>
      </c>
      <c r="AO18" s="152">
        <f ca="1">OFFSET(INDEX(RBOB!$A$4:$BB$1048576,MATCH('settlement day'!$B$3,RBOB!$A$4:$A$1048576,0),MATCH('settlement day'!AO$3,RBOB!$A$4:$BB$4,0)),-1,0)</f>
        <v>0</v>
      </c>
      <c r="AP18" s="152">
        <f ca="1">OFFSET(INDEX(RBOB!$A$4:$BB$1048576,MATCH('settlement day'!$B$3,RBOB!$A$4:$A$1048576,0),MATCH('settlement day'!AP$3,RBOB!$A$4:$BB$4,0)),-1,0)</f>
        <v>0</v>
      </c>
      <c r="AQ18" s="152">
        <f ca="1">OFFSET(INDEX(RBOB!$A$4:$BB$1048576,MATCH('settlement day'!$B$3,RBOB!$A$4:$A$1048576,0),MATCH('settlement day'!AQ$3,RBOB!$A$4:$BB$4,0)),-1,0)</f>
        <v>0</v>
      </c>
      <c r="AR18" s="152">
        <f ca="1">OFFSET(INDEX(RBOB!$A$4:$BB$1048576,MATCH('settlement day'!$B$3,RBOB!$A$4:$A$1048576,0),MATCH('settlement day'!AR$3,RBOB!$A$4:$BB$4,0)),-1,0)</f>
        <v>0</v>
      </c>
      <c r="AS18" s="152">
        <f ca="1">OFFSET(INDEX(RBOB!$A$4:$BB$1048576,MATCH('settlement day'!$B$3,RBOB!$A$4:$A$1048576,0),MATCH('settlement day'!AS$3,RBOB!$A$4:$BB$4,0)),-1,0)</f>
        <v>0</v>
      </c>
      <c r="AT18" s="152">
        <f ca="1">OFFSET(INDEX(RBOB!$A$4:$BB$1048576,MATCH('settlement day'!$B$3,RBOB!$A$4:$A$1048576,0),MATCH('settlement day'!AT$3,RBOB!$A$4:$BB$4,0)),-1,0)</f>
        <v>0</v>
      </c>
      <c r="AU18" s="152">
        <f ca="1">OFFSET(INDEX(RBOB!$A$4:$BB$1048576,MATCH('settlement day'!$B$3,RBOB!$A$4:$A$1048576,0),MATCH('settlement day'!AU$3,RBOB!$A$4:$BB$4,0)),-1,0)</f>
        <v>0</v>
      </c>
      <c r="AV18" s="152">
        <f ca="1">OFFSET(INDEX(RBOB!$A$4:$BB$1048576,MATCH('settlement day'!$B$3,RBOB!$A$4:$A$1048576,0),MATCH('settlement day'!AV$3,RBOB!$A$4:$BB$4,0)),-1,0)</f>
        <v>0</v>
      </c>
      <c r="AW18" s="152">
        <f ca="1">OFFSET(INDEX(RBOB!$A$4:$BB$1048576,MATCH('settlement day'!$B$3,RBOB!$A$4:$A$1048576,0),MATCH('settlement day'!AW$3,RBOB!$A$4:$BB$4,0)),-1,0)</f>
        <v>0</v>
      </c>
      <c r="AX18" s="152">
        <f ca="1">OFFSET(INDEX(RBOB!$A$4:$BB$1048576,MATCH('settlement day'!$B$3,RBOB!$A$4:$A$1048576,0),MATCH('settlement day'!AX$3,RBOB!$A$4:$BB$4,0)),-1,0)</f>
        <v>0</v>
      </c>
      <c r="AY18" s="982">
        <f ca="1">OFFSET(INDEX(RBOB!$A$4:$BB$1048576,MATCH('settlement day'!$B$3,RBOB!$A$4:$A$1048576,0),MATCH('settlement day'!AY$3,RBOB!$A$4:$BB$4,0)),-1,0)</f>
        <v>0</v>
      </c>
      <c r="AZ18" s="152">
        <f ca="1">OFFSET(INDEX(RBOB!$A$4:$BB$1048576,MATCH('settlement day'!$B$3,RBOB!$A$4:$A$1048576,0),MATCH('settlement day'!AZ$3,RBOB!$A$4:$BB$4,0)),-1,0)</f>
        <v>0</v>
      </c>
      <c r="BA18" s="152">
        <f ca="1">OFFSET(INDEX(RBOB!$A$4:$BB$1048576,MATCH('settlement day'!$B$3,RBOB!$A$4:$A$1048576,0),MATCH('settlement day'!BA$3,RBOB!$A$4:$BB$4,0)),-1,0)</f>
        <v>0</v>
      </c>
      <c r="BB18" s="152">
        <f ca="1">OFFSET(INDEX(RBOB!$A$4:$BB$1048576,MATCH('settlement day'!$B$3,RBOB!$A$4:$A$1048576,0),MATCH('settlement day'!BB$3,RBOB!$A$4:$BB$4,0)),-1,0)</f>
        <v>0</v>
      </c>
      <c r="BC18" s="152">
        <f ca="1">OFFSET(INDEX(RBOB!$A$4:$CC$1048576,MATCH('settlement day'!$B$3,RBOB!$A$4:$A$1048576,0),MATCH('settlement day'!BC$3,RBOB!$A$4:$CC$4,0)),-1,0)</f>
        <v>0</v>
      </c>
      <c r="BD18" s="152">
        <f ca="1">OFFSET(INDEX(RBOB!$A$4:$CC$1048576,MATCH('settlement day'!$B$3,RBOB!$A$4:$A$1048576,0),MATCH('settlement day'!BD$3,RBOB!$A$4:$CC$4,0)),-1,0)</f>
        <v>2.1387999999999998</v>
      </c>
      <c r="BE18" s="152">
        <f ca="1">OFFSET(INDEX(RBOB!$A$4:$CC$1048576,MATCH('settlement day'!$B$3,RBOB!$A$4:$A$1048576,0),MATCH('settlement day'!BE$3,RBOB!$A$4:$CC$4,0)),-1,0)</f>
        <v>2.0941000000000001</v>
      </c>
      <c r="BF18" s="152">
        <f ca="1">OFFSET(INDEX(RBOB!$A$4:$CC$1048576,MATCH('settlement day'!$B$3,RBOB!$A$4:$A$1048576,0),MATCH('settlement day'!BF$3,RBOB!$A$4:$CC$4,0)),-1,0)</f>
        <v>2.0587</v>
      </c>
      <c r="BG18" s="152">
        <f ca="1">OFFSET(INDEX(RBOB!$A$4:$CC$1048576,MATCH('settlement day'!$B$3,RBOB!$A$4:$A$1048576,0),MATCH('settlement day'!BG$3,RBOB!$A$4:$CC$4,0)),-1,0)</f>
        <v>2.0196000000000001</v>
      </c>
      <c r="BH18" s="152">
        <f ca="1">OFFSET(INDEX(RBOB!$A$4:$CC$1048576,MATCH('settlement day'!$B$3,RBOB!$A$4:$A$1048576,0),MATCH('settlement day'!BH$3,RBOB!$A$4:$CC$4,0)),-1,0)</f>
        <v>1.8664000000000001</v>
      </c>
      <c r="BI18" s="152">
        <f ca="1">OFFSET(INDEX(RBOB!$A$4:$CC$1048576,MATCH('settlement day'!$B$3,RBOB!$A$4:$A$1048576,0),MATCH('settlement day'!BI$3,RBOB!$A$4:$CC$4,0)),-1,0)</f>
        <v>1.8150999999999999</v>
      </c>
      <c r="BJ18" s="152">
        <f ca="1">OFFSET(INDEX(RBOB!$A$4:$CC$1048576,MATCH('settlement day'!$B$3,RBOB!$A$4:$A$1048576,0),MATCH('settlement day'!BJ$3,RBOB!$A$4:$CC$4,0)),-1,0)</f>
        <v>1.78</v>
      </c>
      <c r="BK18" s="1010">
        <f ca="1">SUM(AV18:AX18)/3</f>
        <v>0</v>
      </c>
      <c r="BL18" s="152">
        <f ca="1">SUM(AY18:BA18)/3</f>
        <v>0</v>
      </c>
      <c r="BM18" s="152">
        <f ca="1">SUM(BB18:BD18)/3</f>
        <v>0.71293333333333331</v>
      </c>
      <c r="BN18" s="152">
        <f ca="1">SUM(BE18:BG18)/3</f>
        <v>2.0574666666666666</v>
      </c>
      <c r="BO18" s="1011">
        <f ca="1">SUM(BH18:BJ18)/3</f>
        <v>1.8205</v>
      </c>
      <c r="BR18" s="1067">
        <v>687.33299999999997</v>
      </c>
      <c r="BS18" s="1067">
        <v>686.66700000000003</v>
      </c>
      <c r="BT18" s="1067">
        <v>684.66700000000003</v>
      </c>
      <c r="BU18" s="382" t="s">
        <v>149</v>
      </c>
    </row>
    <row r="19" spans="2:73" ht="15.75" thickBot="1">
      <c r="B19" s="142" t="s">
        <v>366</v>
      </c>
      <c r="C19" s="133">
        <f t="shared" ref="C19:L19" si="68">C17-C18</f>
        <v>0</v>
      </c>
      <c r="D19" s="133">
        <f t="shared" si="68"/>
        <v>0</v>
      </c>
      <c r="E19" s="133">
        <f t="shared" si="68"/>
        <v>0</v>
      </c>
      <c r="F19" s="133">
        <f t="shared" si="68"/>
        <v>0</v>
      </c>
      <c r="G19" s="133">
        <f t="shared" si="68"/>
        <v>0</v>
      </c>
      <c r="H19" s="133">
        <f t="shared" si="68"/>
        <v>0</v>
      </c>
      <c r="I19" s="133">
        <f t="shared" si="68"/>
        <v>0</v>
      </c>
      <c r="J19" s="133">
        <f t="shared" si="68"/>
        <v>0</v>
      </c>
      <c r="K19" s="445">
        <f t="shared" si="68"/>
        <v>0</v>
      </c>
      <c r="L19" s="445">
        <f t="shared" si="68"/>
        <v>0</v>
      </c>
      <c r="M19" s="445">
        <f t="shared" ref="M19:Z19" si="69">M17-M18</f>
        <v>0</v>
      </c>
      <c r="N19" s="445">
        <f t="shared" si="69"/>
        <v>0</v>
      </c>
      <c r="O19" s="445">
        <f t="shared" si="69"/>
        <v>0</v>
      </c>
      <c r="P19" s="445">
        <f t="shared" si="69"/>
        <v>0</v>
      </c>
      <c r="Q19" s="445">
        <f>Q17-Q18</f>
        <v>0</v>
      </c>
      <c r="R19" s="445">
        <f t="shared" si="69"/>
        <v>0</v>
      </c>
      <c r="S19" s="445">
        <f t="shared" ca="1" si="69"/>
        <v>0</v>
      </c>
      <c r="T19" s="445">
        <f t="shared" ca="1" si="69"/>
        <v>0</v>
      </c>
      <c r="U19" s="445">
        <f t="shared" ca="1" si="69"/>
        <v>0</v>
      </c>
      <c r="V19" s="445">
        <f t="shared" ca="1" si="69"/>
        <v>0</v>
      </c>
      <c r="W19" s="445">
        <f t="shared" ca="1" si="69"/>
        <v>0</v>
      </c>
      <c r="X19" s="445">
        <f t="shared" ca="1" si="69"/>
        <v>0</v>
      </c>
      <c r="Y19" s="445">
        <f t="shared" ca="1" si="69"/>
        <v>0</v>
      </c>
      <c r="Z19" s="445">
        <f t="shared" ca="1" si="69"/>
        <v>0</v>
      </c>
      <c r="AA19" s="445">
        <f t="shared" ref="AA19:AF19" ca="1" si="70">AA17-AA18</f>
        <v>0</v>
      </c>
      <c r="AB19" s="445">
        <f t="shared" ca="1" si="70"/>
        <v>0</v>
      </c>
      <c r="AC19" s="445">
        <f t="shared" ca="1" si="70"/>
        <v>0</v>
      </c>
      <c r="AD19" s="445">
        <f t="shared" ca="1" si="70"/>
        <v>0</v>
      </c>
      <c r="AE19" s="445">
        <f t="shared" ca="1" si="70"/>
        <v>0</v>
      </c>
      <c r="AF19" s="445">
        <f t="shared" ca="1" si="70"/>
        <v>0</v>
      </c>
      <c r="AG19" s="445">
        <f t="shared" ref="AG19:AL19" ca="1" si="71">AG17-AG18</f>
        <v>0</v>
      </c>
      <c r="AH19" s="445">
        <f t="shared" ca="1" si="71"/>
        <v>0</v>
      </c>
      <c r="AI19" s="445">
        <f t="shared" ca="1" si="71"/>
        <v>0</v>
      </c>
      <c r="AJ19" s="445">
        <f t="shared" ca="1" si="71"/>
        <v>0</v>
      </c>
      <c r="AK19" s="445">
        <f t="shared" ca="1" si="71"/>
        <v>0</v>
      </c>
      <c r="AL19" s="445">
        <f t="shared" ca="1" si="71"/>
        <v>0</v>
      </c>
      <c r="AM19" s="445">
        <f t="shared" ref="AM19:AR19" ca="1" si="72">AM17-AM18</f>
        <v>0</v>
      </c>
      <c r="AN19" s="445">
        <f t="shared" ca="1" si="72"/>
        <v>0</v>
      </c>
      <c r="AO19" s="445">
        <f t="shared" ca="1" si="72"/>
        <v>0</v>
      </c>
      <c r="AP19" s="445">
        <f t="shared" ca="1" si="72"/>
        <v>0</v>
      </c>
      <c r="AQ19" s="445">
        <f t="shared" ca="1" si="72"/>
        <v>0</v>
      </c>
      <c r="AR19" s="445">
        <f t="shared" ca="1" si="72"/>
        <v>0</v>
      </c>
      <c r="AS19" s="445">
        <f t="shared" ref="AS19:AX19" ca="1" si="73">AS17-AS18</f>
        <v>0</v>
      </c>
      <c r="AT19" s="445">
        <f t="shared" ca="1" si="73"/>
        <v>0</v>
      </c>
      <c r="AU19" s="445">
        <f t="shared" ca="1" si="73"/>
        <v>0</v>
      </c>
      <c r="AV19" s="445">
        <f t="shared" ca="1" si="73"/>
        <v>0</v>
      </c>
      <c r="AW19" s="445">
        <f t="shared" ca="1" si="73"/>
        <v>0</v>
      </c>
      <c r="AX19" s="445">
        <f t="shared" ca="1" si="73"/>
        <v>0</v>
      </c>
      <c r="AY19" s="986">
        <f t="shared" ref="AY19:BA19" ca="1" si="74">AY17-AY18</f>
        <v>0</v>
      </c>
      <c r="AZ19" s="445">
        <f t="shared" ca="1" si="74"/>
        <v>0</v>
      </c>
      <c r="BA19" s="445">
        <f t="shared" ca="1" si="74"/>
        <v>0</v>
      </c>
      <c r="BB19" s="445">
        <f t="shared" ref="BB19:BG19" ca="1" si="75">BB17-BB18</f>
        <v>0</v>
      </c>
      <c r="BC19" s="445">
        <f t="shared" ca="1" si="75"/>
        <v>0</v>
      </c>
      <c r="BD19" s="445">
        <f t="shared" ca="1" si="75"/>
        <v>1.330000000000009E-2</v>
      </c>
      <c r="BE19" s="445">
        <f t="shared" ca="1" si="75"/>
        <v>1.0699999999999932E-2</v>
      </c>
      <c r="BF19" s="445">
        <f t="shared" ca="1" si="75"/>
        <v>1.0200000000000209E-2</v>
      </c>
      <c r="BG19" s="445">
        <f t="shared" ca="1" si="75"/>
        <v>8.799999999999919E-3</v>
      </c>
      <c r="BH19" s="445">
        <f t="shared" ref="BH19:BJ19" ca="1" si="76">BH17-BH18</f>
        <v>8.1999999999999851E-3</v>
      </c>
      <c r="BI19" s="445">
        <f t="shared" ca="1" si="76"/>
        <v>9.300000000000086E-3</v>
      </c>
      <c r="BJ19" s="445">
        <f t="shared" ca="1" si="76"/>
        <v>1.0799999999999921E-2</v>
      </c>
      <c r="BK19" s="1028">
        <f t="shared" ref="BK19" ca="1" si="77">BK17-BK18</f>
        <v>0</v>
      </c>
      <c r="BL19" s="445">
        <f t="shared" ref="BL19:BO19" ca="1" si="78">BL17-BL18</f>
        <v>0</v>
      </c>
      <c r="BM19" s="445">
        <f ca="1">BM17-BM18</f>
        <v>4.4333333333332892E-3</v>
      </c>
      <c r="BN19" s="445">
        <f t="shared" ca="1" si="78"/>
        <v>9.9000000000000199E-3</v>
      </c>
      <c r="BO19" s="1029">
        <f t="shared" ca="1" si="78"/>
        <v>9.4333333333331826E-3</v>
      </c>
      <c r="BR19" s="1067"/>
      <c r="BS19" s="1067"/>
      <c r="BT19" s="1067"/>
      <c r="BU19" s="382"/>
    </row>
    <row r="20" spans="2:73">
      <c r="B20" s="141" t="s">
        <v>367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347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595"/>
      <c r="AB20" s="127"/>
      <c r="AC20" s="366">
        <f>+Z21-AC21</f>
        <v>0</v>
      </c>
      <c r="AD20" s="127"/>
      <c r="AE20" s="366">
        <f>+AC21-AE21</f>
        <v>0</v>
      </c>
      <c r="AF20" s="127"/>
      <c r="AG20" s="366">
        <f>+AE21-AG21</f>
        <v>0</v>
      </c>
      <c r="AH20" s="127"/>
      <c r="AI20" s="366">
        <f>+AG21-AI21</f>
        <v>0</v>
      </c>
      <c r="AJ20" s="127"/>
      <c r="AK20" s="127"/>
      <c r="AL20" s="366">
        <f>+AI21-AL21</f>
        <v>0</v>
      </c>
      <c r="AM20" s="888"/>
      <c r="AN20" s="888"/>
      <c r="AO20" s="366">
        <f>+AL21-AO21</f>
        <v>0</v>
      </c>
      <c r="AP20" s="888"/>
      <c r="AQ20" s="366">
        <f>+AO21-AQ21</f>
        <v>0</v>
      </c>
      <c r="AR20" s="888"/>
      <c r="AS20" s="366">
        <f>+AQ21-AS21</f>
        <v>0</v>
      </c>
      <c r="AT20" s="888"/>
      <c r="AU20" s="366">
        <f>+AS21-AU21</f>
        <v>0</v>
      </c>
      <c r="AV20" s="888"/>
      <c r="AW20" s="888"/>
      <c r="AX20" s="366">
        <f>+AU21-AX21</f>
        <v>0</v>
      </c>
      <c r="AY20" s="987"/>
      <c r="AZ20" s="888"/>
      <c r="BA20" s="366">
        <f t="shared" ref="BA20:BG20" si="79">+AX21-BA21</f>
        <v>0</v>
      </c>
      <c r="BB20" s="888"/>
      <c r="BC20" s="366">
        <f t="shared" si="79"/>
        <v>0</v>
      </c>
      <c r="BD20" s="977"/>
      <c r="BE20" s="366">
        <f t="shared" si="79"/>
        <v>-4.5439999999999996</v>
      </c>
      <c r="BF20" s="977"/>
      <c r="BG20" s="366">
        <f t="shared" si="79"/>
        <v>-4.3520000000000003</v>
      </c>
      <c r="BH20" s="977"/>
      <c r="BI20" s="977"/>
      <c r="BJ20" s="366">
        <f t="shared" ref="BJ20" si="80">+BG21-BJ21</f>
        <v>-0.13199999999999967</v>
      </c>
      <c r="BK20" s="1018"/>
      <c r="BL20" s="977"/>
      <c r="BM20" s="977"/>
      <c r="BN20" s="977"/>
      <c r="BO20" s="1019"/>
      <c r="BR20" s="1068">
        <f>BR17-BR18</f>
        <v>-128.76036318407944</v>
      </c>
      <c r="BS20" s="1068">
        <f t="shared" ref="BS20:BT20" si="81">BS17-BS18</f>
        <v>-124.65364135144341</v>
      </c>
      <c r="BT20" s="1068">
        <f t="shared" si="81"/>
        <v>-122.0106054719829</v>
      </c>
      <c r="BU20" s="1069" t="s">
        <v>4313</v>
      </c>
    </row>
    <row r="21" spans="2:73">
      <c r="B21" s="139" t="s">
        <v>362</v>
      </c>
      <c r="C21" s="134"/>
      <c r="D21" s="134"/>
      <c r="E21" s="154">
        <f>+CORN!C26</f>
        <v>0</v>
      </c>
      <c r="F21" s="134"/>
      <c r="G21" s="154">
        <f>+CORN!D83</f>
        <v>0</v>
      </c>
      <c r="H21" s="134"/>
      <c r="I21" s="154">
        <f>+CORN!E83</f>
        <v>0</v>
      </c>
      <c r="J21" s="134">
        <f>+K21-I21</f>
        <v>0</v>
      </c>
      <c r="K21" s="154">
        <f>+CORN!F125</f>
        <v>0</v>
      </c>
      <c r="L21" s="134">
        <f>+N21-K21</f>
        <v>0</v>
      </c>
      <c r="M21" s="134">
        <f>+N21-I21</f>
        <v>0</v>
      </c>
      <c r="N21" s="154">
        <f>+CORN!G192</f>
        <v>0</v>
      </c>
      <c r="O21" s="134"/>
      <c r="P21" s="134"/>
      <c r="Q21" s="154">
        <f>+CORN!H270</f>
        <v>0</v>
      </c>
      <c r="R21" s="134"/>
      <c r="S21" s="134">
        <f>IFERROR(INDEX(CORN!$A$4:$BB$1048576,MATCH('settlement day'!$B$3,CORN!$A$4:$A$1048576,0),MATCH('settlement day'!S$3,CORN!$A$4:$BB$4,0)),"")</f>
        <v>0</v>
      </c>
      <c r="T21" s="134" t="str">
        <f>IFERROR(INDEX(CORN!$A$4:$BB$1048576,MATCH('settlement day'!$B$3,CORN!$A$4:$A$1048576,0),MATCH('settlement day'!T$3,CORN!$A$4:$BB$4,0)),"")</f>
        <v/>
      </c>
      <c r="U21" s="152">
        <f>IFERROR(INDEX(CORN!$A$4:$BB$1048576,MATCH('settlement day'!$B$3,CORN!$A$4:$A$1048576,0),MATCH('settlement day'!U$3,CORN!$A$4:$BB$4,0)),"")</f>
        <v>0</v>
      </c>
      <c r="V21" s="134" t="str">
        <f>IFERROR(INDEX(CORN!$A$4:$BB$1048576,MATCH('settlement day'!$B$3,CORN!$A$4:$A$1048576,0),MATCH('settlement day'!V$3,CORN!$A$4:$BB$4,0)),"")</f>
        <v/>
      </c>
      <c r="W21" s="152">
        <f>IFERROR(INDEX(CORN!$A$4:$BB$1048576,MATCH('settlement day'!$B$3,CORN!$A$4:$A$1048576,0),MATCH('settlement day'!W$3,CORN!$A$4:$BB$4,0)),"")</f>
        <v>0</v>
      </c>
      <c r="X21" s="134" t="str">
        <f>IFERROR(INDEX(CORN!$A$4:$BB$1048576,MATCH('settlement day'!$B$3,CORN!$A$4:$A$1048576,0),MATCH('settlement day'!X$3,CORN!$A$4:$BB$4,0)),"")</f>
        <v/>
      </c>
      <c r="Y21" s="134" t="str">
        <f>IFERROR(INDEX(CORN!$A$4:$BB$1048576,MATCH('settlement day'!$B$3,CORN!$A$4:$A$1048576,0),MATCH('settlement day'!Y$3,CORN!$A$4:$BB$4,0)),"")</f>
        <v/>
      </c>
      <c r="Z21" s="698">
        <f>IFERROR(INDEX(CORN!$A$4:$BB$1048576,MATCH('settlement day'!$B$3,CORN!$A$4:$A$1048576,0),MATCH('settlement day'!Z$3,CORN!$A$4:$BB$4,0)),"")</f>
        <v>0</v>
      </c>
      <c r="AA21" s="134" t="str">
        <f>IFERROR(INDEX(CORN!$A$4:$BB$1048576,MATCH('settlement day'!$B$3,CORN!$A$4:$A$1048576,0),MATCH('settlement day'!AA$3,CORN!$A$4:$BB$4,0)),"")</f>
        <v/>
      </c>
      <c r="AB21" s="134" t="str">
        <f>IFERROR(INDEX(CORN!$A$4:$BB$1048576,MATCH('settlement day'!$B$3,CORN!$A$4:$A$1048576,0),MATCH('settlement day'!AB$3,CORN!$A$4:$BB$4,0)),"")</f>
        <v/>
      </c>
      <c r="AC21" s="152">
        <f>IFERROR(INDEX(CORN!$A$4:$BB$1048576,MATCH('settlement day'!$B$3,CORN!$A$4:$A$1048576,0),MATCH('settlement day'!AC$3,CORN!$A$4:$BB$4,0)),"")</f>
        <v>0</v>
      </c>
      <c r="AD21" s="134" t="str">
        <f>IFERROR(INDEX(CORN!$A$4:$BB$1048576,MATCH('settlement day'!$B$3,CORN!$A$4:$A$1048576,0),MATCH('settlement day'!AD$3,CORN!$A$4:$BB$4,0)),"")</f>
        <v/>
      </c>
      <c r="AE21" s="152">
        <f>IFERROR(INDEX(CORN!$A$4:$BB$1048576,MATCH('settlement day'!$B$3,CORN!$A$4:$A$1048576,0),MATCH('settlement day'!AE$3,CORN!$A$4:$BB$4,0)),"")</f>
        <v>0</v>
      </c>
      <c r="AF21" s="134"/>
      <c r="AG21" s="152">
        <f>IFERROR(INDEX(CORN!$A$4:$BB$1048576,MATCH('settlement day'!$B$3,CORN!$A$4:$A$1048576,0),MATCH('settlement day'!AG$3,CORN!$A$4:$BB$4,0)),"")</f>
        <v>0</v>
      </c>
      <c r="AH21" s="134"/>
      <c r="AI21" s="152">
        <f>IFERROR(INDEX(CORN!$A$4:$BB$1048576,MATCH('settlement day'!$B$3,CORN!$A$4:$A$1048576,0),MATCH('settlement day'!AI$3,CORN!$A$4:$BB$4,0)),"")</f>
        <v>0</v>
      </c>
      <c r="AJ21" s="134"/>
      <c r="AK21" s="134"/>
      <c r="AL21" s="152">
        <f>IFERROR(INDEX(CORN!$A$4:$BB$1048576,MATCH('settlement day'!$B$3,CORN!$A$4:$A$1048576,0),MATCH('settlement day'!AL$3,CORN!$A$4:$BB$4,0)),"")</f>
        <v>0</v>
      </c>
      <c r="AM21" s="705"/>
      <c r="AN21" s="705"/>
      <c r="AO21" s="152">
        <f>IFERROR(INDEX(CORN!$A$4:$BB$1048576,MATCH('settlement day'!$B$3,CORN!$A$4:$A$1048576,0),MATCH('settlement day'!AO$3,CORN!$A$4:$BB$4,0)),"")</f>
        <v>0</v>
      </c>
      <c r="AP21" s="705"/>
      <c r="AQ21" s="152">
        <f>IFERROR(INDEX(CORN!$A$4:$BB$1048576,MATCH('settlement day'!$B$3,CORN!$A$4:$A$1048576,0),MATCH('settlement day'!AQ$3,CORN!$A$4:$BB$4,0)),"")</f>
        <v>0</v>
      </c>
      <c r="AR21" s="705"/>
      <c r="AS21" s="152">
        <f>IFERROR(INDEX(CORN!$A$4:$BB$1048576,MATCH('settlement day'!$B$3,CORN!$A$4:$A$1048576,0),MATCH('settlement day'!AS$3,CORN!$A$4:$BB$4,0)),"")</f>
        <v>0</v>
      </c>
      <c r="AT21" s="705"/>
      <c r="AU21" s="152">
        <f>IFERROR(INDEX(CORN!$A$4:$BB$1048576,MATCH('settlement day'!$B$3,CORN!$A$4:$A$1048576,0),MATCH('settlement day'!AU$3,CORN!$A$4:$BB$4,0)),"")</f>
        <v>0</v>
      </c>
      <c r="AV21" s="705"/>
      <c r="AW21" s="705"/>
      <c r="AX21" s="152">
        <f>IFERROR(INDEX(CORN!$A$4:$BB$1048576,MATCH('settlement day'!$B$3,CORN!$A$4:$A$1048576,0),MATCH('settlement day'!AX$3,CORN!$A$4:$BB$4,0)),"")</f>
        <v>0</v>
      </c>
      <c r="AY21" s="988"/>
      <c r="AZ21" s="705"/>
      <c r="BA21" s="152">
        <f>IFERROR(INDEX(CORN!$A$4:$BB$1048576,MATCH('settlement day'!$B$3,CORN!$A$4:$A$1048576,0),MATCH('settlement day'!BA$3,CORN!$A$4:$BB$4,0)),"")</f>
        <v>0</v>
      </c>
      <c r="BB21" s="767"/>
      <c r="BC21" s="152">
        <f>IFERROR(INDEX(CORN!$A$4:$CC$1048576,MATCH('settlement day'!$B$3,CORN!$A$4:$A$1048576,0),MATCH('settlement day'!BC$3,CORN!$A$4:$CC$4,0)),"")</f>
        <v>0</v>
      </c>
      <c r="BD21" s="767"/>
      <c r="BE21" s="152">
        <f>IFERROR(INDEX(CORN!$A$4:$CC$1048576,MATCH('settlement day'!$B$3,CORN!$A$4:$A$1048576,0),MATCH('settlement day'!BE$3,CORN!$A$4:$CC$4,0)),"")</f>
        <v>4.5439999999999996</v>
      </c>
      <c r="BF21" s="767"/>
      <c r="BG21" s="152">
        <f>IFERROR(INDEX(CORN!$A$4:$CC$1048576,MATCH('settlement day'!$B$3,CORN!$A$4:$A$1048576,0),MATCH('settlement day'!BG$3,CORN!$A$4:$CC$4,0)),"")</f>
        <v>4.3520000000000003</v>
      </c>
      <c r="BH21" s="767"/>
      <c r="BI21" s="767"/>
      <c r="BJ21" s="152">
        <f>IFERROR(INDEX(CORN!$A$4:$CC$1048576,MATCH('settlement day'!$B$3,CORN!$A$4:$A$1048576,0),MATCH('settlement day'!BJ$3,CORN!$A$4:$CC$4,0)),"")</f>
        <v>4.484</v>
      </c>
      <c r="BK21" s="1020"/>
      <c r="BL21" s="767"/>
      <c r="BM21" s="767"/>
      <c r="BN21" s="767"/>
      <c r="BO21" s="1021"/>
    </row>
    <row r="22" spans="2:73">
      <c r="B22" s="139" t="s">
        <v>363</v>
      </c>
      <c r="C22" s="134"/>
      <c r="D22" s="134"/>
      <c r="E22" s="154">
        <f>+CORN!C25</f>
        <v>0</v>
      </c>
      <c r="F22" s="134"/>
      <c r="G22" s="154">
        <f>+CORN!D82</f>
        <v>0</v>
      </c>
      <c r="H22" s="134"/>
      <c r="I22" s="154">
        <f>+CORN!E82</f>
        <v>0</v>
      </c>
      <c r="J22" s="134"/>
      <c r="K22" s="154">
        <f>+CORN!F124</f>
        <v>0</v>
      </c>
      <c r="L22" s="134"/>
      <c r="M22" s="134"/>
      <c r="N22" s="154">
        <f>+CORN!G191</f>
        <v>0</v>
      </c>
      <c r="O22" s="134"/>
      <c r="P22" s="134"/>
      <c r="Q22" s="154">
        <f>+CORN!H269</f>
        <v>0</v>
      </c>
      <c r="R22" s="134"/>
      <c r="S22" s="134">
        <f ca="1">IFERROR(OFFSET(INDEX(CORN!$A$4:$BB$1048576,MATCH('settlement day'!$B$3,CORN!$A$4:$A$1048576,0),MATCH('settlement day'!S$3,CORN!$A$4:$BB$4,0)),-1,0),"")</f>
        <v>0</v>
      </c>
      <c r="T22" s="134" t="str">
        <f ca="1">IFERROR(OFFSET(INDEX(CORN!$A$4:$BB$1048576,MATCH('settlement day'!$B$3,CORN!$A$4:$A$1048576,0),MATCH('settlement day'!T$3,CORN!$A$4:$BB$4,0)),-1,0),"")</f>
        <v/>
      </c>
      <c r="U22" s="152">
        <f ca="1">IFERROR(OFFSET(INDEX(CORN!$A$4:$BB$1048576,MATCH('settlement day'!$B$3,CORN!$A$4:$A$1048576,0),MATCH('settlement day'!U$3,CORN!$A$4:$BB$4,0)),-1,0),"")</f>
        <v>0</v>
      </c>
      <c r="V22" s="134" t="str">
        <f ca="1">IFERROR(OFFSET(INDEX(CORN!$A$4:$BB$1048576,MATCH('settlement day'!$B$3,CORN!$A$4:$A$1048576,0),MATCH('settlement day'!V$3,CORN!$A$4:$BB$4,0)),-1,0),"")</f>
        <v/>
      </c>
      <c r="W22" s="152">
        <f ca="1">IFERROR(OFFSET(INDEX(CORN!$A$4:$BB$1048576,MATCH('settlement day'!$B$3,CORN!$A$4:$A$1048576,0),MATCH('settlement day'!W$3,CORN!$A$4:$BB$4,0)),-1,0),"")</f>
        <v>0</v>
      </c>
      <c r="X22" s="134" t="str">
        <f ca="1">IFERROR(OFFSET(INDEX(CORN!$A$4:$BB$1048576,MATCH('settlement day'!$B$3,CORN!$A$4:$A$1048576,0),MATCH('settlement day'!X$3,CORN!$A$4:$BB$4,0)),-1,0),"")</f>
        <v/>
      </c>
      <c r="Y22" s="134" t="str">
        <f ca="1">IFERROR(OFFSET(INDEX(CORN!$A$4:$BB$1048576,MATCH('settlement day'!$B$3,CORN!$A$4:$A$1048576,0),MATCH('settlement day'!Y$3,CORN!$A$4:$BB$4,0)),-1,0),"")</f>
        <v/>
      </c>
      <c r="Z22" s="698">
        <f ca="1">IFERROR(OFFSET(INDEX(CORN!$A$4:$BB$1048576,MATCH('settlement day'!$B$3,CORN!$A$4:$A$1048576,0),MATCH('settlement day'!Z$3,CORN!$A$4:$BB$4,0)),-1,0),"")</f>
        <v>0</v>
      </c>
      <c r="AA22" s="134" t="str">
        <f ca="1">IFERROR(OFFSET(INDEX(CORN!$A$4:$BB$1048576,MATCH('settlement day'!$B$3,CORN!$A$4:$A$1048576,0),MATCH('settlement day'!AA$3,CORN!$A$4:$BB$4,0)),-1,0),"")</f>
        <v/>
      </c>
      <c r="AB22" s="134" t="str">
        <f ca="1">IFERROR(OFFSET(INDEX(CORN!$A$4:$BB$1048576,MATCH('settlement day'!$B$3,CORN!$A$4:$A$1048576,0),MATCH('settlement day'!AB$3,CORN!$A$4:$BB$4,0)),-1,0),"")</f>
        <v/>
      </c>
      <c r="AC22" s="152">
        <f ca="1">IFERROR(OFFSET(INDEX(CORN!$A$4:$BB$1048576,MATCH('settlement day'!$B$3,CORN!$A$4:$A$1048576,0),MATCH('settlement day'!AC$3,CORN!$A$4:$BB$4,0)),-1,0),"")</f>
        <v>0</v>
      </c>
      <c r="AD22" s="134" t="str">
        <f ca="1">IFERROR(OFFSET(INDEX(CORN!$A$4:$BB$1048576,MATCH('settlement day'!$B$3,CORN!$A$4:$A$1048576,0),MATCH('settlement day'!AD$3,CORN!$A$4:$BB$4,0)),-1,0),"")</f>
        <v/>
      </c>
      <c r="AE22" s="152">
        <f ca="1">IFERROR(OFFSET(INDEX(CORN!$A$4:$BB$1048576,MATCH('settlement day'!$B$3,CORN!$A$4:$A$1048576,0),MATCH('settlement day'!AE$3,CORN!$A$4:$BB$4,0)),-1,0),"")</f>
        <v>0</v>
      </c>
      <c r="AF22" s="134"/>
      <c r="AG22" s="152">
        <f ca="1">IFERROR(OFFSET(INDEX(CORN!$A$4:$BB$1048576,MATCH('settlement day'!$B$3,CORN!$A$4:$A$1048576,0),MATCH('settlement day'!AG$3,CORN!$A$4:$BB$4,0)),-1,0),"")</f>
        <v>0</v>
      </c>
      <c r="AH22" s="134"/>
      <c r="AI22" s="152">
        <f ca="1">IFERROR(OFFSET(INDEX(CORN!$A$4:$BB$1048576,MATCH('settlement day'!$B$3,CORN!$A$4:$A$1048576,0),MATCH('settlement day'!AI$3,CORN!$A$4:$BB$4,0)),-1,0),"")</f>
        <v>0</v>
      </c>
      <c r="AJ22" s="134"/>
      <c r="AK22" s="134"/>
      <c r="AL22" s="152">
        <f ca="1">IFERROR(OFFSET(INDEX(CORN!$A$4:$BB$1048576,MATCH('settlement day'!$B$3,CORN!$A$4:$A$1048576,0),MATCH('settlement day'!AL$3,CORN!$A$4:$BB$4,0)),-1,0),"")</f>
        <v>0</v>
      </c>
      <c r="AM22" s="705"/>
      <c r="AN22" s="705"/>
      <c r="AO22" s="152">
        <f ca="1">IFERROR(OFFSET(INDEX(CORN!$A$4:$BB$1048576,MATCH('settlement day'!$B$3,CORN!$A$4:$A$1048576,0),MATCH('settlement day'!AO$3,CORN!$A$4:$BB$4,0)),-1,0),"")</f>
        <v>0</v>
      </c>
      <c r="AP22" s="705"/>
      <c r="AQ22" s="152">
        <f ca="1">IFERROR(OFFSET(INDEX(CORN!$A$4:$BB$1048576,MATCH('settlement day'!$B$3,CORN!$A$4:$A$1048576,0),MATCH('settlement day'!AQ$3,CORN!$A$4:$BB$4,0)),-1,0),"")</f>
        <v>0</v>
      </c>
      <c r="AR22" s="705"/>
      <c r="AS22" s="152">
        <f ca="1">IFERROR(OFFSET(INDEX(CORN!$A$4:$BB$1048576,MATCH('settlement day'!$B$3,CORN!$A$4:$A$1048576,0),MATCH('settlement day'!AS$3,CORN!$A$4:$BB$4,0)),-1,0),"")</f>
        <v>0</v>
      </c>
      <c r="AT22" s="705"/>
      <c r="AU22" s="152">
        <f ca="1">IFERROR(OFFSET(INDEX(CORN!$A$4:$BB$1048576,MATCH('settlement day'!$B$3,CORN!$A$4:$A$1048576,0),MATCH('settlement day'!AU$3,CORN!$A$4:$BB$4,0)),-1,0),"")</f>
        <v>0</v>
      </c>
      <c r="AV22" s="705"/>
      <c r="AW22" s="705"/>
      <c r="AX22" s="152">
        <f ca="1">IFERROR(OFFSET(INDEX(CORN!$A$4:$BB$1048576,MATCH('settlement day'!$B$3,CORN!$A$4:$A$1048576,0),MATCH('settlement day'!AX$3,CORN!$A$4:$BB$4,0)),-1,0),"")</f>
        <v>0</v>
      </c>
      <c r="AY22" s="988"/>
      <c r="AZ22" s="705"/>
      <c r="BA22" s="152">
        <f ca="1">IFERROR(OFFSET(INDEX(CORN!$A$4:$BB$1048576,MATCH('settlement day'!$B$3,CORN!$A$4:$A$1048576,0),MATCH('settlement day'!BA$3,CORN!$A$4:$BB$4,0)),-1,0),"")</f>
        <v>0</v>
      </c>
      <c r="BB22" s="767"/>
      <c r="BC22" s="152">
        <f ca="1">IFERROR(OFFSET(INDEX(CORN!$A$4:$CC$1048576,MATCH('settlement day'!$B$3,CORN!$A$4:$A$1048576,0),MATCH('settlement day'!BC$3,CORN!$A$4:$CC$4,0)),-1,0),"")</f>
        <v>0</v>
      </c>
      <c r="BD22" s="767"/>
      <c r="BE22" s="152">
        <f ca="1">IFERROR(OFFSET(INDEX(CORN!$A$4:$CC$1048576,MATCH('settlement day'!$B$3,CORN!$A$4:$A$1048576,0),MATCH('settlement day'!BE$3,CORN!$A$4:$CC$4,0)),-1,0),"")</f>
        <v>4.4740000000000002</v>
      </c>
      <c r="BF22" s="767"/>
      <c r="BG22" s="152">
        <f ca="1">IFERROR(OFFSET(INDEX(CORN!$A$4:$CC$1048576,MATCH('settlement day'!$B$3,CORN!$A$4:$A$1048576,0),MATCH('settlement day'!BG$3,CORN!$A$4:$CC$4,0)),-1,0),"")</f>
        <v>4.282</v>
      </c>
      <c r="BH22" s="767"/>
      <c r="BI22" s="767"/>
      <c r="BJ22" s="152">
        <f ca="1">IFERROR(OFFSET(INDEX(CORN!$A$4:$CC$1048576,MATCH('settlement day'!$B$3,CORN!$A$4:$A$1048576,0),MATCH('settlement day'!BJ$3,CORN!$A$4:$CC$4,0)),-1,0),"")</f>
        <v>4.4160000000000004</v>
      </c>
      <c r="BK22" s="1020"/>
      <c r="BL22" s="767"/>
      <c r="BM22" s="767"/>
      <c r="BN22" s="767"/>
      <c r="BO22" s="1021"/>
    </row>
    <row r="23" spans="2:73" ht="15.75" thickBot="1">
      <c r="B23" s="142" t="s">
        <v>366</v>
      </c>
      <c r="C23" s="136"/>
      <c r="D23" s="136"/>
      <c r="E23" s="133">
        <f>E21-E22</f>
        <v>0</v>
      </c>
      <c r="F23" s="133"/>
      <c r="G23" s="133">
        <f>G21-G22</f>
        <v>0</v>
      </c>
      <c r="H23" s="133"/>
      <c r="I23" s="133">
        <f>I21-I22</f>
        <v>0</v>
      </c>
      <c r="J23" s="133"/>
      <c r="K23" s="133">
        <f>K21-K22</f>
        <v>0</v>
      </c>
      <c r="L23" s="133"/>
      <c r="M23" s="133"/>
      <c r="N23" s="133">
        <f>N21-N22</f>
        <v>0</v>
      </c>
      <c r="O23" s="133"/>
      <c r="P23" s="133"/>
      <c r="Q23" s="133">
        <f>Q21-Q22</f>
        <v>0</v>
      </c>
      <c r="R23" s="133"/>
      <c r="S23" s="133">
        <f ca="1">S21-S22</f>
        <v>0</v>
      </c>
      <c r="T23" s="133"/>
      <c r="U23" s="133">
        <f ca="1">U21-U22</f>
        <v>0</v>
      </c>
      <c r="V23" s="133"/>
      <c r="W23" s="133">
        <f ca="1">W21-W22</f>
        <v>0</v>
      </c>
      <c r="X23" s="133"/>
      <c r="Y23" s="133"/>
      <c r="Z23" s="133">
        <f ca="1">Z21-Z22</f>
        <v>0</v>
      </c>
      <c r="AA23" s="349"/>
      <c r="AB23" s="129"/>
      <c r="AC23" s="133">
        <f ca="1">AC21-AC22</f>
        <v>0</v>
      </c>
      <c r="AD23" s="129"/>
      <c r="AE23" s="133">
        <f ca="1">AE21-AE22</f>
        <v>0</v>
      </c>
      <c r="AF23" s="129"/>
      <c r="AG23" s="133">
        <f t="shared" ref="AG23:AI23" ca="1" si="82">AG21-AG22</f>
        <v>0</v>
      </c>
      <c r="AH23" s="129"/>
      <c r="AI23" s="133">
        <f t="shared" ca="1" si="82"/>
        <v>0</v>
      </c>
      <c r="AJ23" s="129"/>
      <c r="AK23" s="129"/>
      <c r="AL23" s="133">
        <f ca="1">AL21-AL22</f>
        <v>0</v>
      </c>
      <c r="AM23" s="133"/>
      <c r="AN23" s="133"/>
      <c r="AO23" s="133">
        <f ca="1">AO21-AO22</f>
        <v>0</v>
      </c>
      <c r="AP23" s="133"/>
      <c r="AQ23" s="133">
        <f ca="1">AQ21-AQ22</f>
        <v>0</v>
      </c>
      <c r="AR23" s="133"/>
      <c r="AS23" s="133">
        <f ca="1">AS21-AS22</f>
        <v>0</v>
      </c>
      <c r="AT23" s="133"/>
      <c r="AU23" s="133">
        <f ca="1">AU21-AU22</f>
        <v>0</v>
      </c>
      <c r="AV23" s="133"/>
      <c r="AW23" s="133"/>
      <c r="AX23" s="133">
        <f ca="1">AX21-AX22</f>
        <v>0</v>
      </c>
      <c r="AY23" s="989"/>
      <c r="AZ23" s="133"/>
      <c r="BA23" s="133">
        <f t="shared" ref="BA23:BC23" ca="1" si="83">BA21-BA22</f>
        <v>0</v>
      </c>
      <c r="BB23" s="129"/>
      <c r="BC23" s="133">
        <f t="shared" ca="1" si="83"/>
        <v>0</v>
      </c>
      <c r="BD23" s="129"/>
      <c r="BE23" s="133">
        <f t="shared" ref="BE23" ca="1" si="84">BE21-BE22</f>
        <v>6.9999999999999396E-2</v>
      </c>
      <c r="BF23" s="129"/>
      <c r="BG23" s="133">
        <f t="shared" ref="BG23" ca="1" si="85">BG21-BG22</f>
        <v>7.0000000000000284E-2</v>
      </c>
      <c r="BH23" s="129"/>
      <c r="BI23" s="129"/>
      <c r="BJ23" s="133">
        <f t="shared" ref="BJ23" ca="1" si="86">BJ21-BJ22</f>
        <v>6.7999999999999616E-2</v>
      </c>
      <c r="BK23" s="1022"/>
      <c r="BL23" s="129"/>
      <c r="BM23" s="129"/>
      <c r="BN23" s="129"/>
      <c r="BO23" s="1023"/>
    </row>
    <row r="24" spans="2:73">
      <c r="B24" s="141" t="s">
        <v>368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347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595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977"/>
      <c r="AN24" s="977"/>
      <c r="AO24" s="977"/>
      <c r="AP24" s="977"/>
      <c r="AQ24" s="977"/>
      <c r="AR24" s="977"/>
      <c r="AS24" s="977"/>
      <c r="AT24" s="977"/>
      <c r="AU24" s="977"/>
      <c r="AV24" s="977"/>
      <c r="AW24" s="977"/>
      <c r="AX24" s="977"/>
      <c r="AY24" s="990"/>
      <c r="AZ24" s="977"/>
      <c r="BA24" s="977"/>
      <c r="BB24" s="977"/>
      <c r="BC24" s="977"/>
      <c r="BD24" s="977"/>
      <c r="BE24" s="977"/>
      <c r="BF24" s="977"/>
      <c r="BG24" s="977"/>
      <c r="BH24" s="977"/>
      <c r="BI24" s="977"/>
      <c r="BJ24" s="977"/>
      <c r="BK24" s="1018"/>
      <c r="BL24" s="977"/>
      <c r="BM24" s="977"/>
      <c r="BN24" s="977"/>
      <c r="BO24" s="1019"/>
    </row>
    <row r="25" spans="2:73">
      <c r="B25" s="139" t="s">
        <v>362</v>
      </c>
      <c r="C25" s="135"/>
      <c r="D25" s="135"/>
      <c r="E25" s="154">
        <f>+'Sugar 11'!B26</f>
        <v>0</v>
      </c>
      <c r="F25" s="135"/>
      <c r="G25" s="154">
        <f>+'Sugar 11'!C83</f>
        <v>0</v>
      </c>
      <c r="H25" s="171"/>
      <c r="I25" s="154">
        <f>+'Sugar 11'!D83</f>
        <v>0</v>
      </c>
      <c r="J25" s="171"/>
      <c r="K25" s="171"/>
      <c r="L25" s="154">
        <f>+'Sugar 11'!E137</f>
        <v>0</v>
      </c>
      <c r="M25" s="135"/>
      <c r="N25" s="135"/>
      <c r="O25" s="348"/>
      <c r="P25" s="135"/>
      <c r="Q25" s="154">
        <f>+'Sugar 11'!F282</f>
        <v>0</v>
      </c>
      <c r="R25" s="135"/>
      <c r="S25" s="134">
        <f>IFERROR(INDEX('Sugar 11'!$A$4:$BB$1048576,MATCH('settlement day'!$B$3,'Sugar 11'!$A$4:$A$1048576,0),MATCH('settlement day'!S$3,'Sugar 11'!$A$4:$BB$4,0)),"")</f>
        <v>0</v>
      </c>
      <c r="T25" s="134" t="str">
        <f>IFERROR(INDEX('Sugar 11'!$A$4:$BB$1048576,MATCH('settlement day'!$B$3,'Sugar 11'!$A$4:$A$1048576,0),MATCH('settlement day'!T$3,'Sugar 11'!$A$4:$BB$4,0)),"")</f>
        <v/>
      </c>
      <c r="U25" s="152">
        <v>0</v>
      </c>
      <c r="V25" s="134" t="str">
        <f>IFERROR(INDEX('Sugar 11'!$A$4:$BB$1048576,MATCH('settlement day'!$B$3,'Sugar 11'!$A$4:$A$1048576,0),MATCH('settlement day'!V$3,'Sugar 11'!$A$4:$BB$4,0)),"")</f>
        <v/>
      </c>
      <c r="W25" s="134" t="str">
        <f>IFERROR(INDEX('Sugar 11'!$A$4:$BB$1048576,MATCH('settlement day'!$B$3,'Sugar 11'!$A$4:$A$1048576,0),MATCH('settlement day'!W$3,'Sugar 11'!$A$4:$BB$4,0)),"")</f>
        <v/>
      </c>
      <c r="X25" s="152">
        <f>IFERROR(INDEX('Sugar 11'!$A$4:$BB$1048576,MATCH('settlement day'!$B$3,'Sugar 11'!$A$4:$A$1048576,0),MATCH('settlement day'!X$3,'Sugar 11'!$A$4:$BB$4,0)),"")</f>
        <v>0</v>
      </c>
      <c r="Y25" s="134" t="str">
        <f>IFERROR(INDEX('Sugar 11'!$A$4:$BB$1048576,MATCH('settlement day'!$B$3,'Sugar 11'!$A$4:$A$1048576,0),MATCH('settlement day'!Y$3,'Sugar 11'!$A$4:$BB$4,0)),"")</f>
        <v/>
      </c>
      <c r="Z25" s="699" t="str">
        <f>IFERROR(INDEX('Sugar 11'!$A$4:$BB$1048576,MATCH('settlement day'!$B$3,'Sugar 11'!$A$4:$A$1048576,0),MATCH('settlement day'!Z$3,'Sugar 11'!$A$4:$BB$4,0)),"")</f>
        <v/>
      </c>
      <c r="AA25" s="134" t="str">
        <f>IFERROR(INDEX('Sugar 11'!$A$4:$BB$1048576,MATCH('settlement day'!$B$3,'Sugar 11'!$A$4:$A$1048576,0),MATCH('settlement day'!AA$3,'Sugar 11'!$A$4:$BB$4,0)),"")</f>
        <v/>
      </c>
      <c r="AB25" s="134" t="str">
        <f>IFERROR(INDEX('Sugar 11'!$A$4:$BB$1048576,MATCH('settlement day'!$B$3,'Sugar 11'!$A$4:$A$1048576,0),MATCH('settlement day'!AB$3,'Sugar 11'!$A$4:$BB$4,0)),"")</f>
        <v/>
      </c>
      <c r="AC25" s="152">
        <f>IFERROR(INDEX('Sugar 11'!$A$4:$BB$1048576,MATCH('settlement day'!$B$3,'Sugar 11'!$A$4:$A$1048576,0),MATCH('settlement day'!AC$3,'Sugar 11'!$A$4:$BB$4,0)),"")</f>
        <v>0</v>
      </c>
      <c r="AD25" s="134" t="str">
        <f>IFERROR(INDEX('Sugar 11'!$A$4:$BB$1048576,MATCH('settlement day'!$B$3,'Sugar 11'!$A$4:$A$1048576,0),MATCH('settlement day'!AD$3,'Sugar 11'!$A$4:$BB$4,0)),"")</f>
        <v/>
      </c>
      <c r="AE25" s="152">
        <f>IFERROR(INDEX('Sugar 11'!$A$4:$BB$1048576,MATCH('settlement day'!$B$3,'Sugar 11'!$A$4:$A$1048576,0),MATCH('settlement day'!AE$3,'Sugar 11'!$A$4:$BB$4,0)),"")</f>
        <v>0</v>
      </c>
      <c r="AF25" s="134" t="str">
        <f>IFERROR(INDEX('Sugar 11'!$A$4:$BB$1048576,MATCH('settlement day'!$B$3,'Sugar 11'!$A$4:$A$1048576,0),MATCH('settlement day'!AF$3,'Sugar 11'!$A$4:$BB$4,0)),"")</f>
        <v/>
      </c>
      <c r="AG25" s="152">
        <f>IFERROR(INDEX('Sugar 11'!$A$4:$BB$1048576,MATCH('settlement day'!$B$3,'Sugar 11'!$A$4:$A$1048576,0),MATCH('settlement day'!AG$3,'Sugar 11'!$A$4:$BB$4,0)),"")</f>
        <v>0</v>
      </c>
      <c r="AH25" s="134" t="str">
        <f>IFERROR(INDEX('Sugar 11'!$A$4:$BB$1048576,MATCH('settlement day'!$B$3,'Sugar 11'!$A$4:$A$1048576,0),MATCH('settlement day'!AH$3,'Sugar 11'!$A$4:$BB$4,0)),"")</f>
        <v/>
      </c>
      <c r="AI25" s="134" t="str">
        <f>IFERROR(INDEX('Sugar 11'!$A$4:$BB$1048576,MATCH('settlement day'!$B$3,'Sugar 11'!$A$4:$A$1048576,0),MATCH('settlement day'!AI$3,'Sugar 11'!$A$4:$BB$4,0)),"")</f>
        <v/>
      </c>
      <c r="AJ25" s="152">
        <f>IFERROR(INDEX('Sugar 11'!$A$4:$BB$1048576,MATCH('settlement day'!$B$3,'Sugar 11'!$A$4:$A$1048576,0),MATCH('settlement day'!AJ$3,'Sugar 11'!$A$4:$BB$4,0)),"")</f>
        <v>0</v>
      </c>
      <c r="AK25" s="134" t="str">
        <f>IFERROR(INDEX('Sugar 11'!$A$4:$BB$1048576,MATCH('settlement day'!$B$3,'Sugar 11'!$A$4:$A$1048576,0),MATCH('settlement day'!AK$3,'Sugar 11'!$A$4:$BB$4,0)),"")</f>
        <v/>
      </c>
      <c r="AL25" s="134" t="str">
        <f>IFERROR(INDEX('Sugar 11'!$A$4:$BB$1048576,MATCH('settlement day'!$B$3,'Sugar 11'!$A$4:$A$1048576,0),MATCH('settlement day'!AL$3,'Sugar 11'!$A$4:$BB$4,0)),"")</f>
        <v/>
      </c>
      <c r="AM25" s="134" t="str">
        <f>IFERROR(INDEX('Sugar 11'!$A$4:$BB$1048576,MATCH('settlement day'!$B$3,'Sugar 11'!$A$4:$A$1048576,0),MATCH('settlement day'!AM$3,'Sugar 11'!$A$4:$BB$4,0)),"")</f>
        <v/>
      </c>
      <c r="AN25" s="134"/>
      <c r="AO25" s="152">
        <f>IFERROR(INDEX('Sugar 11'!$A$4:$BB$1048576,MATCH('settlement day'!$B$3,'Sugar 11'!$A$4:$A$1048576,0),MATCH('settlement day'!AO$3,'Sugar 11'!$A$4:$BB$4,0)),"")</f>
        <v>0</v>
      </c>
      <c r="AP25" s="134"/>
      <c r="AQ25" s="152">
        <f>IFERROR(INDEX('Sugar 11'!$A$4:$BB$1048576,MATCH('settlement day'!$B$3,'Sugar 11'!$A$4:$A$1048576,0),MATCH('settlement day'!AQ$3,'Sugar 11'!$A$4:$BB$4,0)),"")</f>
        <v>0</v>
      </c>
      <c r="AR25" s="134"/>
      <c r="AS25" s="152">
        <f>IFERROR(INDEX('Sugar 11'!$A$4:$BB$1048576,MATCH('settlement day'!$B$3,'Sugar 11'!$A$4:$A$1048576,0),MATCH('settlement day'!AS$3,'Sugar 11'!$A$4:$BB$4,0)),"")</f>
        <v>0</v>
      </c>
      <c r="AT25" s="134"/>
      <c r="AU25" s="134"/>
      <c r="AV25" s="152">
        <f>IFERROR(INDEX('Sugar 11'!$A$4:$CC$1048576,MATCH('settlement day'!$B$3,'Sugar 11'!$A$4:$A$1048576,0),MATCH('settlement day'!AV$3,'Sugar 11'!$A$4:$CC$4,0)),"")</f>
        <v>0</v>
      </c>
      <c r="AW25" s="134"/>
      <c r="AX25" s="134">
        <v>20</v>
      </c>
      <c r="AY25" s="991"/>
      <c r="AZ25" s="134"/>
      <c r="BA25" s="152">
        <f>IFERROR(INDEX('Sugar 11'!$A$4:$CC$1048576,MATCH('settlement day'!$B$3,'Sugar 11'!$A$4:$A$1048576,0),MATCH('settlement day'!BA$3,'Sugar 11'!$A$4:$CC$4,0)),"")</f>
        <v>0</v>
      </c>
      <c r="BB25" s="767"/>
      <c r="BC25" s="152">
        <f>IFERROR(INDEX('Sugar 11'!$A$4:$CC$1048576,MATCH('settlement day'!$B$3,'Sugar 11'!$A$4:$A$1048576,0),MATCH('settlement day'!BC$3,'Sugar 11'!$A$4:$CC$4,0)),"")</f>
        <v>0</v>
      </c>
      <c r="BD25" s="767"/>
      <c r="BE25" s="152">
        <f>IFERROR(INDEX('Sugar 11'!$A$4:$CC$1048576,MATCH('settlement day'!$B$3,'Sugar 11'!$A$4:$A$1048576,0),MATCH('settlement day'!BE$3,'Sugar 11'!$A$4:$CC$4,0)),"")</f>
        <v>0.1734</v>
      </c>
      <c r="BF25" s="767"/>
      <c r="BG25" s="767"/>
      <c r="BH25" s="152">
        <f>IFERROR(INDEX('Sugar 11'!$A$4:$CC$1048576,MATCH('settlement day'!$B$3,'Sugar 11'!$A$4:$A$1048576,0),MATCH('settlement day'!BH$3,'Sugar 11'!$A$4:$CC$4,0)),"")</f>
        <v>0.17530000000000001</v>
      </c>
      <c r="BI25" s="767"/>
      <c r="BJ25" s="767"/>
      <c r="BK25" s="1020"/>
      <c r="BL25" s="767"/>
      <c r="BM25" s="767"/>
      <c r="BN25" s="767"/>
      <c r="BO25" s="1021"/>
    </row>
    <row r="26" spans="2:73">
      <c r="B26" s="139" t="s">
        <v>363</v>
      </c>
      <c r="C26" s="135"/>
      <c r="D26" s="135"/>
      <c r="E26" s="154">
        <f>+'Sugar 11'!B25</f>
        <v>0</v>
      </c>
      <c r="F26" s="135"/>
      <c r="G26" s="154">
        <f>+'Sugar 11'!C82</f>
        <v>0</v>
      </c>
      <c r="H26" s="171"/>
      <c r="I26" s="154">
        <f>+'Sugar 11'!D82</f>
        <v>0</v>
      </c>
      <c r="J26" s="171"/>
      <c r="K26" s="171"/>
      <c r="L26" s="154">
        <f>+'Sugar 11'!E136</f>
        <v>0</v>
      </c>
      <c r="M26" s="135"/>
      <c r="N26" s="135"/>
      <c r="O26" s="348"/>
      <c r="P26" s="135"/>
      <c r="Q26" s="154">
        <f>+'Sugar 11'!F271</f>
        <v>0</v>
      </c>
      <c r="R26" s="135"/>
      <c r="S26" s="134">
        <f>IFERROR(INDEX('Sugar 11'!$A$4:$BB$1048576,MATCH('settlement day'!$B$3,'Sugar 11'!$A$4:$A$1048576,0),MATCH('settlement day'!S$3,'Sugar 11'!$A$4:$BB$4,0)),"")</f>
        <v>0</v>
      </c>
      <c r="T26" s="134" t="str">
        <f>IFERROR(INDEX('Sugar 11'!$A$4:$BB$1048576,MATCH('settlement day'!$B$3,'Sugar 11'!$A$4:$A$1048576,0),MATCH('settlement day'!T$3,'Sugar 11'!$A$4:$BB$4,0)),"")</f>
        <v/>
      </c>
      <c r="U26" s="152">
        <v>0</v>
      </c>
      <c r="V26" s="134" t="str">
        <f>IFERROR(INDEX('Sugar 11'!$A$4:$BB$1048576,MATCH('settlement day'!$B$3,'Sugar 11'!$A$4:$A$1048576,0),MATCH('settlement day'!V$3,'Sugar 11'!$A$4:$BB$4,0)),"")</f>
        <v/>
      </c>
      <c r="W26" s="134" t="str">
        <f>IFERROR(INDEX('Sugar 11'!$A$4:$BB$1048576,MATCH('settlement day'!$B$3,'Sugar 11'!$A$4:$A$1048576,0),MATCH('settlement day'!W$3,'Sugar 11'!$A$4:$BB$4,0)),"")</f>
        <v/>
      </c>
      <c r="X26" s="152">
        <f ca="1">IFERROR(OFFSET(INDEX('Sugar 11'!$A$4:$BB$1048576,MATCH('settlement day'!$B$3,'Sugar 11'!$A$4:$A$1048576,0),MATCH('settlement day'!X$3,'Sugar 11'!$A$4:$BB$4,0)),-1,0),"")</f>
        <v>0</v>
      </c>
      <c r="Y26" s="705" t="str">
        <f ca="1">IFERROR(OFFSET(INDEX('Sugar 11'!$A$4:$BB$1048576,MATCH('settlement day'!$B$3,'Sugar 11'!$A$4:$A$1048576,0),MATCH('settlement day'!Y$3,'Sugar 11'!$A$4:$BB$4,0)),-1,0),"")</f>
        <v/>
      </c>
      <c r="Z26" s="706" t="str">
        <f ca="1">IFERROR(OFFSET(INDEX('Sugar 11'!$A$4:$BB$1048576,MATCH('settlement day'!$B$3,'Sugar 11'!$A$4:$A$1048576,0),MATCH('settlement day'!Z$3,'Sugar 11'!$A$4:$BB$4,0)),-1,0),"")</f>
        <v/>
      </c>
      <c r="AA26" s="705" t="str">
        <f ca="1">IFERROR(OFFSET(INDEX('Sugar 11'!$A$4:$BB$1048576,MATCH('settlement day'!$B$3,'Sugar 11'!$A$4:$A$1048576,0),MATCH('settlement day'!AA$3,'Sugar 11'!$A$4:$BB$4,0)),-1,0),"")</f>
        <v/>
      </c>
      <c r="AB26" s="705" t="str">
        <f ca="1">IFERROR(OFFSET(INDEX('Sugar 11'!$A$4:$BB$1048576,MATCH('settlement day'!$B$3,'Sugar 11'!$A$4:$A$1048576,0),MATCH('settlement day'!AB$3,'Sugar 11'!$A$4:$BB$4,0)),-1,0),"")</f>
        <v/>
      </c>
      <c r="AC26" s="152">
        <f ca="1">IFERROR(OFFSET(INDEX('Sugar 11'!$A$4:$BB$1048576,MATCH('settlement day'!$B$3,'Sugar 11'!$A$4:$A$1048576,0),MATCH('settlement day'!AC$3,'Sugar 11'!$A$4:$BB$4,0)),-1,0),"")</f>
        <v>0</v>
      </c>
      <c r="AD26" s="705" t="str">
        <f ca="1">IFERROR(OFFSET(INDEX('Sugar 11'!$A$4:$BB$1048576,MATCH('settlement day'!$B$3,'Sugar 11'!$A$4:$A$1048576,0),MATCH('settlement day'!AD$3,'Sugar 11'!$A$4:$BB$4,0)),-1,0),"")</f>
        <v/>
      </c>
      <c r="AE26" s="152">
        <f ca="1">IFERROR(OFFSET(INDEX('Sugar 11'!$A$4:$BB$1048576,MATCH('settlement day'!$B$3,'Sugar 11'!$A$4:$A$1048576,0),MATCH('settlement day'!AE$3,'Sugar 11'!$A$4:$BB$4,0)),-1,0),"")</f>
        <v>0</v>
      </c>
      <c r="AF26" s="705" t="str">
        <f ca="1">IFERROR(OFFSET(INDEX('Sugar 11'!$A$4:$BB$1048576,MATCH('settlement day'!$B$3,'Sugar 11'!$A$4:$A$1048576,0),MATCH('settlement day'!AF$3,'Sugar 11'!$A$4:$BB$4,0)),-1,0),"")</f>
        <v/>
      </c>
      <c r="AG26" s="152">
        <f ca="1">IFERROR(OFFSET(INDEX('Sugar 11'!$A$4:$BB$1048576,MATCH('settlement day'!$B$3,'Sugar 11'!$A$4:$A$1048576,0),MATCH('settlement day'!AG$3,'Sugar 11'!$A$4:$BB$4,0)),-1,0),"")</f>
        <v>0</v>
      </c>
      <c r="AH26" s="705" t="str">
        <f ca="1">IFERROR(OFFSET(INDEX('Sugar 11'!$A$4:$BB$1048576,MATCH('settlement day'!$B$3,'Sugar 11'!$A$4:$A$1048576,0),MATCH('settlement day'!AH$3,'Sugar 11'!$A$4:$BB$4,0)),-1,0),"")</f>
        <v/>
      </c>
      <c r="AI26" s="705" t="str">
        <f ca="1">IFERROR(OFFSET(INDEX('Sugar 11'!$A$4:$BB$1048576,MATCH('settlement day'!$B$3,'Sugar 11'!$A$4:$A$1048576,0),MATCH('settlement day'!AI$3,'Sugar 11'!$A$4:$BB$4,0)),-1,0),"")</f>
        <v/>
      </c>
      <c r="AJ26" s="152">
        <f ca="1">IFERROR(OFFSET(INDEX('Sugar 11'!$A$4:$BB$1048576,MATCH('settlement day'!$B$3,'Sugar 11'!$A$4:$A$1048576,0),MATCH('settlement day'!AJ$3,'Sugar 11'!$A$4:$BB$4,0)),-1,0),"")</f>
        <v>0</v>
      </c>
      <c r="AK26" s="705" t="str">
        <f ca="1">IFERROR(OFFSET(INDEX('Sugar 11'!$A$4:$BB$1048576,MATCH('settlement day'!$B$3,'Sugar 11'!$A$4:$A$1048576,0),MATCH('settlement day'!AK$3,'Sugar 11'!$A$4:$BB$4,0)),-1,0),"")</f>
        <v/>
      </c>
      <c r="AL26" s="705" t="str">
        <f ca="1">IFERROR(OFFSET(INDEX('Sugar 11'!$A$4:$BB$1048576,MATCH('settlement day'!$B$3,'Sugar 11'!$A$4:$A$1048576,0),MATCH('settlement day'!AL$3,'Sugar 11'!$A$4:$BB$4,0)),-1,0),"")</f>
        <v/>
      </c>
      <c r="AM26" s="705" t="str">
        <f ca="1">IFERROR(OFFSET(INDEX('Sugar 11'!$A$4:$BB$1048576,MATCH('settlement day'!$B$3,'Sugar 11'!$A$4:$A$1048576,0),MATCH('settlement day'!AM$3,'Sugar 11'!$A$4:$BB$4,0)),-1,0),"")</f>
        <v/>
      </c>
      <c r="AN26" s="705"/>
      <c r="AO26" s="152">
        <f ca="1">IFERROR(OFFSET(INDEX('Sugar 11'!$A$4:$BB$1048576,MATCH('settlement day'!$B$3,'Sugar 11'!$A$4:$A$1048576,0),MATCH('settlement day'!AO$3,'Sugar 11'!$A$4:$BB$4,0)),-1,0),"")</f>
        <v>0</v>
      </c>
      <c r="AP26" s="705"/>
      <c r="AQ26" s="152">
        <f ca="1">IFERROR(OFFSET(INDEX('Sugar 11'!$A$4:$BB$1048576,MATCH('settlement day'!$B$3,'Sugar 11'!$A$4:$A$1048576,0),MATCH('settlement day'!AQ$3,'Sugar 11'!$A$4:$BB$4,0)),-1,0),"")</f>
        <v>0</v>
      </c>
      <c r="AR26" s="705"/>
      <c r="AS26" s="152">
        <f ca="1">IFERROR(OFFSET(INDEX('Sugar 11'!$A$4:$BB$1048576,MATCH('settlement day'!$B$3,'Sugar 11'!$A$4:$A$1048576,0),MATCH('settlement day'!AS$3,'Sugar 11'!$A$4:$BB$4,0)),-1,0),"")</f>
        <v>0</v>
      </c>
      <c r="AT26" s="705"/>
      <c r="AU26" s="705"/>
      <c r="AV26" s="152">
        <f ca="1">IFERROR(OFFSET(INDEX('Sugar 11'!$A$4:$CC$1048576,MATCH('settlement day'!$B$3,'Sugar 11'!$A$4:$A$1048576,0),MATCH('settlement day'!AV$3,'Sugar 11'!$A$4:$CC$4,0)),-1,0),"")</f>
        <v>0</v>
      </c>
      <c r="AW26" s="705"/>
      <c r="AX26" s="705"/>
      <c r="AY26" s="988"/>
      <c r="AZ26" s="705"/>
      <c r="BA26" s="152">
        <f ca="1">IFERROR(OFFSET(INDEX('Sugar 11'!$A$4:$CC$1048576,MATCH('settlement day'!$B$3,'Sugar 11'!$A$4:$A$1048576,0),MATCH('settlement day'!BA$3,'Sugar 11'!$A$4:$CC$4,0)),-1,0),"")</f>
        <v>0</v>
      </c>
      <c r="BB26" s="767"/>
      <c r="BC26" s="152">
        <f ca="1">IFERROR(OFFSET(INDEX('Sugar 11'!$A$4:$CC$1048576,MATCH('settlement day'!$B$3,'Sugar 11'!$A$4:$A$1048576,0),MATCH('settlement day'!BC$3,'Sugar 11'!$A$4:$CC$4,0)),-1,0),"")</f>
        <v>0</v>
      </c>
      <c r="BD26" s="767"/>
      <c r="BE26" s="152">
        <f ca="1">IFERROR(OFFSET(INDEX('Sugar 11'!$A$4:$CC$1048576,MATCH('settlement day'!$B$3,'Sugar 11'!$A$4:$A$1048576,0),MATCH('settlement day'!BE$3,'Sugar 11'!$A$4:$CC$4,0)),-1,0),"")</f>
        <v>0.17449999999999999</v>
      </c>
      <c r="BF26" s="767"/>
      <c r="BG26" s="767"/>
      <c r="BH26" s="152">
        <f ca="1">IFERROR(OFFSET(INDEX('Sugar 11'!$A$4:$CC$1048576,MATCH('settlement day'!$B$3,'Sugar 11'!$A$4:$A$1048576,0),MATCH('settlement day'!BH$3,'Sugar 11'!$A$4:$CC$4,0)),-1,0),"")</f>
        <v>0.17649999999999999</v>
      </c>
      <c r="BI26" s="767"/>
      <c r="BJ26" s="767"/>
      <c r="BK26" s="1020"/>
      <c r="BL26" s="767"/>
      <c r="BM26" s="767"/>
      <c r="BN26" s="767"/>
      <c r="BO26" s="1021"/>
    </row>
    <row r="27" spans="2:73" ht="15.75" thickBot="1">
      <c r="B27" s="142" t="s">
        <v>366</v>
      </c>
      <c r="C27" s="129"/>
      <c r="D27" s="129"/>
      <c r="E27" s="136">
        <f>E25-E26</f>
        <v>0</v>
      </c>
      <c r="F27" s="136"/>
      <c r="G27" s="136">
        <f>G25-G26</f>
        <v>0</v>
      </c>
      <c r="H27" s="136"/>
      <c r="I27" s="136">
        <f>I25-I26</f>
        <v>0</v>
      </c>
      <c r="J27" s="136"/>
      <c r="K27" s="136"/>
      <c r="L27" s="136">
        <f>L25-L26</f>
        <v>0</v>
      </c>
      <c r="M27" s="129"/>
      <c r="N27" s="129"/>
      <c r="O27" s="349"/>
      <c r="P27" s="129"/>
      <c r="Q27" s="136">
        <f>Q25-Q26</f>
        <v>0</v>
      </c>
      <c r="R27" s="129"/>
      <c r="S27" s="133">
        <f>S25-S26</f>
        <v>0</v>
      </c>
      <c r="T27" s="133"/>
      <c r="U27" s="136">
        <f>U25-U26</f>
        <v>0</v>
      </c>
      <c r="V27" s="129"/>
      <c r="W27" s="129"/>
      <c r="X27" s="133">
        <f ca="1">X25-X26</f>
        <v>0</v>
      </c>
      <c r="Y27" s="129"/>
      <c r="Z27" s="129"/>
      <c r="AA27" s="349"/>
      <c r="AB27" s="129"/>
      <c r="AC27" s="133">
        <f ca="1">AC25-AC26</f>
        <v>0</v>
      </c>
      <c r="AD27" s="129"/>
      <c r="AE27" s="133">
        <f ca="1">AE25-AE26</f>
        <v>0</v>
      </c>
      <c r="AF27" s="129"/>
      <c r="AG27" s="133">
        <f t="shared" ref="AG27:AJ27" ca="1" si="87">AG25-AG26</f>
        <v>0</v>
      </c>
      <c r="AH27" s="129"/>
      <c r="AI27" s="129"/>
      <c r="AJ27" s="133">
        <f t="shared" ca="1" si="87"/>
        <v>0</v>
      </c>
      <c r="AK27" s="129"/>
      <c r="AL27" s="129"/>
      <c r="AM27" s="129"/>
      <c r="AN27" s="129"/>
      <c r="AO27" s="133">
        <f t="shared" ref="AO27" ca="1" si="88">AO25-AO26</f>
        <v>0</v>
      </c>
      <c r="AP27" s="129"/>
      <c r="AQ27" s="133">
        <f t="shared" ref="AQ27" ca="1" si="89">AQ25-AQ26</f>
        <v>0</v>
      </c>
      <c r="AR27" s="129"/>
      <c r="AS27" s="133">
        <f t="shared" ref="AS27" ca="1" si="90">AS25-AS26</f>
        <v>0</v>
      </c>
      <c r="AT27" s="129"/>
      <c r="AU27" s="129"/>
      <c r="AV27" s="133">
        <f t="shared" ref="AV27" ca="1" si="91">AV25-AV26</f>
        <v>0</v>
      </c>
      <c r="AW27" s="129"/>
      <c r="AX27" s="129"/>
      <c r="AY27" s="349"/>
      <c r="AZ27" s="129"/>
      <c r="BA27" s="133">
        <f t="shared" ref="BA27" ca="1" si="92">BA25-BA26</f>
        <v>0</v>
      </c>
      <c r="BB27" s="129"/>
      <c r="BC27" s="133">
        <f t="shared" ref="BC27" ca="1" si="93">BC25-BC26</f>
        <v>0</v>
      </c>
      <c r="BD27" s="129"/>
      <c r="BE27" s="133">
        <f t="shared" ref="BE27" ca="1" si="94">BE25-BE26</f>
        <v>-1.0999999999999899E-3</v>
      </c>
      <c r="BF27" s="129"/>
      <c r="BG27" s="129"/>
      <c r="BH27" s="133">
        <f t="shared" ref="BH27" ca="1" si="95">BH25-BH26</f>
        <v>-1.1999999999999789E-3</v>
      </c>
      <c r="BI27" s="129"/>
      <c r="BJ27" s="129"/>
      <c r="BK27" s="1022"/>
      <c r="BL27" s="129"/>
      <c r="BM27" s="129"/>
      <c r="BN27" s="129"/>
      <c r="BO27" s="1023"/>
    </row>
    <row r="28" spans="2:73">
      <c r="B28" s="141" t="s">
        <v>255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350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596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978"/>
      <c r="AN28" s="978"/>
      <c r="AO28" s="978"/>
      <c r="AP28" s="978"/>
      <c r="AQ28" s="978"/>
      <c r="AR28" s="978"/>
      <c r="AS28" s="978"/>
      <c r="AT28" s="978"/>
      <c r="AU28" s="978"/>
      <c r="AV28" s="978"/>
      <c r="AW28" s="978"/>
      <c r="AX28" s="978"/>
      <c r="AY28" s="992"/>
      <c r="AZ28" s="978"/>
      <c r="BA28" s="978"/>
      <c r="BB28" s="978"/>
      <c r="BC28" s="978"/>
      <c r="BD28" s="978"/>
      <c r="BE28" s="978"/>
      <c r="BF28" s="978"/>
      <c r="BG28" s="978"/>
      <c r="BH28" s="978"/>
      <c r="BI28" s="978"/>
      <c r="BJ28" s="978"/>
      <c r="BK28" s="1024"/>
      <c r="BL28" s="978"/>
      <c r="BM28" s="978"/>
      <c r="BN28" s="978"/>
      <c r="BO28" s="1025"/>
    </row>
    <row r="29" spans="2:73">
      <c r="B29" s="139" t="s">
        <v>369</v>
      </c>
      <c r="C29" s="134"/>
      <c r="D29" s="134"/>
      <c r="E29" s="134"/>
      <c r="F29" s="172">
        <f>+'EUR USD'!B30</f>
        <v>0</v>
      </c>
      <c r="G29" s="172">
        <f>+'EUR USD'!C48</f>
        <v>0</v>
      </c>
      <c r="H29" s="172">
        <f>+'EUR USD'!D713</f>
        <v>0</v>
      </c>
      <c r="I29" s="172">
        <f>+'EUR USD'!E93</f>
        <v>0</v>
      </c>
      <c r="J29" s="172">
        <f>+'EUR USD'!F116</f>
        <v>0</v>
      </c>
      <c r="K29" s="154">
        <f>+'EUR USD'!G140</f>
        <v>0</v>
      </c>
      <c r="L29" s="134">
        <f>+'EUR USD'!H166</f>
        <v>0</v>
      </c>
      <c r="M29" s="134"/>
      <c r="N29" s="134">
        <f>+'EUR USD'!J193</f>
        <v>0</v>
      </c>
      <c r="O29" s="134">
        <f>+'EUR USD'!K230</f>
        <v>0</v>
      </c>
      <c r="P29" s="134">
        <f>+'EUR USD'!L242</f>
        <v>0</v>
      </c>
      <c r="Q29" s="134">
        <f t="shared" ref="Q29:R30" si="96">+R29</f>
        <v>0</v>
      </c>
      <c r="R29" s="134">
        <f t="shared" si="96"/>
        <v>0</v>
      </c>
      <c r="S29" s="134">
        <f>IFERROR(INDEX('EUR USD'!$A$4:$BV$1048576,MATCH('settlement day'!$B$3,'EUR USD'!$A$4:$A$1048576,0),MATCH('settlement day'!S$3,'EUR USD'!$A$4:$BV$4,0)),"")</f>
        <v>0</v>
      </c>
      <c r="T29" s="134">
        <f>IFERROR(INDEX('EUR USD'!$A$4:$BV$1048576,MATCH('settlement day'!$B$3,'EUR USD'!$A$4:$A$1048576,0),MATCH('settlement day'!T$3,'EUR USD'!$A$4:$BV$4,0)),"")</f>
        <v>0</v>
      </c>
      <c r="U29" s="134">
        <f t="shared" ref="U29:W30" si="97">+V29</f>
        <v>0</v>
      </c>
      <c r="V29" s="134">
        <f t="shared" si="97"/>
        <v>0</v>
      </c>
      <c r="W29" s="154">
        <f t="shared" si="97"/>
        <v>0</v>
      </c>
      <c r="X29" s="134">
        <f>+Y29</f>
        <v>0</v>
      </c>
      <c r="Y29" s="699">
        <f>+Z29</f>
        <v>0</v>
      </c>
      <c r="Z29" s="805">
        <f>AA29</f>
        <v>0</v>
      </c>
      <c r="AA29" s="810">
        <f>INDEX('EUR USD'!$A$4:$BV$1048576,MATCH('settlement day'!$B$3,'EUR USD'!$A$4:$A$1048576,0),MATCH('settlement day'!AA$3,'EUR USD'!$A$4:$BV$4,0))</f>
        <v>0</v>
      </c>
      <c r="AB29" s="810">
        <f>INDEX('EUR USD'!$A$4:$BV$1048576,MATCH('settlement day'!$B$3,'EUR USD'!$A$4:$A$1048576,0),MATCH('settlement day'!AB$3,'EUR USD'!$A$4:$BV$4,0))</f>
        <v>0</v>
      </c>
      <c r="AC29" s="810">
        <f>INDEX('EUR USD'!$A$4:$BV$1048576,MATCH('settlement day'!$B$3,'EUR USD'!$A$4:$A$1048576,0),MATCH('settlement day'!AC$3,'EUR USD'!$A$4:$BV$4,0))</f>
        <v>0</v>
      </c>
      <c r="AD29" s="810">
        <f>INDEX('EUR USD'!$A$4:$BV$1048576,MATCH('settlement day'!$B$3,'EUR USD'!$A$4:$A$1048576,0),MATCH('settlement day'!AD$3,'EUR USD'!$A$4:$BV$4,0))</f>
        <v>0</v>
      </c>
      <c r="AE29" s="810">
        <f>INDEX('EUR USD'!$A$4:$BV$1048576,MATCH('settlement day'!$B$3,'EUR USD'!$A$4:$A$1048576,0),MATCH('settlement day'!AE$3,'EUR USD'!$A$4:$BV$4,0))</f>
        <v>0</v>
      </c>
      <c r="AF29" s="810">
        <f>INDEX('EUR USD'!$A$4:$BV$1048576,MATCH('settlement day'!$B$3,'EUR USD'!$A$4:$A$1048576,0),MATCH('settlement day'!AF$3,'EUR USD'!$A$4:$BV$4,0))</f>
        <v>0</v>
      </c>
      <c r="AG29" s="810">
        <f>INDEX('EUR USD'!$A$4:$BV$1048576,MATCH('settlement day'!$B$3,'EUR USD'!$A$4:$A$1048576,0),MATCH('settlement day'!AG$3,'EUR USD'!$A$4:$BV$4,0))</f>
        <v>0</v>
      </c>
      <c r="AH29" s="797">
        <f>INDEX('EUR USD'!$A$4:$BV$1048576,MATCH('settlement day'!$B$3,'EUR USD'!$A$4:$A$1048576,0),MATCH('settlement day'!AH$3,'EUR USD'!$A$4:$BV$4,0))</f>
        <v>0</v>
      </c>
      <c r="AI29" s="797">
        <f>INDEX('EUR USD'!$A$4:$BV$1048576,MATCH('settlement day'!$B$3,'EUR USD'!$A$4:$A$1048576,0),MATCH('settlement day'!AI$3,'EUR USD'!$A$4:$BV$4,0))</f>
        <v>0</v>
      </c>
      <c r="AJ29" s="797">
        <f>INDEX('EUR USD'!$A$4:$BV$1048576,MATCH('settlement day'!$B$3,'EUR USD'!$A$4:$A$1048576,0),MATCH('settlement day'!AJ$3,'EUR USD'!$A$4:$BV$4,0))</f>
        <v>0</v>
      </c>
      <c r="AK29" s="797">
        <f>INDEX('EUR USD'!$A$4:$BV$1048576,MATCH('settlement day'!$B$3,'EUR USD'!$A$4:$A$1048576,0),MATCH('settlement day'!AK$3,'EUR USD'!$A$4:$BV$4,0))</f>
        <v>0</v>
      </c>
      <c r="AL29" s="797">
        <f>INDEX('EUR USD'!$A$4:$BV$1048576,MATCH('settlement day'!$B$3,'EUR USD'!$A$4:$A$1048576,0),MATCH('settlement day'!AL$3,'EUR USD'!$A$4:$BV$4,0))</f>
        <v>0</v>
      </c>
      <c r="AM29" s="797">
        <f>INDEX('EUR USD'!$A$4:$BV$1048576,MATCH('settlement day'!$B$3,'EUR USD'!$A$4:$A$1048576,0),MATCH('settlement day'!AM$3,'EUR USD'!$A$4:$BV$4,0))</f>
        <v>1.0837000000000001</v>
      </c>
      <c r="AN29" s="797">
        <f>INDEX('EUR USD'!$A$4:$BV$1048576,MATCH('settlement day'!$B$3,'EUR USD'!$A$4:$A$1048576,0),MATCH('settlement day'!AN$3,'EUR USD'!$A$4:$BV$4,0))</f>
        <v>1.0826</v>
      </c>
      <c r="AO29" s="797">
        <f>INDEX('EUR USD'!$A$4:$BV$1048576,MATCH('settlement day'!$B$3,'EUR USD'!$A$4:$A$1048576,0),MATCH('settlement day'!AO$3,'EUR USD'!$A$4:$BV$4,0))</f>
        <v>1.0810999999999999</v>
      </c>
      <c r="AP29" s="797">
        <f>INDEX('EUR USD'!$A$4:$BV$1048576,MATCH('settlement day'!$B$3,'EUR USD'!$A$4:$A$1048576,0),MATCH('settlement day'!AP$3,'EUR USD'!$A$4:$BV$4,0))</f>
        <v>1.0718000000000001</v>
      </c>
      <c r="AQ29" s="797">
        <f>INDEX('EUR USD'!$A$4:$BV$1048576,MATCH('settlement day'!$B$3,'EUR USD'!$A$4:$A$1048576,0),MATCH('settlement day'!AQ$3,'EUR USD'!$A$4:$BV$4,0))</f>
        <v>1.0851999999999999</v>
      </c>
      <c r="AR29" s="797">
        <f>INDEX('EUR USD'!$A$4:$BV$1048576,MATCH('settlement day'!$B$3,'EUR USD'!$A$4:$A$1048576,0),MATCH('settlement day'!AR$3,'EUR USD'!$A$4:$BV$4,0))</f>
        <v>1.0705</v>
      </c>
      <c r="AS29" s="797">
        <f>INDEX('EUR USD'!$A$4:$BV$1048576,MATCH('settlement day'!$B$3,'EUR USD'!$A$4:$A$1048576,0),MATCH('settlement day'!AS$3,'EUR USD'!$A$4:$BV$4,0))</f>
        <v>1.0828</v>
      </c>
      <c r="AT29" s="797">
        <f>INDEX('EUR USD'!$A$4:$BV$1048576,MATCH('settlement day'!$B$3,'EUR USD'!$A$4:$A$1048576,0),MATCH('settlement day'!AT$3,'EUR USD'!$A$4:$BV$4,0))</f>
        <v>1.1034999999999999</v>
      </c>
      <c r="AU29" s="797">
        <f>INDEX('EUR USD'!$A$4:$BV$1048576,MATCH('settlement day'!$B$3,'EUR USD'!$A$4:$A$1048576,0),MATCH('settlement day'!AU$3,'EUR USD'!$A$4:$BV$4,0))</f>
        <v>1.1195999999999999</v>
      </c>
      <c r="AV29" s="797">
        <f>INDEX('EUR USD'!$A$4:$CJ$1048576,MATCH('settlement day'!$B$3,'EUR USD'!$A$4:$A$1048576,0),MATCH('settlement day'!AV$3,'EUR USD'!$A$4:$CJ$4,0))</f>
        <v>1.0882000000000001</v>
      </c>
      <c r="AW29" s="797">
        <f>INDEX('EUR USD'!$A$4:$CJ$1048576,MATCH('settlement day'!$B$3,'EUR USD'!$A$4:$A$1048576,0),MATCH('settlement day'!AW$3,'EUR USD'!$A$4:$CJ$4,0))</f>
        <v>1.0562</v>
      </c>
      <c r="AX29" s="797">
        <f>INDEX('EUR USD'!$A$4:$CJ$1048576,MATCH('settlement day'!$B$3,'EUR USD'!$A$4:$A$1048576,0),MATCH('settlement day'!AX$3,'EUR USD'!$A$4:$CJ$4,0))</f>
        <v>1.0388999999999999</v>
      </c>
      <c r="AY29" s="797">
        <f>INDEX('EUR USD'!$A$4:$CJ$1048576,MATCH('settlement day'!$B$3,'EUR USD'!$A$4:$A$1048576,0),MATCH('settlement day'!AY$3,'EUR USD'!$A$4:$CJ$4,0))</f>
        <v>1.0392999999999999</v>
      </c>
      <c r="AZ29" s="797">
        <f>INDEX('EUR USD'!$A$4:$CJ$1048576,MATCH('settlement day'!$B$3,'EUR USD'!$A$4:$A$1048576,0),MATCH('settlement day'!AZ$3,'EUR USD'!$A$4:$CJ$4,0))</f>
        <v>1.0410999999999999</v>
      </c>
      <c r="BA29" s="797">
        <f>INDEX('EUR USD'!$A$4:$CJ$1048576,MATCH('settlement day'!$B$3,'EUR USD'!$A$4:$A$1048576,0),MATCH('settlement day'!BA$3,'EUR USD'!$A$4:$CJ$4,0))</f>
        <v>1.0814999999999999</v>
      </c>
      <c r="BB29" s="797">
        <f>INDEX('EUR USD'!$A$4:$CJ$1048576,MATCH('settlement day'!$B$3,'EUR USD'!$A$4:$A$1048576,0),MATCH('settlement day'!BB$3,'EUR USD'!$A$4:$CJ$4,0))</f>
        <v>1.1373</v>
      </c>
      <c r="BC29" s="797">
        <f>INDEX('EUR USD'!$A$4:$CJ$1048576,MATCH('settlement day'!$B$3,'EUR USD'!$A$4:$A$1048576,0),MATCH('settlement day'!BC$3,'EUR USD'!$A$4:$CJ$4,0))</f>
        <v>1.1241000000000001</v>
      </c>
      <c r="BD29" s="797">
        <f>INDEX('EUR USD'!$A$4:$CJ$1048576,MATCH('settlement day'!$B$3,'EUR USD'!$A$4:$A$1048576,0),MATCH('settlement day'!BD$3,'EUR USD'!$A$4:$CJ$4,0))</f>
        <v>1.1291500000000001</v>
      </c>
      <c r="BE29" s="797">
        <f>INDEX('EUR USD'!$A$4:$CJ$1048576,MATCH('settlement day'!$B$3,'EUR USD'!$A$4:$A$1048576,0),MATCH('settlement day'!BE$3,'EUR USD'!$A$4:$CJ$4,0))</f>
        <v>1.1312500000000001</v>
      </c>
      <c r="BF29" s="797">
        <f>INDEX('EUR USD'!$A$4:$CJ$1048576,MATCH('settlement day'!$B$3,'EUR USD'!$A$4:$A$1048576,0),MATCH('settlement day'!BF$3,'EUR USD'!$A$4:$CJ$4,0))</f>
        <v>1.1338999999999999</v>
      </c>
      <c r="BG29" s="797">
        <f>INDEX('EUR USD'!$A$4:$CJ$1048576,MATCH('settlement day'!$B$3,'EUR USD'!$A$4:$A$1048576,0),MATCH('settlement day'!BG$3,'EUR USD'!$A$4:$CJ$4,0))</f>
        <v>1.13605</v>
      </c>
      <c r="BH29" s="873">
        <f>BJ29</f>
        <v>1.13805</v>
      </c>
      <c r="BI29" s="873">
        <f>BJ29</f>
        <v>1.13805</v>
      </c>
      <c r="BJ29" s="797">
        <f>INDEX('EUR USD'!$A$4:$CJ$1048576,MATCH('settlement day'!$B$3,'EUR USD'!$A$4:$A$1048576,0),MATCH('settlement day'!BJ$3,'EUR USD'!$A$4:$CJ$4,0))</f>
        <v>1.13805</v>
      </c>
      <c r="BK29" s="1020"/>
      <c r="BL29" s="767"/>
      <c r="BM29" s="767"/>
      <c r="BN29" s="767"/>
      <c r="BO29" s="1021"/>
    </row>
    <row r="30" spans="2:73" ht="15.75" thickBot="1">
      <c r="B30" s="142" t="s">
        <v>370</v>
      </c>
      <c r="C30" s="136">
        <f>+'BRL USD'!C8</f>
        <v>0</v>
      </c>
      <c r="D30" s="136">
        <f>+'BRL USD'!D7</f>
        <v>0</v>
      </c>
      <c r="E30" s="136">
        <f>+'BRL USD'!E7</f>
        <v>0</v>
      </c>
      <c r="F30" s="136">
        <v>0</v>
      </c>
      <c r="G30" s="351">
        <v>0</v>
      </c>
      <c r="H30" s="351">
        <v>0</v>
      </c>
      <c r="I30" s="351">
        <v>0</v>
      </c>
      <c r="J30" s="351">
        <f>+K30</f>
        <v>0</v>
      </c>
      <c r="K30" s="351">
        <f>+L30</f>
        <v>0</v>
      </c>
      <c r="L30" s="136"/>
      <c r="M30" s="136">
        <f>+N30</f>
        <v>0</v>
      </c>
      <c r="N30" s="136">
        <f>+O30</f>
        <v>0</v>
      </c>
      <c r="O30" s="351">
        <f>+P30</f>
        <v>0</v>
      </c>
      <c r="P30" s="351">
        <f>+Q30</f>
        <v>0</v>
      </c>
      <c r="Q30" s="136">
        <f t="shared" si="96"/>
        <v>0</v>
      </c>
      <c r="R30" s="136">
        <f t="shared" si="96"/>
        <v>0</v>
      </c>
      <c r="S30" s="351">
        <f t="shared" ref="S30:T30" si="98">+T30</f>
        <v>0</v>
      </c>
      <c r="T30" s="351">
        <f t="shared" si="98"/>
        <v>0</v>
      </c>
      <c r="U30" s="136">
        <f t="shared" si="97"/>
        <v>0</v>
      </c>
      <c r="V30" s="136">
        <f t="shared" si="97"/>
        <v>0</v>
      </c>
      <c r="W30" s="136">
        <f t="shared" si="97"/>
        <v>0</v>
      </c>
      <c r="X30" s="136">
        <f>+Y30</f>
        <v>0</v>
      </c>
      <c r="Y30" s="136">
        <f>+Z30</f>
        <v>0</v>
      </c>
      <c r="Z30" s="793">
        <f>AA30</f>
        <v>0</v>
      </c>
      <c r="AA30" s="351">
        <f>AB30</f>
        <v>0</v>
      </c>
      <c r="AB30" s="136">
        <f>AC30</f>
        <v>0</v>
      </c>
      <c r="AC30" s="136">
        <f>AD30</f>
        <v>0</v>
      </c>
      <c r="AD30" s="136">
        <f>INDEX('BRL USD'!$A$4:$BB$1048576,MATCH('settlement day'!$B$3,'BRL USD'!$A$4:$A$1048576,0),MATCH('settlement day'!AD$3,'BRL USD'!$A$4:$BB$4,0))</f>
        <v>0</v>
      </c>
      <c r="AE30" s="136">
        <f>INDEX('BRL USD'!$A$4:$BB$1048576,MATCH('settlement day'!$B$3,'BRL USD'!$A$4:$A$1048576,0),MATCH('settlement day'!AE$3,'BRL USD'!$A$4:$BB$4,0))</f>
        <v>0</v>
      </c>
      <c r="AF30" s="136">
        <f>INDEX('BRL USD'!$A$4:$BB$1048576,MATCH('settlement day'!$B$3,'BRL USD'!$A$4:$A$1048576,0),MATCH('settlement day'!AF$3,'BRL USD'!$A$4:$BB$4,0))</f>
        <v>0</v>
      </c>
      <c r="AG30" s="136">
        <f>INDEX('BRL USD'!$A$4:$BB$1048576,MATCH('settlement day'!$B$3,'BRL USD'!$A$4:$A$1048576,0),MATCH('settlement day'!AG$3,'BRL USD'!$A$4:$BB$4,0))</f>
        <v>0</v>
      </c>
      <c r="AH30" s="155">
        <f>INDEX('BRL USD'!$A$4:$BB$1048576,MATCH('settlement day'!$B$3,'BRL USD'!$A$4:$A$1048576,0),MATCH('settlement day'!AH$3,'BRL USD'!$A$4:$BB$4,0))</f>
        <v>0</v>
      </c>
      <c r="AI30" s="155">
        <f>INDEX('BRL USD'!$A$4:$BB$1048576,MATCH('settlement day'!$B$3,'BRL USD'!$A$4:$A$1048576,0),MATCH('settlement day'!AI$3,'BRL USD'!$A$4:$BB$4,0))</f>
        <v>0</v>
      </c>
      <c r="AJ30" s="155">
        <f>INDEX('BRL USD'!$A$4:$BB$1048576,MATCH('settlement day'!$B$3,'BRL USD'!$A$4:$A$1048576,0),MATCH('settlement day'!AJ$3,'BRL USD'!$A$4:$BB$4,0))</f>
        <v>0</v>
      </c>
      <c r="AK30" s="155">
        <f>INDEX('BRL USD'!$A$4:$BB$1048576,MATCH('settlement day'!$B$3,'BRL USD'!$A$4:$A$1048576,0),MATCH('settlement day'!AK$3,'BRL USD'!$A$4:$BB$4,0))</f>
        <v>0</v>
      </c>
      <c r="AL30" s="155">
        <f>INDEX('BRL USD'!$A$4:$BB$1048576,MATCH('settlement day'!$B$3,'BRL USD'!$A$4:$A$1048576,0),MATCH('settlement day'!AL$3,'BRL USD'!$A$4:$BB$4,0))</f>
        <v>4.8412997999999998</v>
      </c>
      <c r="AM30" s="155">
        <f>INDEX('BRL USD'!$A$4:$BB$1048576,MATCH('settlement day'!$B$3,'BRL USD'!$A$4:$A$1048576,0),MATCH('settlement day'!AM$3,'BRL USD'!$A$4:$BB$4,0))</f>
        <v>4.9528999999999996</v>
      </c>
      <c r="AN30" s="155">
        <f>INDEX('BRL USD'!$A$4:$BB$1048576,MATCH('settlement day'!$B$3,'BRL USD'!$A$4:$A$1048576,0),MATCH('settlement day'!AN$3,'BRL USD'!$A$4:$BB$4,0))</f>
        <v>4.9827000000000004</v>
      </c>
      <c r="AO30" s="155">
        <f>INDEX('BRL USD'!$A$4:$BB$1048576,MATCH('settlement day'!$B$3,'BRL USD'!$A$4:$A$1048576,0),MATCH('settlement day'!AO$3,'BRL USD'!$A$4:$BB$4,0))</f>
        <v>4.9955999999999996</v>
      </c>
      <c r="AP30" s="155">
        <f>INDEX('BRL USD'!$A$4:$BB$1048576,MATCH('settlement day'!$B$3,'BRL USD'!$A$4:$A$1048576,0),MATCH('settlement day'!AP$3,'BRL USD'!$A$4:$BB$4,0))</f>
        <v>5.1711999999999998</v>
      </c>
      <c r="AQ30" s="155">
        <f>INDEX('BRL USD'!$A$4:$BB$1048576,MATCH('settlement day'!$B$3,'BRL USD'!$A$4:$A$1048576,0),MATCH('settlement day'!AQ$3,'BRL USD'!$A$4:$BB$4,0))</f>
        <v>5.2409999999999997</v>
      </c>
      <c r="AR30" s="155">
        <f>INDEX('BRL USD'!$A$4:$BB$1048576,MATCH('settlement day'!$B$3,'BRL USD'!$A$4:$A$1048576,0),MATCH('settlement day'!AR$3,'BRL USD'!$A$4:$BB$4,0))</f>
        <v>5.5583</v>
      </c>
      <c r="AS30" s="155">
        <f>INDEX('BRL USD'!$A$4:$BB$1048576,MATCH('settlement day'!$B$3,'BRL USD'!$A$4:$A$1048576,0),MATCH('settlement day'!AS$3,'BRL USD'!$A$4:$BB$4,0))</f>
        <v>5.6615000000000002</v>
      </c>
      <c r="AT30" s="155">
        <f>INDEX('BRL USD'!$A$4:$BB$1048576,MATCH('settlement day'!$B$3,'BRL USD'!$A$4:$A$1048576,0),MATCH('settlement day'!AT$3,'BRL USD'!$A$4:$BB$4,0))</f>
        <v>5.6555999999999997</v>
      </c>
      <c r="AU30" s="155">
        <f>INDEX('BRL USD'!$A$4:$BB$1048576,MATCH('settlement day'!$B$3,'BRL USD'!$A$4:$A$1048576,0),MATCH('settlement day'!AU$3,'BRL USD'!$A$4:$BB$4,0))</f>
        <v>5.4474999999999998</v>
      </c>
      <c r="AV30" s="155">
        <f>INDEX('BRL USD'!$A$4:$BB$1048576,MATCH('settlement day'!$B$3,'BRL USD'!$A$4:$A$1048576,0),MATCH('settlement day'!AV$3,'BRL USD'!$A$4:$BB$4,0))</f>
        <v>5.8067000000000002</v>
      </c>
      <c r="AW30" s="155">
        <f>INDEX('BRL USD'!$A$4:$BB$1048576,MATCH('settlement day'!$B$3,'BRL USD'!$A$4:$A$1048576,0),MATCH('settlement day'!AW$3,'BRL USD'!$A$4:$BB$4,0))</f>
        <v>6.0529000000000002</v>
      </c>
      <c r="AX30" s="155">
        <f>INDEX('BRL USD'!$A$4:$BB$1048576,MATCH('settlement day'!$B$3,'BRL USD'!$A$4:$A$1048576,0),MATCH('settlement day'!AX$3,'BRL USD'!$A$4:$BB$4,0))</f>
        <v>6.1917</v>
      </c>
      <c r="AY30" s="993">
        <f>INDEX('BRL USD'!$A$4:$BB$1048576,MATCH('settlement day'!$B$3,'BRL USD'!$A$4:$A$1048576,0),MATCH('settlement day'!AY$3,'BRL USD'!$A$4:$BB$4,0))</f>
        <v>5.8295000000000003</v>
      </c>
      <c r="AZ30" s="993">
        <f>INDEX('BRL USD'!$A$4:$BB$1048576,MATCH('settlement day'!$B$3,'BRL USD'!$A$4:$A$1048576,0),MATCH('settlement day'!AZ$3,'BRL USD'!$A$4:$BB$4,0))</f>
        <v>5.8482000000000003</v>
      </c>
      <c r="BA30" s="993">
        <f>INDEX('BRL USD'!$A$4:$BB$1048576,MATCH('settlement day'!$B$3,'BRL USD'!$A$4:$A$1048576,0),MATCH('settlement day'!BA$3,'BRL USD'!$A$4:$BB$4,0))</f>
        <v>5.7416</v>
      </c>
      <c r="BB30" s="155">
        <f>INDEX('BRL USD'!$A$4:$CC$1048576,MATCH('settlement day'!$B$3,'BRL USD'!$A$4:$A$1048576,0),MATCH('settlement day'!BB$3,'BRL USD'!$A$4:$CC$4,0))</f>
        <v>5.6601999999999997</v>
      </c>
      <c r="BC30" s="155">
        <f>INDEX('BRL USD'!$A$4:$CC$1048576,MATCH('settlement day'!$B$3,'BRL USD'!$A$4:$A$1048576,0),MATCH('settlement day'!BC$3,'BRL USD'!$A$4:$CC$4,0))</f>
        <v>5.6614000000000004</v>
      </c>
      <c r="BD30" s="155">
        <f>INDEX('BRL USD'!$A$4:$CC$1048576,MATCH('settlement day'!$B$3,'BRL USD'!$A$4:$A$1048576,0),MATCH('settlement day'!BD$3,'BRL USD'!$A$4:$CC$4,0))</f>
        <v>5.6963827969239533</v>
      </c>
      <c r="BE30" s="155">
        <f>INDEX('BRL USD'!$A$4:$CC$1048576,MATCH('settlement day'!$B$3,'BRL USD'!$A$4:$A$1048576,0),MATCH('settlement day'!BE$3,'BRL USD'!$A$4:$CC$4,0))</f>
        <v>5.7323015190599031</v>
      </c>
      <c r="BF30" s="155">
        <f>INDEX('BRL USD'!$A$4:$CC$1048576,MATCH('settlement day'!$B$3,'BRL USD'!$A$4:$A$1048576,0),MATCH('settlement day'!BF$3,'BRL USD'!$A$4:$CC$4,0))</f>
        <v>5.7736720554272516</v>
      </c>
      <c r="BG30" s="155">
        <f>INDEX('BRL USD'!$A$4:$CC$1048576,MATCH('settlement day'!$B$3,'BRL USD'!$A$4:$A$1048576,0),MATCH('settlement day'!BG$3,'BRL USD'!$A$4:$CC$4,0))</f>
        <v>5.8156440825821463</v>
      </c>
      <c r="BH30" s="155">
        <f>INDEX('BRL USD'!$A$4:$CC$1048576,MATCH('settlement day'!$B$3,'BRL USD'!$A$4:$A$1048576,0),MATCH('settlement day'!BH$3,'BRL USD'!$A$4:$CC$4,0))</f>
        <v>5.8599472604746561</v>
      </c>
      <c r="BI30" s="155">
        <f>INDEX('BRL USD'!$A$4:$CC$1048576,MATCH('settlement day'!$B$3,'BRL USD'!$A$4:$A$1048576,0),MATCH('settlement day'!BI$3,'BRL USD'!$A$4:$CC$4,0))</f>
        <v>5.9031877213695401</v>
      </c>
      <c r="BJ30" s="155">
        <f>INDEX('BRL USD'!$A$4:$CC$1048576,MATCH('settlement day'!$B$3,'BRL USD'!$A$4:$A$1048576,0),MATCH('settlement day'!BJ$3,'BRL USD'!$A$4:$CC$4,0))</f>
        <v>5.9417706476530006</v>
      </c>
      <c r="BK30" s="1026"/>
      <c r="BL30" s="138"/>
      <c r="BM30" s="138"/>
      <c r="BN30" s="138"/>
      <c r="BO30" s="1027"/>
    </row>
    <row r="32" spans="2:73" ht="15.75" thickBot="1"/>
    <row r="33" spans="2:69" ht="15.75" thickBot="1">
      <c r="B33" s="173" t="s">
        <v>371</v>
      </c>
      <c r="AY33" s="174" t="s">
        <v>372</v>
      </c>
      <c r="AZ33" s="175" t="s">
        <v>32</v>
      </c>
      <c r="BA33" s="176" t="s">
        <v>360</v>
      </c>
      <c r="BC33" s="994" t="s">
        <v>373</v>
      </c>
      <c r="BD33" s="995"/>
      <c r="BF33" s="125" t="s">
        <v>374</v>
      </c>
      <c r="BG33" s="147" t="s">
        <v>375</v>
      </c>
      <c r="BH33" s="148" t="s">
        <v>376</v>
      </c>
      <c r="BI33" s="147" t="s">
        <v>377</v>
      </c>
      <c r="BJ33" s="149" t="s">
        <v>378</v>
      </c>
      <c r="BK33" s="340" t="s">
        <v>379</v>
      </c>
      <c r="BM33" s="125" t="s">
        <v>380</v>
      </c>
      <c r="BN33" s="148" t="s">
        <v>381</v>
      </c>
      <c r="BO33" s="148" t="s">
        <v>382</v>
      </c>
      <c r="BP33" s="148" t="s">
        <v>383</v>
      </c>
      <c r="BQ33" s="930" t="s">
        <v>384</v>
      </c>
    </row>
    <row r="34" spans="2:69">
      <c r="B34" s="708" t="s">
        <v>385</v>
      </c>
      <c r="AY34" s="156">
        <f>INDEX('PLATTS&amp;OPIS'!$A$4:$BB$1048576,MATCH('settlement day'!$B$3,'PLATTS&amp;OPIS'!$A$4:$A$1048576,0),MATCH(B34,'PLATTS&amp;OPIS'!$A$4:$BB$4,0))</f>
        <v>0</v>
      </c>
      <c r="AZ34" s="157">
        <f ca="1">OFFSET(INDEX('PLATTS&amp;OPIS'!$A$4:$BB$1048576,MATCH('settlement day'!$B$3,'PLATTS&amp;OPIS'!$A$4:$A$1048576,0),MATCH(B34,'PLATTS&amp;OPIS'!$A$4:$BB$4,0)),-1,0)</f>
        <v>0</v>
      </c>
      <c r="BA34" s="603">
        <f t="shared" ref="BA34:BA39" ca="1" si="99">(+AY34-AZ34)</f>
        <v>0</v>
      </c>
      <c r="BC34" s="143" t="s">
        <v>386</v>
      </c>
      <c r="BD34" s="144">
        <f>+AY35-AY34</f>
        <v>0</v>
      </c>
      <c r="BF34" s="712" t="s">
        <v>32</v>
      </c>
      <c r="BG34" s="154">
        <f>INDEX('PLATTS&amp;OPIS'!$A$4:$BB$1048576,MATCH('settlement day'!$B$3,'PLATTS&amp;OPIS'!$A$4:$A$1048576,0),MATCH(BG33,'PLATTS&amp;OPIS'!$A$4:$BB$4,0))</f>
        <v>0</v>
      </c>
      <c r="BH34" s="154">
        <f>INDEX('PLATTS&amp;OPIS'!$A$4:$BB$1048576,MATCH('settlement day'!$B$3,'PLATTS&amp;OPIS'!$A$4:$A$1048576,0),MATCH(BH33,'PLATTS&amp;OPIS'!$A$4:$BB$4,0))</f>
        <v>0</v>
      </c>
      <c r="BI34" s="154">
        <f>INDEX('PLATTS&amp;OPIS'!$A$4:$BB$1048576,MATCH('settlement day'!$B$3,'PLATTS&amp;OPIS'!$A$4:$A$1048576,0),MATCH(BI33,'PLATTS&amp;OPIS'!$A$4:$BB$4,0))</f>
        <v>0</v>
      </c>
      <c r="BJ34" s="704">
        <f>INDEX('PLATTS&amp;OPIS'!$A$4:$BB$1048576,MATCH('settlement day'!$B$3,'PLATTS&amp;OPIS'!$A$4:$A$1048576,0),MATCH(BJ33,'PLATTS&amp;OPIS'!$A$4:$BB$4,0))</f>
        <v>0</v>
      </c>
      <c r="BK34" s="597">
        <f ca="1">OFFSET(INDEX('PLATTS&amp;OPIS'!$A$4:$BB$1048576,MATCH('settlement day'!$B$3,'PLATTS&amp;OPIS'!$A$4:$A$1048576,0),MATCH(BK33,'PLATTS&amp;OPIS'!$A$4:$BB$4,0)),-1,0)</f>
        <v>60.75</v>
      </c>
      <c r="BM34" s="712" t="s">
        <v>372</v>
      </c>
      <c r="BN34" s="154">
        <f>INDEX('PLATTS&amp;OPIS'!$A$4:$BB$1048576,MATCH('settlement day'!$B$3,'PLATTS&amp;OPIS'!$A$4:$A$1048576,0),MATCH(BN33,'PLATTS&amp;OPIS'!$A$4:$BB$4,0))</f>
        <v>104.5</v>
      </c>
      <c r="BO34" s="154">
        <f>INDEX('PLATTS&amp;OPIS'!$A$4:$BB$1048576,MATCH('settlement day'!$B$3,'PLATTS&amp;OPIS'!$A$4:$A$1048576,0),MATCH(BO33,'PLATTS&amp;OPIS'!$A$4:$BB$4,0))</f>
        <v>110</v>
      </c>
      <c r="BP34" s="154">
        <f>INDEX('PLATTS&amp;OPIS'!$A$4:$BB$1048576,MATCH('settlement day'!$B$3,'PLATTS&amp;OPIS'!$A$4:$A$1048576,0),MATCH(BP33,'PLATTS&amp;OPIS'!$A$4:$BB$4,0))</f>
        <v>109.25</v>
      </c>
      <c r="BQ34" s="704">
        <f>INDEX('PLATTS&amp;OPIS'!$A$4:$BB$1048576,MATCH('settlement day'!$B$3,'PLATTS&amp;OPIS'!$A$4:$A$1048576,0),MATCH(BQ33,'PLATTS&amp;OPIS'!$A$4:$BB$4,0))</f>
        <v>55.5</v>
      </c>
    </row>
    <row r="35" spans="2:69">
      <c r="B35" s="708" t="s">
        <v>387</v>
      </c>
      <c r="AY35" s="156">
        <f>INDEX('PLATTS&amp;OPIS'!$A$4:$BB$1048576,MATCH('settlement day'!$B$3,'PLATTS&amp;OPIS'!$A$4:$A$1048576,0),MATCH(B35,'PLATTS&amp;OPIS'!$A$4:$BB$4,0))</f>
        <v>0</v>
      </c>
      <c r="AZ35" s="157">
        <f ca="1">OFFSET(INDEX('PLATTS&amp;OPIS'!$A$4:$BB$1048576,MATCH('settlement day'!$B$3,'PLATTS&amp;OPIS'!$A$4:$A$1048576,0),MATCH(B35,'PLATTS&amp;OPIS'!$A$4:$BB$4,0)),-1,0)</f>
        <v>0</v>
      </c>
      <c r="BA35" s="603">
        <f t="shared" ca="1" si="99"/>
        <v>0</v>
      </c>
      <c r="BC35" s="143" t="s">
        <v>388</v>
      </c>
      <c r="BD35" s="144">
        <f>+AY36-AY34</f>
        <v>0</v>
      </c>
      <c r="BF35" s="712" t="s">
        <v>389</v>
      </c>
      <c r="BG35" s="154">
        <f ca="1">OFFSET(INDEX('PLATTS&amp;OPIS'!$A$4:$BB$1048576,MATCH('settlement day'!$B$3,'PLATTS&amp;OPIS'!$A$4:$A$1048576,0),MATCH(BG33,'PLATTS&amp;OPIS'!$A$4:$BB$4,0)),-1,0)</f>
        <v>0</v>
      </c>
      <c r="BH35" s="154">
        <f ca="1">OFFSET(INDEX('PLATTS&amp;OPIS'!$A$4:$BB$1048576,MATCH('settlement day'!$B$3,'PLATTS&amp;OPIS'!$A$4:$A$1048576,0),MATCH(BH33,'PLATTS&amp;OPIS'!$A$4:$BB$4,0)),-1,0)</f>
        <v>0</v>
      </c>
      <c r="BI35" s="154">
        <f ca="1">OFFSET(INDEX('PLATTS&amp;OPIS'!$A$4:$BB$1048576,MATCH('settlement day'!$B$3,'PLATTS&amp;OPIS'!$A$4:$A$1048576,0),MATCH(BI33,'PLATTS&amp;OPIS'!$A$4:$BB$4,0)),-1,0)</f>
        <v>0</v>
      </c>
      <c r="BJ35" s="704">
        <f ca="1">OFFSET(INDEX('PLATTS&amp;OPIS'!$A$4:$BB$1048576,MATCH('settlement day'!$B$3,'PLATTS&amp;OPIS'!$A$4:$A$1048576,0),MATCH(BJ33,'PLATTS&amp;OPIS'!$A$4:$BB$4,0)),-1,0)</f>
        <v>0</v>
      </c>
      <c r="BK35" s="597">
        <f ca="1">OFFSET(INDEX('PLATTS&amp;OPIS'!$A$4:$BB$1048576,MATCH('settlement day'!$B$3,'PLATTS&amp;OPIS'!$A$4:$A$1048576,0),MATCH(BK33,'PLATTS&amp;OPIS'!$A$4:$BB$4,0)),-2,0)</f>
        <v>60.75</v>
      </c>
      <c r="BM35" s="712" t="s">
        <v>32</v>
      </c>
      <c r="BN35" s="154">
        <f ca="1">OFFSET(INDEX('PLATTS&amp;OPIS'!$A$4:$BB$1048576,MATCH('settlement day'!$B$3,'PLATTS&amp;OPIS'!$A$4:$A$1048576,0),MATCH(BN33,'PLATTS&amp;OPIS'!$A$4:$BB$4,0)),-1,0)</f>
        <v>103.25</v>
      </c>
      <c r="BO35" s="154">
        <f ca="1">OFFSET(INDEX('PLATTS&amp;OPIS'!$A$4:$BB$1048576,MATCH('settlement day'!$B$3,'PLATTS&amp;OPIS'!$A$4:$A$1048576,0),MATCH(BO33,'PLATTS&amp;OPIS'!$A$4:$BB$4,0)),-1,0)</f>
        <v>109.25</v>
      </c>
      <c r="BP35" s="154">
        <f ca="1">OFFSET(INDEX('PLATTS&amp;OPIS'!$A$4:$BB$1048576,MATCH('settlement day'!$B$3,'PLATTS&amp;OPIS'!$A$4:$A$1048576,0),MATCH(BP33,'PLATTS&amp;OPIS'!$A$4:$BB$4,0)),-1,0)</f>
        <v>108.5</v>
      </c>
      <c r="BQ35" s="704">
        <f ca="1">OFFSET(INDEX('PLATTS&amp;OPIS'!$A$4:$BB$1048576,MATCH('settlement day'!$B$3,'PLATTS&amp;OPIS'!$A$4:$A$1048576,0),MATCH(BQ33,'PLATTS&amp;OPIS'!$A$4:$BB$4,0)),-1,0)</f>
        <v>56.5</v>
      </c>
    </row>
    <row r="36" spans="2:69" ht="15.75" thickBot="1">
      <c r="B36" s="708" t="s">
        <v>390</v>
      </c>
      <c r="AY36" s="156">
        <f>INDEX('PLATTS&amp;OPIS'!$A$4:$BB$1048576,MATCH('settlement day'!$B$3,'PLATTS&amp;OPIS'!$A$4:$A$1048576,0),MATCH(B36,'PLATTS&amp;OPIS'!$A$4:$BB$4,0))</f>
        <v>0</v>
      </c>
      <c r="AZ36" s="157">
        <f ca="1">OFFSET(INDEX('PLATTS&amp;OPIS'!$A$4:$BB$1048576,MATCH('settlement day'!$B$3,'PLATTS&amp;OPIS'!$A$4:$A$1048576,0),MATCH(B36,'PLATTS&amp;OPIS'!$A$4:$BB$4,0)),-1,0)</f>
        <v>0</v>
      </c>
      <c r="BA36" s="603">
        <f t="shared" ca="1" si="99"/>
        <v>0</v>
      </c>
      <c r="BC36" s="143" t="s">
        <v>391</v>
      </c>
      <c r="BD36" s="144">
        <f>+AY37-AY34</f>
        <v>0</v>
      </c>
      <c r="BF36" s="131" t="s">
        <v>366</v>
      </c>
      <c r="BG36" s="136">
        <f ca="1">BG34-BG35</f>
        <v>0</v>
      </c>
      <c r="BH36" s="136">
        <f ca="1">BH34-BH35</f>
        <v>0</v>
      </c>
      <c r="BI36" s="136">
        <f ca="1">BI34-BI35</f>
        <v>0</v>
      </c>
      <c r="BJ36" s="150">
        <f ca="1">BJ34-BJ35</f>
        <v>0</v>
      </c>
      <c r="BK36" s="150">
        <f ca="1">+BK34-BK35</f>
        <v>0</v>
      </c>
      <c r="BM36" s="131" t="s">
        <v>366</v>
      </c>
      <c r="BN36" s="136">
        <f ca="1">BN34-BN35</f>
        <v>1.25</v>
      </c>
      <c r="BO36" s="136">
        <f ca="1">BO34-BO35</f>
        <v>0.75</v>
      </c>
      <c r="BP36" s="136">
        <f ca="1">BP34-BP35</f>
        <v>0.75</v>
      </c>
      <c r="BQ36" s="150">
        <f ca="1">BQ34-BQ35</f>
        <v>-1</v>
      </c>
    </row>
    <row r="37" spans="2:69" ht="15.75" thickBot="1">
      <c r="B37" s="708" t="s">
        <v>392</v>
      </c>
      <c r="AY37" s="156">
        <f>INDEX('PLATTS&amp;OPIS'!$A$4:$BB$1048576,MATCH('settlement day'!$B$3,'PLATTS&amp;OPIS'!$A$4:$A$1048576,0),MATCH(B37,'PLATTS&amp;OPIS'!$A$4:$BB$4,0))</f>
        <v>0</v>
      </c>
      <c r="AZ37" s="157">
        <f ca="1">OFFSET(INDEX('PLATTS&amp;OPIS'!$A$4:$BB$1048576,MATCH('settlement day'!$B$3,'PLATTS&amp;OPIS'!$A$4:$A$1048576,0),MATCH(B37,'PLATTS&amp;OPIS'!$A$4:$BB$4,0)),-1,0)</f>
        <v>0</v>
      </c>
      <c r="BA37" s="603">
        <f t="shared" ca="1" si="99"/>
        <v>0</v>
      </c>
      <c r="BC37" s="143" t="s">
        <v>393</v>
      </c>
      <c r="BD37" s="144">
        <f>+AY38-AY34</f>
        <v>0</v>
      </c>
    </row>
    <row r="38" spans="2:69" ht="15.75" thickBot="1">
      <c r="B38" s="708" t="s">
        <v>394</v>
      </c>
      <c r="AY38" s="156">
        <f>INDEX('PLATTS&amp;OPIS'!$A$4:$BB$1048576,MATCH('settlement day'!$B$3,'PLATTS&amp;OPIS'!$A$4:$A$1048576,0),MATCH(B38,'PLATTS&amp;OPIS'!$A$4:$BB$4,0))</f>
        <v>0</v>
      </c>
      <c r="AZ38" s="157">
        <f ca="1">OFFSET(INDEX('PLATTS&amp;OPIS'!$A$4:$BB$1048576,MATCH('settlement day'!$B$3,'PLATTS&amp;OPIS'!$A$4:$A$1048576,0),MATCH(B38,'PLATTS&amp;OPIS'!$A$4:$BB$4,0)),-1,0)</f>
        <v>0</v>
      </c>
      <c r="BA38" s="603">
        <f t="shared" ca="1" si="99"/>
        <v>0</v>
      </c>
      <c r="BC38" s="145" t="s">
        <v>395</v>
      </c>
      <c r="BD38" s="146">
        <f>+AY39-AY34</f>
        <v>0</v>
      </c>
      <c r="BF38" s="598" t="s">
        <v>396</v>
      </c>
      <c r="BG38" s="307">
        <f>+BI34-BG34</f>
        <v>0</v>
      </c>
      <c r="BM38" s="306" t="s">
        <v>397</v>
      </c>
      <c r="BN38" s="307">
        <f>+BP34-BN34</f>
        <v>4.75</v>
      </c>
    </row>
    <row r="39" spans="2:69">
      <c r="B39" s="708" t="s">
        <v>398</v>
      </c>
      <c r="AY39" s="156">
        <f>INDEX('PLATTS&amp;OPIS'!$A$4:$BB$1048576,MATCH('settlement day'!$B$3,'PLATTS&amp;OPIS'!$A$4:$A$1048576,0),MATCH(B39,'PLATTS&amp;OPIS'!$A$4:$BB$4,0))</f>
        <v>0</v>
      </c>
      <c r="AZ39" s="157">
        <f ca="1">OFFSET(INDEX('PLATTS&amp;OPIS'!$A$4:$BB$1048576,MATCH('settlement day'!$B$3,'PLATTS&amp;OPIS'!$A$4:$A$1048576,0),MATCH(B39,'PLATTS&amp;OPIS'!$A$4:$BB$4,0)),-1,0)</f>
        <v>0</v>
      </c>
      <c r="BA39" s="603">
        <f t="shared" ca="1" si="99"/>
        <v>0</v>
      </c>
    </row>
    <row r="40" spans="2:69" ht="15.75" thickBot="1">
      <c r="B40" s="708" t="s">
        <v>399</v>
      </c>
      <c r="AY40" s="700">
        <f>INDEX('PLATTS&amp;OPIS'!$A$4:$BB$1048576,MATCH('settlement day'!$B$3,'PLATTS&amp;OPIS'!$A$4:$A$1048576,0),MATCH(B40,'PLATTS&amp;OPIS'!$A$4:$BB$4,0))</f>
        <v>174.8</v>
      </c>
      <c r="AZ40" s="701">
        <f ca="1">OFFSET(INDEX('PLATTS&amp;OPIS'!$A$4:$BB$1048576,MATCH('settlement day'!$B$3,'PLATTS&amp;OPIS'!$A$4:$A$1048576,0),MATCH(B40,'PLATTS&amp;OPIS'!$A$4:$BB$4,0)),-1,0)</f>
        <v>171.5</v>
      </c>
      <c r="BA40" s="601">
        <f t="shared" ref="BA40:BA45" ca="1" si="100">+AY40-AZ40</f>
        <v>3.3000000000000114</v>
      </c>
    </row>
    <row r="41" spans="2:69" ht="15.75" thickBot="1">
      <c r="B41" s="708" t="s">
        <v>400</v>
      </c>
      <c r="AY41" s="700">
        <f>INDEX('PLATTS&amp;OPIS'!$A$4:$BB$1048576,MATCH('settlement day'!$B$3,'PLATTS&amp;OPIS'!$A$4:$A$1048576,0),MATCH(B41,'PLATTS&amp;OPIS'!$A$4:$BB$4,0))</f>
        <v>611.75</v>
      </c>
      <c r="AZ41" s="701">
        <f ca="1">OFFSET(INDEX('PLATTS&amp;OPIS'!$A$4:$BB$1048576,MATCH('settlement day'!$B$3,'PLATTS&amp;OPIS'!$A$4:$A$1048576,0),MATCH(B41,'PLATTS&amp;OPIS'!$A$4:$BB$4,0)),-1,0)</f>
        <v>599.75</v>
      </c>
      <c r="BA41" s="601">
        <f t="shared" ca="1" si="100"/>
        <v>12</v>
      </c>
      <c r="BC41" s="994" t="s">
        <v>401</v>
      </c>
      <c r="BD41" s="996"/>
      <c r="BE41" s="996"/>
      <c r="BF41" s="995"/>
      <c r="BH41" s="499" t="s">
        <v>402</v>
      </c>
      <c r="BI41" s="668" t="s">
        <v>403</v>
      </c>
      <c r="BJ41" s="667" t="s">
        <v>404</v>
      </c>
      <c r="BM41" s="567" t="s">
        <v>405</v>
      </c>
      <c r="BN41" s="563" t="s">
        <v>27</v>
      </c>
      <c r="BO41" s="563" t="s">
        <v>406</v>
      </c>
      <c r="BP41" s="563" t="s">
        <v>407</v>
      </c>
      <c r="BQ41" s="563" t="s">
        <v>408</v>
      </c>
    </row>
    <row r="42" spans="2:69">
      <c r="B42" s="708" t="s">
        <v>409</v>
      </c>
      <c r="AY42" s="700">
        <f>INDEX('PLATTS&amp;OPIS'!$A$4:$BB$1048576,MATCH('settlement day'!$B$3,'PLATTS&amp;OPIS'!$A$4:$A$1048576,0),MATCH(B42,'PLATTS&amp;OPIS'!$A$4:$BB$4,0))</f>
        <v>587</v>
      </c>
      <c r="AZ42" s="701">
        <f ca="1">OFFSET(INDEX('PLATTS&amp;OPIS'!$A$4:$BB$1048576,MATCH('settlement day'!$B$3,'PLATTS&amp;OPIS'!$A$4:$A$1048576,0),MATCH(B42,'PLATTS&amp;OPIS'!$A$4:$BB$4,0)),-1,0)</f>
        <v>586</v>
      </c>
      <c r="BA42" s="601">
        <f t="shared" ca="1" si="100"/>
        <v>1</v>
      </c>
      <c r="BC42" s="528"/>
      <c r="BD42" s="410" t="s">
        <v>410</v>
      </c>
      <c r="BE42" s="410" t="s">
        <v>411</v>
      </c>
      <c r="BF42" s="410" t="s">
        <v>412</v>
      </c>
      <c r="BH42" s="713" t="s">
        <v>413</v>
      </c>
      <c r="BI42" s="502">
        <f>INDEX('ESALQ Paulinia'!A4:E1048576,MATCH('settlement day'!B3,'ESALQ Paulinia'!A4:A1048576,0),2)</f>
        <v>2802</v>
      </c>
      <c r="BJ42" s="500"/>
      <c r="BM42" s="568" t="s">
        <v>31</v>
      </c>
      <c r="BN42" s="561">
        <f>INDEX('PLATTS&amp;OPIS'!$A$4:$BB$1048576,MATCH('settlement day'!$B$3,'PLATTS&amp;OPIS'!$A$4:$A$1048576,0),MATCH(BK33,'PLATTS&amp;OPIS'!$A$4:$BB$4,0))</f>
        <v>60.25</v>
      </c>
      <c r="BO42" s="564">
        <f>+BN42*BO44</f>
        <v>64.576634512325839</v>
      </c>
      <c r="BP42" s="564">
        <f>+BN42*BP44</f>
        <v>73.207776427703536</v>
      </c>
      <c r="BQ42" s="564">
        <f>+BN42*BQ44</f>
        <v>54.972627737226276</v>
      </c>
    </row>
    <row r="43" spans="2:69" ht="15.75" thickBot="1">
      <c r="B43" s="708" t="s">
        <v>414</v>
      </c>
      <c r="AY43" s="700">
        <f>INDEX('PLATTS&amp;OPIS'!$A$4:$BB$1048576,MATCH('settlement day'!$B$3,'PLATTS&amp;OPIS'!$A$4:$A$1048576,0),MATCH(B43,'PLATTS&amp;OPIS'!$A$4:$BB$4,0))</f>
        <v>598</v>
      </c>
      <c r="AZ43" s="701">
        <f ca="1">OFFSET(INDEX('PLATTS&amp;OPIS'!$A$4:$BB$1048576,MATCH('settlement day'!$B$3,'PLATTS&amp;OPIS'!$A$4:$A$1048576,0),MATCH(B43,'PLATTS&amp;OPIS'!$A$4:$BB$4,0)),-1,0)</f>
        <v>594</v>
      </c>
      <c r="BA43" s="601">
        <f t="shared" ca="1" si="100"/>
        <v>4</v>
      </c>
      <c r="BC43" s="710" t="s">
        <v>415</v>
      </c>
      <c r="BD43" s="413">
        <f>INDEX('PLATTS&amp;OPIS'!$A$4:$BB$1048576,MATCH('settlement day'!$B$3,'PLATTS&amp;OPIS'!$A$4:$A$1048576,0),4)</f>
        <v>186.5</v>
      </c>
      <c r="BE43" s="413">
        <f>INDEX('PLATTS&amp;OPIS'!$A$4:$BB$1048576,MATCH('settlement day'!$B$3,'PLATTS&amp;OPIS'!$A$4:$A$1048576,0),2)</f>
        <v>174.8</v>
      </c>
      <c r="BF43" s="411">
        <f>(+BD43-(BE43/100))*100</f>
        <v>18475.2</v>
      </c>
      <c r="BH43" s="714" t="s">
        <v>416</v>
      </c>
      <c r="BI43" s="501">
        <f>+BJ43*1000</f>
        <v>0</v>
      </c>
      <c r="BJ43" s="503">
        <f>INDEX('ESALQ Hydrous Ribeirao'!A5:J1048576,MATCH('settlement day'!B3,'ESALQ Hydrous Ribeirao'!A5:A1048576,1),2)</f>
        <v>0</v>
      </c>
      <c r="BM43" s="569" t="s">
        <v>33</v>
      </c>
      <c r="BN43" s="560">
        <f>+BN42/AN30</f>
        <v>12.09183775864491</v>
      </c>
      <c r="BO43" s="565">
        <f>+BO42/AN30</f>
        <v>12.960169087507944</v>
      </c>
      <c r="BP43" s="565">
        <f>+BP42/AN30</f>
        <v>14.692390958256272</v>
      </c>
      <c r="BQ43" s="565">
        <f>+BQ42/AN30</f>
        <v>11.03269868489499</v>
      </c>
    </row>
    <row r="44" spans="2:69" ht="15.75" thickBot="1">
      <c r="B44" s="708" t="s">
        <v>417</v>
      </c>
      <c r="AY44" s="700">
        <f>INDEX('PLATTS&amp;OPIS'!$A$4:$BB$1048576,MATCH('settlement day'!$B$3,'PLATTS&amp;OPIS'!$A$4:$A$1048576,0),MATCH(B44,'PLATTS&amp;OPIS'!$A$4:$BB$4,0))</f>
        <v>3320</v>
      </c>
      <c r="AZ44" s="701">
        <f ca="1">OFFSET(INDEX('PLATTS&amp;OPIS'!$A$4:$BB$1048576,MATCH('settlement day'!$B$3,'PLATTS&amp;OPIS'!$A$4:$A$1048576,0),MATCH(B44,'PLATTS&amp;OPIS'!$A$4:$BB$4,0)),-1,0)</f>
        <v>3300</v>
      </c>
      <c r="BA44" s="601">
        <f t="shared" ca="1" si="100"/>
        <v>20</v>
      </c>
      <c r="BC44" s="711" t="s">
        <v>32</v>
      </c>
      <c r="BD44" s="414">
        <f ca="1">OFFSET(INDEX('PLATTS&amp;OPIS'!$A$4:$BB$1048576,MATCH('settlement day'!$B$3,'PLATTS&amp;OPIS'!$A$4:$A$1048576,0),4),-1,0)</f>
        <v>184</v>
      </c>
      <c r="BE44" s="414">
        <f ca="1">OFFSET(INDEX('PLATTS&amp;OPIS'!$A$4:$BB$1048576,MATCH('settlement day'!$B$3,'PLATTS&amp;OPIS'!$A$4:$A$1048576,0),2),-1,0)</f>
        <v>171.5</v>
      </c>
      <c r="BF44" s="425">
        <f ca="1">(+BD44-(BE44/100))*100</f>
        <v>18228.5</v>
      </c>
      <c r="BO44" s="562">
        <f>1000/933</f>
        <v>1.0718113612004287</v>
      </c>
      <c r="BP44" s="931">
        <f>1000/823</f>
        <v>1.2150668286755772</v>
      </c>
      <c r="BQ44" s="566">
        <f>1000/1096</f>
        <v>0.91240875912408759</v>
      </c>
    </row>
    <row r="45" spans="2:69" ht="15.75" thickBot="1">
      <c r="B45" s="709" t="s">
        <v>418</v>
      </c>
      <c r="AY45" s="702">
        <f>INDEX('PLATTS&amp;OPIS'!$A$4:$BB$1048576,MATCH('settlement day'!$B$3,'PLATTS&amp;OPIS'!$A$4:$A$1048576,0),MATCH(B45,'PLATTS&amp;OPIS'!$A$4:$BB$4,0))</f>
        <v>3320</v>
      </c>
      <c r="AZ45" s="703">
        <f ca="1">OFFSET(INDEX('PLATTS&amp;OPIS'!$A$4:$BB$1048576,MATCH('settlement day'!$B$3,'PLATTS&amp;OPIS'!$A$4:$A$1048576,0),MATCH(B45,'PLATTS&amp;OPIS'!$A$4:$BB$4,0)),-1,0)</f>
        <v>3280</v>
      </c>
      <c r="BA45" s="602">
        <f t="shared" ca="1" si="100"/>
        <v>40</v>
      </c>
      <c r="BC45" s="529" t="s">
        <v>419</v>
      </c>
      <c r="BD45" s="530">
        <f ca="1">+BD43-BD44</f>
        <v>2.5</v>
      </c>
      <c r="BE45" s="530">
        <f ca="1">+BE43-BE44</f>
        <v>3.3000000000000114</v>
      </c>
      <c r="BF45" s="531"/>
      <c r="BH45" s="499" t="s">
        <v>4269</v>
      </c>
      <c r="BI45" s="499"/>
      <c r="BJ45" s="499"/>
      <c r="BK45" s="499"/>
      <c r="BL45" s="1053">
        <f>INDEX('PLATTS&amp;OPIS'!$A$4:$BB$1048576,MATCH('settlement day'!$B$3,'PLATTS&amp;OPIS'!$A$4:$A$1048576,0),MATCH(BH45,'PLATTS&amp;OPIS'!$A$4:$BB$4,0))</f>
        <v>1000.5</v>
      </c>
      <c r="BN45" s="771" t="s">
        <v>420</v>
      </c>
      <c r="BO45" s="419">
        <v>278</v>
      </c>
      <c r="BP45" s="419">
        <v>184</v>
      </c>
      <c r="BQ45" s="419">
        <v>4</v>
      </c>
    </row>
    <row r="46" spans="2:69">
      <c r="B46" s="21"/>
      <c r="AY46" s="701"/>
      <c r="AZ46" s="701"/>
      <c r="BA46" s="1054"/>
      <c r="BC46" s="1055"/>
      <c r="BD46" s="1056"/>
      <c r="BE46" s="1056"/>
      <c r="BF46" s="1057"/>
      <c r="BH46" s="1058"/>
      <c r="BI46" s="1058"/>
      <c r="BJ46" s="1058"/>
      <c r="BK46" s="1058"/>
      <c r="BL46" s="1059"/>
      <c r="BN46" s="771"/>
      <c r="BO46" s="419"/>
      <c r="BP46" s="419"/>
      <c r="BQ46" s="419"/>
    </row>
    <row r="47" spans="2:69" ht="15.75" thickBot="1">
      <c r="M47" s="304"/>
    </row>
    <row r="48" spans="2:69" ht="15.75" thickBot="1">
      <c r="B48" s="386" t="s">
        <v>421</v>
      </c>
      <c r="C48" s="387"/>
      <c r="D48" s="387"/>
      <c r="E48" s="387"/>
      <c r="F48" s="388"/>
      <c r="G48" s="388"/>
      <c r="H48" s="389">
        <f t="shared" ref="H48:O48" si="101">+H51-H9</f>
        <v>0</v>
      </c>
      <c r="I48" s="389">
        <f t="shared" si="101"/>
        <v>0</v>
      </c>
      <c r="J48" s="389">
        <f t="shared" si="101"/>
        <v>0</v>
      </c>
      <c r="K48" s="389">
        <f t="shared" si="101"/>
        <v>0</v>
      </c>
      <c r="L48" s="389">
        <f t="shared" si="101"/>
        <v>0</v>
      </c>
      <c r="M48" s="389">
        <f t="shared" si="101"/>
        <v>0</v>
      </c>
      <c r="N48" s="594">
        <f t="shared" si="101"/>
        <v>0</v>
      </c>
      <c r="O48" s="594">
        <f t="shared" si="101"/>
        <v>0</v>
      </c>
      <c r="P48" s="599">
        <f>+P50-P8</f>
        <v>8.5059999999999913E-2</v>
      </c>
      <c r="Q48" s="594">
        <f>+Q51-Q9</f>
        <v>0</v>
      </c>
      <c r="R48" s="594">
        <f>+R51-R9</f>
        <v>0</v>
      </c>
      <c r="S48" s="594">
        <f>+S51-S9</f>
        <v>0</v>
      </c>
      <c r="U48" s="594">
        <f t="shared" ref="U48" si="102">+U51-T9</f>
        <v>0</v>
      </c>
      <c r="W48" s="594">
        <f t="shared" ref="W48:AA48" si="103">+W51-U9</f>
        <v>0</v>
      </c>
      <c r="X48" s="594">
        <f t="shared" si="103"/>
        <v>0</v>
      </c>
      <c r="Y48" s="594">
        <f t="shared" si="103"/>
        <v>0</v>
      </c>
      <c r="Z48" s="594">
        <f t="shared" si="103"/>
        <v>0</v>
      </c>
      <c r="AA48" s="594">
        <f t="shared" si="103"/>
        <v>0</v>
      </c>
      <c r="AB48" s="594">
        <f>+AB51-AB9</f>
        <v>0</v>
      </c>
      <c r="AC48" s="594">
        <f t="shared" ref="AC48:AI48" si="104">+AC51-AC9</f>
        <v>0</v>
      </c>
      <c r="AD48" s="594">
        <f t="shared" si="104"/>
        <v>0</v>
      </c>
      <c r="AE48" s="594">
        <f t="shared" si="104"/>
        <v>0</v>
      </c>
      <c r="AF48" s="594">
        <f t="shared" si="104"/>
        <v>0</v>
      </c>
      <c r="AG48" s="594">
        <f t="shared" si="104"/>
        <v>0</v>
      </c>
      <c r="AH48" s="594">
        <f t="shared" si="104"/>
        <v>0</v>
      </c>
      <c r="AI48" s="594">
        <f t="shared" si="104"/>
        <v>0</v>
      </c>
      <c r="AJ48" s="594">
        <f t="shared" ref="AJ48:AK48" si="105">+AJ51-AJ9</f>
        <v>0</v>
      </c>
      <c r="AK48" s="594">
        <f t="shared" si="105"/>
        <v>0</v>
      </c>
      <c r="AM48" s="594">
        <f t="shared" ref="AM48:AS48" si="106">+AM51-AL9</f>
        <v>0</v>
      </c>
      <c r="AN48" s="594">
        <f t="shared" si="106"/>
        <v>0</v>
      </c>
      <c r="AO48" s="594">
        <f t="shared" si="106"/>
        <v>0</v>
      </c>
      <c r="AP48" s="594">
        <f t="shared" si="106"/>
        <v>0</v>
      </c>
      <c r="AQ48" s="594">
        <f t="shared" si="106"/>
        <v>0</v>
      </c>
      <c r="AR48" s="594">
        <f t="shared" si="106"/>
        <v>0</v>
      </c>
      <c r="AS48" s="594">
        <f t="shared" si="106"/>
        <v>0</v>
      </c>
      <c r="AY48" s="594">
        <f>+AY51-AS9</f>
        <v>0</v>
      </c>
      <c r="AZ48" s="594">
        <f t="shared" ref="AZ48:BO48" si="107">+AZ51-AV9</f>
        <v>0</v>
      </c>
      <c r="BA48" s="594">
        <f t="shared" si="107"/>
        <v>0</v>
      </c>
      <c r="BB48" s="594">
        <f t="shared" si="107"/>
        <v>0</v>
      </c>
      <c r="BC48" s="594">
        <f t="shared" si="107"/>
        <v>0</v>
      </c>
      <c r="BD48" s="594">
        <f t="shared" si="107"/>
        <v>0</v>
      </c>
      <c r="BE48" s="594">
        <f t="shared" si="107"/>
        <v>0</v>
      </c>
      <c r="BF48" s="594">
        <f t="shared" si="107"/>
        <v>0</v>
      </c>
      <c r="BG48" s="594">
        <f t="shared" si="107"/>
        <v>0.11250000000000004</v>
      </c>
      <c r="BH48" s="594">
        <f t="shared" si="107"/>
        <v>0.10250000000000004</v>
      </c>
      <c r="BI48" s="594">
        <f t="shared" si="107"/>
        <v>0.10000000000000009</v>
      </c>
      <c r="BJ48" s="594">
        <f t="shared" si="107"/>
        <v>9.9999999999999867E-2</v>
      </c>
      <c r="BK48" s="594">
        <f t="shared" si="107"/>
        <v>0.10000000000000009</v>
      </c>
      <c r="BL48" s="594">
        <f t="shared" si="107"/>
        <v>-1.7275</v>
      </c>
      <c r="BM48" s="594">
        <f t="shared" si="107"/>
        <v>-1.6924999999999999</v>
      </c>
      <c r="BN48" s="594">
        <f t="shared" si="107"/>
        <v>-1.6675</v>
      </c>
      <c r="BO48" s="594" t="e">
        <f t="shared" si="107"/>
        <v>#N/A</v>
      </c>
    </row>
    <row r="49" spans="2:67" ht="7.35" customHeight="1" thickBot="1"/>
    <row r="50" spans="2:67">
      <c r="B50" s="141" t="s">
        <v>422</v>
      </c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426">
        <v>3.8128000000000002</v>
      </c>
      <c r="N50" s="407">
        <v>3.6551</v>
      </c>
      <c r="O50" s="407">
        <v>2.3302999999999998</v>
      </c>
      <c r="P50" s="407">
        <v>2.2418</v>
      </c>
      <c r="Q50" s="407"/>
      <c r="R50" s="407">
        <v>2.7258</v>
      </c>
      <c r="S50" s="407">
        <v>2.8908</v>
      </c>
      <c r="U50" s="407">
        <v>2.9133</v>
      </c>
      <c r="W50" s="407">
        <v>2.5030999999999999</v>
      </c>
      <c r="X50" s="407">
        <v>2.5394000000000001</v>
      </c>
      <c r="Y50" s="407">
        <v>2.6263999999999998</v>
      </c>
      <c r="Z50" s="407">
        <v>2.2704</v>
      </c>
      <c r="AA50" s="407"/>
      <c r="AB50" s="366">
        <f t="shared" ref="AB50:AC50" si="108">+AA51-AB51</f>
        <v>0</v>
      </c>
      <c r="AC50" s="366">
        <f t="shared" si="108"/>
        <v>0</v>
      </c>
      <c r="AD50" s="366">
        <f t="shared" ref="AD50" si="109">+AC51-AD51</f>
        <v>0</v>
      </c>
      <c r="AE50" s="366">
        <f t="shared" ref="AE50" si="110">+AD51-AE51</f>
        <v>0</v>
      </c>
      <c r="AF50" s="366">
        <f t="shared" ref="AF50" si="111">+AE51-AF51</f>
        <v>0</v>
      </c>
      <c r="AG50" s="366">
        <f t="shared" ref="AG50" si="112">+AF51-AG51</f>
        <v>0</v>
      </c>
      <c r="AH50" s="366">
        <f t="shared" ref="AH50" si="113">+AG51-AH51</f>
        <v>0</v>
      </c>
      <c r="AI50" s="366">
        <f t="shared" ref="AI50" si="114">+AH51-AI51</f>
        <v>0</v>
      </c>
      <c r="AJ50" s="366">
        <f t="shared" ref="AJ50" si="115">+AI51-AJ51</f>
        <v>0</v>
      </c>
      <c r="AK50" s="366">
        <f t="shared" ref="AK50" si="116">+AJ51-AK51</f>
        <v>0</v>
      </c>
      <c r="AM50" s="366">
        <f>+AK51-AM51</f>
        <v>0</v>
      </c>
      <c r="AN50" s="366">
        <v>1.5392999999999999</v>
      </c>
      <c r="AO50" s="366">
        <f t="shared" ref="AO50" si="117">+AN51-AO51</f>
        <v>0</v>
      </c>
      <c r="AP50" s="366">
        <f t="shared" ref="AP50" si="118">+AO51-AP51</f>
        <v>0</v>
      </c>
      <c r="AQ50" s="366">
        <f t="shared" ref="AQ50" si="119">+AP51-AQ51</f>
        <v>0</v>
      </c>
      <c r="AR50" s="366">
        <f t="shared" ref="AR50" si="120">+AQ51-AR51</f>
        <v>0</v>
      </c>
      <c r="AS50" s="366">
        <f t="shared" ref="AS50" si="121">+AR51-AS51</f>
        <v>0</v>
      </c>
      <c r="AY50" s="366">
        <f>+AS51-AY51</f>
        <v>0</v>
      </c>
      <c r="AZ50" s="366">
        <f t="shared" ref="AZ50" si="122">+AY51-AZ51</f>
        <v>0</v>
      </c>
      <c r="BA50" s="366">
        <f t="shared" ref="BA50" si="123">+AZ51-BA51</f>
        <v>0</v>
      </c>
      <c r="BB50" s="366">
        <f t="shared" ref="BB50" si="124">+BA51-BB51</f>
        <v>0</v>
      </c>
      <c r="BC50" s="366">
        <f t="shared" ref="BC50" si="125">+BB51-BC51</f>
        <v>0</v>
      </c>
      <c r="BD50" s="366">
        <f t="shared" ref="BD50" si="126">+BC51-BD51</f>
        <v>0</v>
      </c>
      <c r="BE50" s="366">
        <f t="shared" ref="BE50" si="127">+BD51-BE51</f>
        <v>0</v>
      </c>
      <c r="BF50" s="366">
        <f t="shared" ref="BF50" si="128">+BE51-BF51</f>
        <v>0</v>
      </c>
      <c r="BG50" s="366">
        <f t="shared" ref="BG50" si="129">+BF51-BG51</f>
        <v>-1.8425</v>
      </c>
      <c r="BH50" s="366">
        <f t="shared" ref="BH50" si="130">+BG51-BH51</f>
        <v>-2.750000000000008E-2</v>
      </c>
      <c r="BI50" s="366">
        <f t="shared" ref="BI50" si="131">+BH51-BI51</f>
        <v>-1.2499999999999956E-2</v>
      </c>
      <c r="BJ50" s="366">
        <f t="shared" ref="BJ50" si="132">+BI51-BJ51</f>
        <v>2.5000000000001688E-3</v>
      </c>
      <c r="BK50" s="366">
        <f t="shared" ref="BK50" si="133">+BJ51-BK51</f>
        <v>1.4999999999999902E-2</v>
      </c>
      <c r="BL50" s="366">
        <f t="shared" ref="BL50" si="134">+BK51-BL51</f>
        <v>1.865</v>
      </c>
      <c r="BM50" s="366">
        <f t="shared" ref="BM50" si="135">+BL51-BM51</f>
        <v>0</v>
      </c>
      <c r="BN50" s="366">
        <f t="shared" ref="BN50" si="136">+BM51-BN51</f>
        <v>0</v>
      </c>
      <c r="BO50" s="366" t="e">
        <f t="shared" ref="BO50" si="137">+BN51-BO51</f>
        <v>#N/A</v>
      </c>
    </row>
    <row r="51" spans="2:67">
      <c r="B51" s="139" t="s">
        <v>362</v>
      </c>
      <c r="C51" s="152">
        <f>+RBOB!C59</f>
        <v>0</v>
      </c>
      <c r="D51" s="152">
        <f>+RBOB!D59</f>
        <v>0</v>
      </c>
      <c r="E51" s="152">
        <f>+RBOB!E59</f>
        <v>0</v>
      </c>
      <c r="F51" s="384">
        <f>+RBOB!F94</f>
        <v>0</v>
      </c>
      <c r="G51" s="384">
        <f>+RBOB!G94</f>
        <v>0</v>
      </c>
      <c r="H51" s="152">
        <f>+NYH!I82</f>
        <v>0</v>
      </c>
      <c r="I51" s="152">
        <f>+NYH!J95</f>
        <v>0</v>
      </c>
      <c r="J51" s="152">
        <f>+NYH!K123</f>
        <v>0</v>
      </c>
      <c r="K51" s="152">
        <f>+NYH!L139</f>
        <v>0</v>
      </c>
      <c r="L51" s="152">
        <f>+NYH!M202</f>
        <v>0</v>
      </c>
      <c r="M51" s="152">
        <f>+NYH!N202</f>
        <v>0</v>
      </c>
      <c r="N51" s="152">
        <f>+NYH!O244</f>
        <v>0</v>
      </c>
      <c r="O51" s="152">
        <f>+NYH!P244</f>
        <v>0</v>
      </c>
      <c r="P51" s="152">
        <f>+NYH!Q269</f>
        <v>0</v>
      </c>
      <c r="Q51" s="152">
        <f>+NYH!R286</f>
        <v>0</v>
      </c>
      <c r="R51" s="152">
        <f>+NYH!S310</f>
        <v>0</v>
      </c>
      <c r="S51" s="152">
        <f>INDEX(NYH!$A$4:$BB$1048576,MATCH('settlement day'!$B$3,NYH!$A$4:$A$1048576,0),MATCH('settlement day'!S$3,NYH!$A$4:$BB$4,0))</f>
        <v>0</v>
      </c>
      <c r="U51" s="152">
        <f>INDEX(NYH!$A$4:$BB$1048576,MATCH('settlement day'!$B$3,NYH!$A$4:$A$1048576,0),MATCH('settlement day'!T$3,NYH!$A$4:$BB$4,0))</f>
        <v>0</v>
      </c>
      <c r="W51" s="152">
        <f>INDEX(NYH!$A$4:$BB$1048576,MATCH('settlement day'!$B$3,NYH!$A$4:$A$1048576,0),MATCH('settlement day'!U$3,NYH!$A$4:$BB$4,0))</f>
        <v>0</v>
      </c>
      <c r="X51" s="152">
        <f>INDEX(NYH!$A$4:$BB$1048576,MATCH('settlement day'!$B$3,NYH!$A$4:$A$1048576,0),MATCH('settlement day'!W$3,NYH!$A$4:$BB$4,0))</f>
        <v>0</v>
      </c>
      <c r="Y51" s="152">
        <f>INDEX(NYH!$A$4:$BB$1048576,MATCH('settlement day'!$B$3,NYH!$A$4:$A$1048576,0),MATCH('settlement day'!X$3,NYH!$A$4:$BB$4,0))</f>
        <v>0</v>
      </c>
      <c r="Z51" s="152">
        <f>INDEX(NYH!$A$4:$BB$1048576,MATCH('settlement day'!$B$3,NYH!$A$4:$A$1048576,0),MATCH('settlement day'!Y$3,NYH!$A$4:$BB$4,0))</f>
        <v>0</v>
      </c>
      <c r="AA51" s="152">
        <f>INDEX(NYH!$A$4:$BB$1048576,MATCH('settlement day'!$B$3,NYH!$A$4:$A$1048576,0),MATCH('settlement day'!Z$3,NYH!$A$4:$BB$4,0))</f>
        <v>0</v>
      </c>
      <c r="AB51" s="799">
        <f>INDEX(NYH!$A$4:$BB$1048576,MATCH('settlement day'!$B$3,NYH!$A$4:$A$1048576,0),MATCH('settlement day'!AB$3,NYH!$A$4:$BB$4,0))</f>
        <v>0</v>
      </c>
      <c r="AC51" s="799">
        <f>INDEX(NYH!$A$4:$BB$1048576,MATCH('settlement day'!$B$3,NYH!$A$4:$A$1048576,0),MATCH('settlement day'!AC$3,NYH!$A$4:$BB$4,0))</f>
        <v>0</v>
      </c>
      <c r="AD51" s="799">
        <f>INDEX(NYH!$A$4:$BB$1048576,MATCH('settlement day'!$B$3,NYH!$A$4:$A$1048576,0),MATCH('settlement day'!AD$3,NYH!$A$4:$BB$4,0))</f>
        <v>0</v>
      </c>
      <c r="AE51" s="799">
        <f>INDEX(NYH!$A$4:$BB$1048576,MATCH('settlement day'!$B$3,NYH!$A$4:$A$1048576,0),MATCH('settlement day'!AE$3,NYH!$A$4:$BB$4,0))</f>
        <v>0</v>
      </c>
      <c r="AF51" s="799">
        <f>INDEX(NYH!$A$4:$BB$1048576,MATCH('settlement day'!$B$3,NYH!$A$4:$A$1048576,0),MATCH('settlement day'!AF$3,NYH!$A$4:$BB$4,0))</f>
        <v>0</v>
      </c>
      <c r="AG51" s="799">
        <f>INDEX(NYH!$A$4:$BB$1048576,MATCH('settlement day'!$B$3,NYH!$A$4:$A$1048576,0),MATCH('settlement day'!AG$3,NYH!$A$4:$BB$4,0))</f>
        <v>0</v>
      </c>
      <c r="AH51" s="799">
        <f>INDEX(NYH!$A$4:$BB$1048576,MATCH('settlement day'!$B$3,NYH!$A$4:$A$1048576,0),MATCH('settlement day'!AH$3,NYH!$A$4:$BB$4,0))</f>
        <v>0</v>
      </c>
      <c r="AI51" s="799">
        <f>INDEX(NYH!$A$4:$BB$1048576,MATCH('settlement day'!$B$3,NYH!$A$4:$A$1048576,0),MATCH('settlement day'!AI$3,NYH!$A$4:$BB$4,0))</f>
        <v>0</v>
      </c>
      <c r="AJ51" s="799">
        <f>INDEX(NYH!$A$4:$BB$1048576,MATCH('settlement day'!$B$3,NYH!$A$4:$A$1048576,0),MATCH('settlement day'!AJ$3,NYH!$A$4:$BB$4,0))</f>
        <v>0</v>
      </c>
      <c r="AK51" s="799">
        <f>INDEX(NYH!$A$4:$BB$1048576,MATCH('settlement day'!$B$3,NYH!$A$4:$A$1048576,0),MATCH('settlement day'!AK$3,NYH!$A$4:$BB$4,0))</f>
        <v>0</v>
      </c>
      <c r="AM51" s="152">
        <f>INDEX(NYH!$A$4:$BB$1048576,MATCH('settlement day'!$B$3,NYH!$A$4:$A$1048576,0),MATCH('settlement day'!AL$3,NYH!$A$4:$BB$4,0))</f>
        <v>0</v>
      </c>
      <c r="AN51" s="152">
        <f>INDEX(NYH!$A$4:$BB$1048576,MATCH('settlement day'!$B$3,NYH!$A$4:$A$1048576,0),MATCH('settlement day'!AM$3,NYH!$A$4:$BB$4,0))</f>
        <v>0</v>
      </c>
      <c r="AO51" s="152">
        <f>INDEX(NYH!$A$4:$BB$1048576,MATCH('settlement day'!$B$3,NYH!$A$4:$A$1048576,0),MATCH('settlement day'!AN$3,NYH!$A$4:$BB$4,0))</f>
        <v>0</v>
      </c>
      <c r="AP51" s="152">
        <f>INDEX(NYH!$A$4:$BB$1048576,MATCH('settlement day'!$B$3,NYH!$A$4:$A$1048576,0),MATCH('settlement day'!AO$3,NYH!$A$4:$BB$4,0))</f>
        <v>0</v>
      </c>
      <c r="AQ51" s="152">
        <f>INDEX(NYH!$A$4:$BB$1048576,MATCH('settlement day'!$B$3,NYH!$A$4:$A$1048576,0),MATCH('settlement day'!AP$3,NYH!$A$4:$BB$4,0))</f>
        <v>0</v>
      </c>
      <c r="AR51" s="152">
        <f>INDEX(NYH!$A$4:$BB$1048576,MATCH('settlement day'!$B$3,NYH!$A$4:$A$1048576,0),MATCH('settlement day'!AQ$3,NYH!$A$4:$BB$4,0))</f>
        <v>0</v>
      </c>
      <c r="AS51" s="152">
        <f>INDEX(NYH!$A$4:$BB$1048576,MATCH('settlement day'!$B$3,NYH!$A$4:$A$1048576,0),MATCH('settlement day'!AR$3,NYH!$A$4:$BB$4,0))</f>
        <v>0</v>
      </c>
      <c r="AY51" s="152">
        <f>INDEX(NYH!$A$4:$BB$1048576,MATCH('settlement day'!$B$3,NYH!$A$4:$A$1048576,0),MATCH('settlement day'!AS$3,NYH!$A$4:$BB$4,0))</f>
        <v>0</v>
      </c>
      <c r="AZ51" s="152">
        <f>INDEX(NYH!$A$4:$CC$1048576,MATCH('settlement day'!$B$3,NYH!$A$4:$A$1048576,0),MATCH('settlement day'!AV$3,NYH!$A$4:$CC$4,0))</f>
        <v>0</v>
      </c>
      <c r="BA51" s="152">
        <f>INDEX(NYH!$A$4:$CC$1048576,MATCH('settlement day'!$B$3,NYH!$A$4:$A$1048576,0),MATCH('settlement day'!AW$3,NYH!$A$4:$CC$4,0))</f>
        <v>0</v>
      </c>
      <c r="BB51" s="152">
        <f>INDEX(NYH!$A$4:$CC$1048576,MATCH('settlement day'!$B$3,NYH!$A$4:$A$1048576,0),MATCH('settlement day'!AX$3,NYH!$A$4:$CC$4,0))</f>
        <v>0</v>
      </c>
      <c r="BC51" s="152">
        <f>INDEX(NYH!$A$4:$CC$1048576,MATCH('settlement day'!$B$3,NYH!$A$4:$A$1048576,0),MATCH('settlement day'!AY$3,NYH!$A$4:$CC$4,0))</f>
        <v>0</v>
      </c>
      <c r="BD51" s="152">
        <f>INDEX(NYH!$A$4:$CC$1048576,MATCH('settlement day'!$B$3,NYH!$A$4:$A$1048576,0),MATCH('settlement day'!AZ$3,NYH!$A$4:$CC$4,0))</f>
        <v>0</v>
      </c>
      <c r="BE51" s="152">
        <f>INDEX(NYH!$A$4:$CC$1048576,MATCH('settlement day'!$B$3,NYH!$A$4:$A$1048576,0),MATCH('settlement day'!BA$3,NYH!$A$4:$CC$4,0))</f>
        <v>0</v>
      </c>
      <c r="BF51" s="152">
        <f>INDEX(NYH!$A$4:$CC$1048576,MATCH('settlement day'!$B$3,NYH!$A$4:$A$1048576,0),MATCH('settlement day'!BB$3,NYH!$A$4:$CC$4,0))</f>
        <v>0</v>
      </c>
      <c r="BG51" s="152">
        <f>INDEX(NYH!$A$4:$CC$1048576,MATCH('settlement day'!$B$3,NYH!$A$4:$A$1048576,0),MATCH('settlement day'!BC$3,NYH!$A$4:$CC$4,0))</f>
        <v>1.8425</v>
      </c>
      <c r="BH51" s="152">
        <f>INDEX(NYH!$A$4:$CC$1048576,MATCH('settlement day'!$B$3,NYH!$A$4:$A$1048576,0),MATCH('settlement day'!BD$3,NYH!$A$4:$CC$4,0))</f>
        <v>1.87</v>
      </c>
      <c r="BI51" s="152">
        <f>INDEX(NYH!$A$4:$CC$1048576,MATCH('settlement day'!$B$3,NYH!$A$4:$A$1048576,0),MATCH('settlement day'!BE$3,NYH!$A$4:$CC$4,0))</f>
        <v>1.8825000000000001</v>
      </c>
      <c r="BJ51" s="152">
        <f>INDEX(NYH!$A$4:$CC$1048576,MATCH('settlement day'!$B$3,NYH!$A$4:$A$1048576,0),MATCH('settlement day'!BF$3,NYH!$A$4:$CC$4,0))</f>
        <v>1.88</v>
      </c>
      <c r="BK51" s="152">
        <f>INDEX(NYH!$A$4:$CC$1048576,MATCH('settlement day'!$B$3,NYH!$A$4:$A$1048576,0),MATCH('settlement day'!BG$3,NYH!$A$4:$CC$4,0))</f>
        <v>1.865</v>
      </c>
      <c r="BL51" s="152">
        <f>INDEX(NYH!$A$4:$CC$1048576,MATCH('settlement day'!$B$3,NYH!$A$4:$A$1048576,0),MATCH('settlement day'!BH$3,NYH!$A$4:$CC$4,0))</f>
        <v>0</v>
      </c>
      <c r="BM51" s="152">
        <f>INDEX(NYH!$A$4:$CC$1048576,MATCH('settlement day'!$B$3,NYH!$A$4:$A$1048576,0),MATCH('settlement day'!BI$3,NYH!$A$4:$CC$4,0))</f>
        <v>0</v>
      </c>
      <c r="BN51" s="152">
        <f>INDEX(NYH!$A$4:$CC$1048576,MATCH('settlement day'!$B$3,NYH!$A$4:$A$1048576,0),MATCH('settlement day'!BJ$3,NYH!$A$4:$CC$4,0))</f>
        <v>0</v>
      </c>
      <c r="BO51" s="152" t="e">
        <f>INDEX(NYH!$A$4:$CC$1048576,MATCH('settlement day'!$B$3,NYH!$A$4:$A$1048576,0),MATCH('settlement day'!BK$3,NYH!$A$4:$CC$4,0))</f>
        <v>#N/A</v>
      </c>
    </row>
    <row r="52" spans="2:67">
      <c r="B52" s="139" t="s">
        <v>363</v>
      </c>
      <c r="C52" s="152">
        <f>+RBOB!C58</f>
        <v>0</v>
      </c>
      <c r="D52" s="152">
        <f>+RBOB!D58</f>
        <v>0</v>
      </c>
      <c r="E52" s="152">
        <f>+RBOB!E58</f>
        <v>0</v>
      </c>
      <c r="F52" s="384">
        <f>+RBOB!F93</f>
        <v>0</v>
      </c>
      <c r="G52" s="384">
        <f>+RBOB!G93</f>
        <v>0</v>
      </c>
      <c r="H52" s="152">
        <f>+NYH!I81</f>
        <v>0</v>
      </c>
      <c r="I52" s="152">
        <f>+NYH!J94</f>
        <v>0</v>
      </c>
      <c r="J52" s="152">
        <f>+NYH!K122</f>
        <v>0</v>
      </c>
      <c r="K52" s="152">
        <f>+NYH!L138</f>
        <v>0</v>
      </c>
      <c r="L52" s="152">
        <f>+NYH!M201</f>
        <v>0</v>
      </c>
      <c r="M52" s="152">
        <f>+NYH!N201</f>
        <v>0</v>
      </c>
      <c r="N52" s="152">
        <f>+NYH!O243</f>
        <v>0</v>
      </c>
      <c r="O52" s="152">
        <f>+NYH!P243</f>
        <v>0</v>
      </c>
      <c r="P52" s="152">
        <f>+NYH!Q268</f>
        <v>0</v>
      </c>
      <c r="Q52" s="152">
        <f>+NYH!R285</f>
        <v>0</v>
      </c>
      <c r="R52" s="152">
        <f>+NYH!S309</f>
        <v>0</v>
      </c>
      <c r="S52" s="152">
        <f ca="1">OFFSET(INDEX(NYH!$A$4:$BB$1048576,MATCH('settlement day'!$B$3,NYH!$A$4:$A$1048576,0),MATCH('settlement day'!S$3,NYH!$A$4:$BB$4,0)),-1,0)</f>
        <v>0</v>
      </c>
      <c r="U52" s="152">
        <f ca="1">OFFSET(INDEX(NYH!$A$4:$BB$1048576,MATCH('settlement day'!$B$3,NYH!$A$4:$A$1048576,0),MATCH('settlement day'!T$3,NYH!$A$4:$BB$4,0)),-1,0)</f>
        <v>0</v>
      </c>
      <c r="W52" s="152">
        <f ca="1">OFFSET(INDEX(NYH!$A$4:$BB$1048576,MATCH('settlement day'!$B$3,NYH!$A$4:$A$1048576,0),MATCH('settlement day'!U$3,NYH!$A$4:$BB$4,0)),-1,0)</f>
        <v>0</v>
      </c>
      <c r="X52" s="152">
        <f ca="1">OFFSET(INDEX(NYH!$A$4:$BB$1048576,MATCH('settlement day'!$B$3,NYH!$A$4:$A$1048576,0),MATCH('settlement day'!W$3,NYH!$A$4:$BB$4,0)),-1,0)</f>
        <v>0</v>
      </c>
      <c r="Y52" s="152">
        <f ca="1">OFFSET(INDEX(NYH!$A$4:$BB$1048576,MATCH('settlement day'!$B$3,NYH!$A$4:$A$1048576,0),MATCH('settlement day'!X$3,NYH!$A$4:$BB$4,0)),-1,0)</f>
        <v>0</v>
      </c>
      <c r="Z52" s="152">
        <f ca="1">OFFSET(INDEX(NYH!$A$4:$BB$1048576,MATCH('settlement day'!$B$3,NYH!$A$4:$A$1048576,0),MATCH('settlement day'!Y$3,NYH!$A$4:$BB$4,0)),-1,0)</f>
        <v>0</v>
      </c>
      <c r="AA52" s="152">
        <f ca="1">OFFSET(INDEX(NYH!$A$4:$BB$1048576,MATCH('settlement day'!$B$3,NYH!$A$4:$A$1048576,0),MATCH('settlement day'!Z$3,NYH!$A$4:$BB$4,0)),-1,0)</f>
        <v>0</v>
      </c>
      <c r="AB52" s="799">
        <f ca="1">OFFSET(INDEX(NYH!$A$4:$BB$1048576,MATCH('settlement day'!$B$3,NYH!$A$4:$A$1048576,0),MATCH('settlement day'!AB$3,NYH!$A$4:$BB$4,0)),-1,0)</f>
        <v>0</v>
      </c>
      <c r="AC52" s="799">
        <f ca="1">OFFSET(INDEX(NYH!$A$4:$BB$1048576,MATCH('settlement day'!$B$3,NYH!$A$4:$A$1048576,0),MATCH('settlement day'!AC$3,NYH!$A$4:$BB$4,0)),-1,0)</f>
        <v>0</v>
      </c>
      <c r="AD52" s="799">
        <f ca="1">OFFSET(INDEX(NYH!$A$4:$BB$1048576,MATCH('settlement day'!$B$3,NYH!$A$4:$A$1048576,0),MATCH('settlement day'!AD$3,NYH!$A$4:$BB$4,0)),-1,0)</f>
        <v>0</v>
      </c>
      <c r="AE52" s="799">
        <f ca="1">OFFSET(INDEX(NYH!$A$4:$BB$1048576,MATCH('settlement day'!$B$3,NYH!$A$4:$A$1048576,0),MATCH('settlement day'!AE$3,NYH!$A$4:$BB$4,0)),-1,0)</f>
        <v>0</v>
      </c>
      <c r="AF52" s="799">
        <f ca="1">OFFSET(INDEX(NYH!$A$4:$BB$1048576,MATCH('settlement day'!$B$3,NYH!$A$4:$A$1048576,0),MATCH('settlement day'!AF$3,NYH!$A$4:$BB$4,0)),-1,0)</f>
        <v>0</v>
      </c>
      <c r="AG52" s="799">
        <f ca="1">OFFSET(INDEX(NYH!$A$4:$BB$1048576,MATCH('settlement day'!$B$3,NYH!$A$4:$A$1048576,0),MATCH('settlement day'!AG$3,NYH!$A$4:$BB$4,0)),-1,0)</f>
        <v>0</v>
      </c>
      <c r="AH52" s="799">
        <f ca="1">OFFSET(INDEX(NYH!$A$4:$BB$1048576,MATCH('settlement day'!$B$3,NYH!$A$4:$A$1048576,0),MATCH('settlement day'!AH$3,NYH!$A$4:$BB$4,0)),-1,0)</f>
        <v>0</v>
      </c>
      <c r="AI52" s="799">
        <f ca="1">OFFSET(INDEX(NYH!$A$4:$BB$1048576,MATCH('settlement day'!$B$3,NYH!$A$4:$A$1048576,0),MATCH('settlement day'!AI$3,NYH!$A$4:$BB$4,0)),-1,0)</f>
        <v>0</v>
      </c>
      <c r="AJ52" s="799">
        <f ca="1">OFFSET(INDEX(NYH!$A$4:$BB$1048576,MATCH('settlement day'!$B$3,NYH!$A$4:$A$1048576,0),MATCH('settlement day'!AJ$3,NYH!$A$4:$BB$4,0)),-1,0)</f>
        <v>0</v>
      </c>
      <c r="AK52" s="799">
        <f ca="1">OFFSET(INDEX(NYH!$A$4:$BB$1048576,MATCH('settlement day'!$B$3,NYH!$A$4:$A$1048576,0),MATCH('settlement day'!AK$3,NYH!$A$4:$BB$4,0)),-1,0)</f>
        <v>0</v>
      </c>
      <c r="AM52" s="152">
        <f ca="1">OFFSET(INDEX(NYH!$A$4:$BB$1048576,MATCH('settlement day'!$B$3,NYH!$A$4:$A$1048576,0),MATCH('settlement day'!AL$3,NYH!$A$4:$BB$4,0)),-1,0)</f>
        <v>0</v>
      </c>
      <c r="AN52" s="152">
        <f ca="1">OFFSET(INDEX(NYH!$A$4:$BB$1048576,MATCH('settlement day'!$B$3,NYH!$A$4:$A$1048576,0),MATCH('settlement day'!AM$3,NYH!$A$4:$BB$4,0)),-1,0)</f>
        <v>0</v>
      </c>
      <c r="AO52" s="152">
        <f ca="1">OFFSET(INDEX(NYH!$A$4:$BB$1048576,MATCH('settlement day'!$B$3,NYH!$A$4:$A$1048576,0),MATCH('settlement day'!AN$3,NYH!$A$4:$BB$4,0)),-1,0)</f>
        <v>0</v>
      </c>
      <c r="AP52" s="152">
        <f ca="1">OFFSET(INDEX(NYH!$A$4:$BB$1048576,MATCH('settlement day'!$B$3,NYH!$A$4:$A$1048576,0),MATCH('settlement day'!AO$3,NYH!$A$4:$BB$4,0)),-1,0)</f>
        <v>0</v>
      </c>
      <c r="AQ52" s="152">
        <f ca="1">OFFSET(INDEX(NYH!$A$4:$BB$1048576,MATCH('settlement day'!$B$3,NYH!$A$4:$A$1048576,0),MATCH('settlement day'!AP$3,NYH!$A$4:$BB$4,0)),-1,0)</f>
        <v>0</v>
      </c>
      <c r="AR52" s="152">
        <f ca="1">OFFSET(INDEX(NYH!$A$4:$BB$1048576,MATCH('settlement day'!$B$3,NYH!$A$4:$A$1048576,0),MATCH('settlement day'!AQ$3,NYH!$A$4:$BB$4,0)),-1,0)</f>
        <v>0</v>
      </c>
      <c r="AS52" s="152">
        <f ca="1">OFFSET(INDEX(NYH!$A$4:$BB$1048576,MATCH('settlement day'!$B$3,NYH!$A$4:$A$1048576,0),MATCH('settlement day'!AR$3,NYH!$A$4:$BB$4,0)),-1,0)</f>
        <v>0</v>
      </c>
      <c r="AY52" s="152">
        <f ca="1">OFFSET(INDEX(NYH!$A$4:$BB$1048576,MATCH('settlement day'!$B$3,NYH!$A$4:$A$1048576,0),MATCH('settlement day'!AS$3,NYH!$A$4:$BB$4,0)),-1,0)</f>
        <v>0</v>
      </c>
      <c r="AZ52" s="152">
        <f ca="1">OFFSET(INDEX(NYH!$A$4:$CC$1048576,MATCH('settlement day'!$B$3,NYH!$A$4:$A$1048576,0),MATCH('settlement day'!AV$3,NYH!$A$4:$CC$4,0)),-1,0)</f>
        <v>0</v>
      </c>
      <c r="BA52" s="152">
        <f ca="1">OFFSET(INDEX(NYH!$A$4:$CC$1048576,MATCH('settlement day'!$B$3,NYH!$A$4:$A$1048576,0),MATCH('settlement day'!AW$3,NYH!$A$4:$CC$4,0)),-1,0)</f>
        <v>0</v>
      </c>
      <c r="BB52" s="152">
        <f ca="1">OFFSET(INDEX(NYH!$A$4:$CC$1048576,MATCH('settlement day'!$B$3,NYH!$A$4:$A$1048576,0),MATCH('settlement day'!AX$3,NYH!$A$4:$CC$4,0)),-1,0)</f>
        <v>0</v>
      </c>
      <c r="BC52" s="152">
        <f ca="1">OFFSET(INDEX(NYH!$A$4:$CC$1048576,MATCH('settlement day'!$B$3,NYH!$A$4:$A$1048576,0),MATCH('settlement day'!AY$3,NYH!$A$4:$CC$4,0)),-1,0)</f>
        <v>0</v>
      </c>
      <c r="BD52" s="152">
        <f ca="1">OFFSET(INDEX(NYH!$A$4:$CC$1048576,MATCH('settlement day'!$B$3,NYH!$A$4:$A$1048576,0),MATCH('settlement day'!AZ$3,NYH!$A$4:$CC$4,0)),-1,0)</f>
        <v>0</v>
      </c>
      <c r="BE52" s="152">
        <f ca="1">OFFSET(INDEX(NYH!$A$4:$CC$1048576,MATCH('settlement day'!$B$3,NYH!$A$4:$A$1048576,0),MATCH('settlement day'!BA$3,NYH!$A$4:$CC$4,0)),-1,0)</f>
        <v>0</v>
      </c>
      <c r="BF52" s="152">
        <f ca="1">OFFSET(INDEX(NYH!$A$4:$CC$1048576,MATCH('settlement day'!$B$3,NYH!$A$4:$A$1048576,0),MATCH('settlement day'!BB$3,NYH!$A$4:$CC$4,0)),-1,0)</f>
        <v>0</v>
      </c>
      <c r="BG52" s="152">
        <f ca="1">OFFSET(INDEX(NYH!$A$4:$CC$1048576,MATCH('settlement day'!$B$3,NYH!$A$4:$A$1048576,0),MATCH('settlement day'!BC$3,NYH!$A$4:$CC$4,0)),-1,0)</f>
        <v>1.84</v>
      </c>
      <c r="BH52" s="152">
        <f ca="1">OFFSET(INDEX(NYH!$A$4:$CC$1048576,MATCH('settlement day'!$B$3,NYH!$A$4:$A$1048576,0),MATCH('settlement day'!BD$3,NYH!$A$4:$CC$4,0)),-1,0)</f>
        <v>1.845</v>
      </c>
      <c r="BI52" s="152">
        <f ca="1">OFFSET(INDEX(NYH!$A$4:$CC$1048576,MATCH('settlement day'!$B$3,NYH!$A$4:$A$1048576,0),MATCH('settlement day'!BE$3,NYH!$A$4:$CC$4,0)),-1,0)</f>
        <v>1.8574999999999999</v>
      </c>
      <c r="BJ52" s="152">
        <f ca="1">OFFSET(INDEX(NYH!$A$4:$CC$1048576,MATCH('settlement day'!$B$3,NYH!$A$4:$A$1048576,0),MATCH('settlement day'!BF$3,NYH!$A$4:$CC$4,0)),-1,0)</f>
        <v>1.8574999999999999</v>
      </c>
      <c r="BK52" s="152">
        <f ca="1">OFFSET(INDEX(NYH!$A$4:$CC$1048576,MATCH('settlement day'!$B$3,NYH!$A$4:$A$1048576,0),MATCH('settlement day'!BG$3,NYH!$A$4:$CC$4,0)),-1,0)</f>
        <v>1.845</v>
      </c>
      <c r="BL52" s="152">
        <f ca="1">OFFSET(INDEX(NYH!$A$4:$CC$1048576,MATCH('settlement day'!$B$3,NYH!$A$4:$A$1048576,0),MATCH('settlement day'!BH$3,NYH!$A$4:$CC$4,0)),-1,0)</f>
        <v>0</v>
      </c>
      <c r="BM52" s="152">
        <f ca="1">OFFSET(INDEX(NYH!$A$4:$CC$1048576,MATCH('settlement day'!$B$3,NYH!$A$4:$A$1048576,0),MATCH('settlement day'!BI$3,NYH!$A$4:$CC$4,0)),-1,0)</f>
        <v>0</v>
      </c>
      <c r="BN52" s="152">
        <f ca="1">OFFSET(INDEX(NYH!$A$4:$CC$1048576,MATCH('settlement day'!$B$3,NYH!$A$4:$A$1048576,0),MATCH('settlement day'!BJ$3,NYH!$A$4:$CC$4,0)),-1,0)</f>
        <v>0</v>
      </c>
      <c r="BO52" s="152" t="e">
        <f ca="1">OFFSET(INDEX(NYH!$A$4:$CC$1048576,MATCH('settlement day'!$B$3,NYH!$A$4:$A$1048576,0),MATCH('settlement day'!BK$3,NYH!$A$4:$CC$4,0)),-1,0)</f>
        <v>#N/A</v>
      </c>
    </row>
    <row r="53" spans="2:67" ht="15.75" thickBot="1">
      <c r="B53" s="142" t="s">
        <v>366</v>
      </c>
      <c r="C53" s="133">
        <f t="shared" ref="C53:K53" si="138">C51-C52</f>
        <v>0</v>
      </c>
      <c r="D53" s="133">
        <f t="shared" si="138"/>
        <v>0</v>
      </c>
      <c r="E53" s="133">
        <f t="shared" si="138"/>
        <v>0</v>
      </c>
      <c r="F53" s="385">
        <f t="shared" si="138"/>
        <v>0</v>
      </c>
      <c r="G53" s="385">
        <f t="shared" si="138"/>
        <v>0</v>
      </c>
      <c r="H53" s="133">
        <f t="shared" si="138"/>
        <v>0</v>
      </c>
      <c r="I53" s="133">
        <f>I51-I52</f>
        <v>0</v>
      </c>
      <c r="J53" s="133">
        <f t="shared" si="138"/>
        <v>0</v>
      </c>
      <c r="K53" s="133">
        <f t="shared" si="138"/>
        <v>0</v>
      </c>
      <c r="L53" s="133">
        <f t="shared" ref="L53:R53" si="139">L51-L52</f>
        <v>0</v>
      </c>
      <c r="M53" s="133">
        <f t="shared" si="139"/>
        <v>0</v>
      </c>
      <c r="N53" s="133">
        <f t="shared" si="139"/>
        <v>0</v>
      </c>
      <c r="O53" s="133">
        <f t="shared" si="139"/>
        <v>0</v>
      </c>
      <c r="P53" s="133">
        <f t="shared" si="139"/>
        <v>0</v>
      </c>
      <c r="Q53" s="133">
        <f t="shared" si="139"/>
        <v>0</v>
      </c>
      <c r="R53" s="133">
        <f t="shared" si="139"/>
        <v>0</v>
      </c>
      <c r="S53" s="133">
        <f ca="1">S51-S52</f>
        <v>0</v>
      </c>
      <c r="U53" s="133">
        <f ca="1">U51-U52</f>
        <v>0</v>
      </c>
      <c r="W53" s="133">
        <f t="shared" ref="W53:AA53" ca="1" si="140">W51-W52</f>
        <v>0</v>
      </c>
      <c r="X53" s="133">
        <f ca="1">X51-X52</f>
        <v>0</v>
      </c>
      <c r="Y53" s="133">
        <f ca="1">Y51-Y52</f>
        <v>0</v>
      </c>
      <c r="Z53" s="133">
        <f t="shared" ca="1" si="140"/>
        <v>0</v>
      </c>
      <c r="AA53" s="133">
        <f t="shared" ca="1" si="140"/>
        <v>0</v>
      </c>
      <c r="AB53" s="133">
        <f t="shared" ref="AB53:AC53" ca="1" si="141">AB51-AB52</f>
        <v>0</v>
      </c>
      <c r="AC53" s="133">
        <f t="shared" ca="1" si="141"/>
        <v>0</v>
      </c>
      <c r="AD53" s="133">
        <f t="shared" ref="AD53:AG53" ca="1" si="142">AD51-AD52</f>
        <v>0</v>
      </c>
      <c r="AE53" s="133">
        <f t="shared" ca="1" si="142"/>
        <v>0</v>
      </c>
      <c r="AF53" s="133">
        <f t="shared" ca="1" si="142"/>
        <v>0</v>
      </c>
      <c r="AG53" s="133">
        <f t="shared" ca="1" si="142"/>
        <v>0</v>
      </c>
      <c r="AH53" s="133">
        <f t="shared" ref="AH53:AI53" ca="1" si="143">AH51-AH52</f>
        <v>0</v>
      </c>
      <c r="AI53" s="133">
        <f t="shared" ca="1" si="143"/>
        <v>0</v>
      </c>
      <c r="AJ53" s="133">
        <f t="shared" ref="AJ53:AK53" ca="1" si="144">AJ51-AJ52</f>
        <v>0</v>
      </c>
      <c r="AK53" s="133">
        <f t="shared" ca="1" si="144"/>
        <v>0</v>
      </c>
      <c r="AM53" s="133">
        <f ca="1">AM51-AM52</f>
        <v>0</v>
      </c>
      <c r="AN53" s="133">
        <f t="shared" ref="AN53:AS53" ca="1" si="145">AN51-AN52</f>
        <v>0</v>
      </c>
      <c r="AO53" s="133">
        <f t="shared" ca="1" si="145"/>
        <v>0</v>
      </c>
      <c r="AP53" s="133">
        <f t="shared" ca="1" si="145"/>
        <v>0</v>
      </c>
      <c r="AQ53" s="133">
        <f t="shared" ca="1" si="145"/>
        <v>0</v>
      </c>
      <c r="AR53" s="133">
        <f t="shared" ca="1" si="145"/>
        <v>0</v>
      </c>
      <c r="AS53" s="133">
        <f t="shared" ca="1" si="145"/>
        <v>0</v>
      </c>
      <c r="AY53" s="133">
        <f ca="1">AY51-AY52</f>
        <v>0</v>
      </c>
      <c r="AZ53" s="133">
        <f t="shared" ref="AZ53:BO53" ca="1" si="146">AZ51-AZ52</f>
        <v>0</v>
      </c>
      <c r="BA53" s="133">
        <f t="shared" ca="1" si="146"/>
        <v>0</v>
      </c>
      <c r="BB53" s="133">
        <f t="shared" ca="1" si="146"/>
        <v>0</v>
      </c>
      <c r="BC53" s="133">
        <f t="shared" ca="1" si="146"/>
        <v>0</v>
      </c>
      <c r="BD53" s="133">
        <f t="shared" ca="1" si="146"/>
        <v>0</v>
      </c>
      <c r="BE53" s="133">
        <f t="shared" ca="1" si="146"/>
        <v>0</v>
      </c>
      <c r="BF53" s="133">
        <f t="shared" ca="1" si="146"/>
        <v>0</v>
      </c>
      <c r="BG53" s="133">
        <f t="shared" ca="1" si="146"/>
        <v>2.4999999999999467E-3</v>
      </c>
      <c r="BH53" s="133">
        <f t="shared" ca="1" si="146"/>
        <v>2.5000000000000133E-2</v>
      </c>
      <c r="BI53" s="133">
        <f t="shared" ca="1" si="146"/>
        <v>2.5000000000000133E-2</v>
      </c>
      <c r="BJ53" s="133">
        <f t="shared" ca="1" si="146"/>
        <v>2.2499999999999964E-2</v>
      </c>
      <c r="BK53" s="133">
        <f t="shared" ca="1" si="146"/>
        <v>2.0000000000000018E-2</v>
      </c>
      <c r="BL53" s="133">
        <f t="shared" ca="1" si="146"/>
        <v>0</v>
      </c>
      <c r="BM53" s="133">
        <f t="shared" ca="1" si="146"/>
        <v>0</v>
      </c>
      <c r="BN53" s="133">
        <f t="shared" ca="1" si="146"/>
        <v>0</v>
      </c>
      <c r="BO53" s="133" t="e">
        <f t="shared" ca="1" si="146"/>
        <v>#N/A</v>
      </c>
    </row>
    <row r="54" spans="2:67">
      <c r="X54" s="769"/>
      <c r="Y54" s="769"/>
      <c r="Z54" s="769"/>
      <c r="AA54" s="769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135"/>
  <sheetViews>
    <sheetView zoomScale="110" zoomScaleNormal="110" workbookViewId="0">
      <pane xSplit="1" ySplit="4" topLeftCell="B1071" activePane="bottomRight" state="frozen"/>
      <selection pane="topRight" activeCell="B1" sqref="B1"/>
      <selection pane="bottomLeft" activeCell="A5" sqref="A5"/>
      <selection pane="bottomRight" activeCell="K1075" sqref="K1075"/>
    </sheetView>
  </sheetViews>
  <sheetFormatPr baseColWidth="10" defaultColWidth="8.7109375" defaultRowHeight="15"/>
  <cols>
    <col min="1" max="1" width="12.42578125" customWidth="1"/>
    <col min="2" max="2" width="10.42578125" customWidth="1"/>
    <col min="3" max="4" width="9.42578125" customWidth="1"/>
    <col min="5" max="5" width="10.42578125" customWidth="1"/>
    <col min="7" max="7" width="10.42578125" customWidth="1"/>
    <col min="11" max="11" width="16.5703125" customWidth="1"/>
    <col min="22" max="22" width="11.42578125" customWidth="1"/>
    <col min="23" max="23" width="11.5703125" bestFit="1" customWidth="1"/>
    <col min="26" max="26" width="8.5703125" bestFit="1" customWidth="1"/>
  </cols>
  <sheetData>
    <row r="1" spans="1:27" ht="8.1" customHeight="1"/>
    <row r="2" spans="1:27" ht="6.6" customHeight="1"/>
    <row r="3" spans="1:27" ht="16.5" thickBot="1">
      <c r="B3" s="100" t="s">
        <v>423</v>
      </c>
      <c r="C3" s="100"/>
      <c r="D3" s="100"/>
      <c r="E3" s="100"/>
      <c r="F3" s="100"/>
      <c r="G3" s="100"/>
      <c r="H3" s="100"/>
      <c r="I3" s="100"/>
      <c r="J3" s="100"/>
      <c r="K3" s="100"/>
      <c r="L3" s="1127" t="s">
        <v>424</v>
      </c>
      <c r="M3" s="1127"/>
      <c r="N3" s="1127"/>
      <c r="O3" s="1127"/>
      <c r="P3" s="1127"/>
      <c r="Q3" s="1127"/>
      <c r="R3" s="1126" t="s">
        <v>425</v>
      </c>
      <c r="S3" s="1126"/>
      <c r="T3" s="1126"/>
      <c r="U3" s="1126"/>
      <c r="V3" s="719" t="s">
        <v>426</v>
      </c>
      <c r="W3" s="1126" t="s">
        <v>427</v>
      </c>
      <c r="X3" s="1126"/>
      <c r="Y3" s="1126"/>
      <c r="Z3" s="1126"/>
    </row>
    <row r="4" spans="1:27" ht="86.45" customHeight="1" thickBot="1">
      <c r="B4" s="716" t="s">
        <v>399</v>
      </c>
      <c r="C4" s="716" t="s">
        <v>400</v>
      </c>
      <c r="D4" s="101"/>
      <c r="E4" s="717" t="s">
        <v>418</v>
      </c>
      <c r="F4" s="102" t="s">
        <v>428</v>
      </c>
      <c r="G4" s="716" t="s">
        <v>417</v>
      </c>
      <c r="H4" s="716" t="s">
        <v>409</v>
      </c>
      <c r="I4" s="715" t="s">
        <v>429</v>
      </c>
      <c r="J4" s="716" t="s">
        <v>414</v>
      </c>
      <c r="K4" s="715" t="s">
        <v>430</v>
      </c>
      <c r="L4" s="718" t="s">
        <v>385</v>
      </c>
      <c r="M4" s="718" t="s">
        <v>398</v>
      </c>
      <c r="N4" s="718" t="s">
        <v>387</v>
      </c>
      <c r="O4" s="718" t="s">
        <v>390</v>
      </c>
      <c r="P4" s="718" t="s">
        <v>392</v>
      </c>
      <c r="Q4" s="718" t="s">
        <v>394</v>
      </c>
      <c r="R4" s="99" t="s">
        <v>375</v>
      </c>
      <c r="S4" s="99" t="s">
        <v>376</v>
      </c>
      <c r="T4" s="99" t="s">
        <v>377</v>
      </c>
      <c r="U4" s="99" t="s">
        <v>378</v>
      </c>
      <c r="V4" s="720" t="s">
        <v>379</v>
      </c>
      <c r="W4" s="99" t="s">
        <v>381</v>
      </c>
      <c r="X4" s="99" t="s">
        <v>382</v>
      </c>
      <c r="Y4" s="99" t="s">
        <v>383</v>
      </c>
      <c r="Z4" s="99" t="s">
        <v>384</v>
      </c>
      <c r="AA4" s="718" t="s">
        <v>4265</v>
      </c>
    </row>
    <row r="5" spans="1:27">
      <c r="A5" s="96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3">
        <v>1.8674999999999999</v>
      </c>
      <c r="M5" s="103">
        <v>1.875</v>
      </c>
      <c r="N5" s="103">
        <v>1.97</v>
      </c>
      <c r="O5" s="103">
        <v>1.97</v>
      </c>
      <c r="P5" s="103">
        <v>2.11</v>
      </c>
      <c r="Q5" s="103">
        <v>2.2650000000000001</v>
      </c>
      <c r="R5" s="103">
        <v>1.2975000000000001</v>
      </c>
      <c r="S5" s="103">
        <v>1.38</v>
      </c>
      <c r="T5" s="103">
        <v>1.375</v>
      </c>
      <c r="U5">
        <v>1.5485000000000001E-2</v>
      </c>
      <c r="V5" s="341">
        <v>28.485078000000001</v>
      </c>
    </row>
    <row r="6" spans="1:27">
      <c r="A6" s="96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3">
        <v>1.9175</v>
      </c>
      <c r="M6" s="103">
        <v>1.8987499999999999</v>
      </c>
      <c r="N6" s="103">
        <v>1.99</v>
      </c>
      <c r="O6" s="103">
        <v>2.02</v>
      </c>
      <c r="P6" s="103">
        <v>2.105</v>
      </c>
      <c r="Q6" s="103">
        <v>2.29</v>
      </c>
      <c r="R6" s="103">
        <v>1.3262499999999999</v>
      </c>
      <c r="S6" s="103">
        <v>1.405</v>
      </c>
      <c r="T6" s="103">
        <v>1.4</v>
      </c>
      <c r="U6">
        <v>1.5405E-2</v>
      </c>
      <c r="V6" s="341">
        <v>28.732344000000001</v>
      </c>
    </row>
    <row r="7" spans="1:27">
      <c r="A7" s="96">
        <v>44291</v>
      </c>
      <c r="B7">
        <v>190.6</v>
      </c>
      <c r="C7" s="192"/>
      <c r="D7" s="192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3">
        <v>1.9075</v>
      </c>
      <c r="M7" s="103">
        <v>1.89</v>
      </c>
      <c r="N7" s="103">
        <v>1.99</v>
      </c>
      <c r="O7" s="103">
        <v>2.0049999999999999</v>
      </c>
      <c r="P7" s="103">
        <v>2.1</v>
      </c>
      <c r="Q7" s="103">
        <v>2.29</v>
      </c>
      <c r="R7" s="103">
        <v>1.34</v>
      </c>
      <c r="S7" s="103">
        <v>1.4275</v>
      </c>
      <c r="T7" s="103">
        <v>1.4225000000000001</v>
      </c>
      <c r="U7">
        <v>1.5405E-2</v>
      </c>
      <c r="V7" s="341">
        <v>28.972726999999999</v>
      </c>
    </row>
    <row r="8" spans="1:27">
      <c r="A8" s="96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3">
        <v>1.91</v>
      </c>
      <c r="M8" s="103">
        <v>1.895</v>
      </c>
      <c r="N8" s="103">
        <v>1.9924999999999999</v>
      </c>
      <c r="O8" s="103">
        <v>2.0099999999999998</v>
      </c>
      <c r="P8" s="103">
        <v>2.11</v>
      </c>
      <c r="Q8" s="103">
        <v>2.2275</v>
      </c>
      <c r="R8" s="103">
        <v>1.345</v>
      </c>
      <c r="S8" s="103">
        <v>1.4325000000000001</v>
      </c>
      <c r="T8" s="103">
        <v>1.4275</v>
      </c>
      <c r="U8">
        <v>1.4505000000000001E-2</v>
      </c>
      <c r="V8" s="341">
        <v>29.398536</v>
      </c>
    </row>
    <row r="9" spans="1:27">
      <c r="A9" s="96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3">
        <v>1.9275</v>
      </c>
      <c r="M9" s="103">
        <v>1.9</v>
      </c>
      <c r="N9" s="103">
        <v>2.0074999999999998</v>
      </c>
      <c r="O9" s="103">
        <v>2.0249999999999999</v>
      </c>
      <c r="P9" s="103">
        <v>2.125</v>
      </c>
      <c r="Q9" s="103">
        <v>2.2400000000000002</v>
      </c>
      <c r="R9" s="103">
        <v>1.33</v>
      </c>
      <c r="S9" s="103">
        <v>1.4225000000000001</v>
      </c>
      <c r="T9" s="103">
        <v>1.4175</v>
      </c>
      <c r="U9">
        <v>1.4465E-2</v>
      </c>
      <c r="V9" s="341">
        <v>29.988215</v>
      </c>
    </row>
    <row r="10" spans="1:27">
      <c r="A10" s="96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3">
        <v>1.9662500000000001</v>
      </c>
      <c r="M10" s="103">
        <v>1.9450000000000001</v>
      </c>
      <c r="N10" s="103">
        <v>2.0425</v>
      </c>
      <c r="O10" s="103">
        <v>2.0649999999999999</v>
      </c>
      <c r="P10" s="103">
        <v>2.1800000000000002</v>
      </c>
      <c r="Q10" s="103">
        <v>2.2999999999999998</v>
      </c>
      <c r="R10" s="103">
        <v>1.335</v>
      </c>
      <c r="S10" s="103">
        <v>1.4175</v>
      </c>
      <c r="T10" s="103">
        <v>1.4125000000000001</v>
      </c>
      <c r="U10">
        <v>1.4465E-2</v>
      </c>
      <c r="V10" s="341">
        <v>30.488696000000001</v>
      </c>
    </row>
    <row r="11" spans="1:27">
      <c r="A11" s="96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3">
        <v>1.9637500000000001</v>
      </c>
      <c r="M11" s="103">
        <v>1.95</v>
      </c>
      <c r="N11" s="103">
        <v>2.0449999999999999</v>
      </c>
      <c r="O11" s="103">
        <v>2.0699999999999998</v>
      </c>
      <c r="P11" s="103">
        <v>2.21</v>
      </c>
      <c r="Q11" s="103">
        <v>2.3250000000000002</v>
      </c>
      <c r="R11" s="103">
        <v>1.335</v>
      </c>
      <c r="S11" s="103">
        <v>1.4225000000000001</v>
      </c>
      <c r="T11" s="103">
        <v>1.4175</v>
      </c>
      <c r="U11">
        <v>1.4590000000000001E-2</v>
      </c>
      <c r="V11" s="341">
        <v>30.795814</v>
      </c>
    </row>
    <row r="12" spans="1:27">
      <c r="A12" s="96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3">
        <v>1.94625</v>
      </c>
      <c r="M12" s="103">
        <v>1.9450000000000001</v>
      </c>
      <c r="N12" s="103">
        <v>2.0249999999999999</v>
      </c>
      <c r="O12" s="103">
        <v>2.04</v>
      </c>
      <c r="P12" s="103">
        <v>2.2000000000000002</v>
      </c>
      <c r="Q12" s="103">
        <v>2.335</v>
      </c>
      <c r="R12" s="103">
        <v>1.32</v>
      </c>
      <c r="S12" s="103">
        <v>1.39</v>
      </c>
      <c r="T12" s="103">
        <v>1.385</v>
      </c>
      <c r="U12">
        <v>1.4749999999999999E-2</v>
      </c>
      <c r="V12" s="341">
        <v>30.901316999999999</v>
      </c>
    </row>
    <row r="13" spans="1:27">
      <c r="A13" s="96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3">
        <v>1.97</v>
      </c>
      <c r="M13" s="103">
        <v>1.97</v>
      </c>
      <c r="N13" s="103">
        <v>2.0449999999999999</v>
      </c>
      <c r="O13" s="103">
        <v>2.0649999999999999</v>
      </c>
      <c r="P13" s="103">
        <v>2.2050000000000001</v>
      </c>
      <c r="Q13" s="103">
        <v>2.36</v>
      </c>
      <c r="R13" s="103">
        <v>1.3274999999999999</v>
      </c>
      <c r="S13" s="103">
        <v>1.405</v>
      </c>
      <c r="T13" s="103">
        <v>1.4</v>
      </c>
      <c r="U13">
        <v>1.4874999999999999E-2</v>
      </c>
      <c r="V13" s="341">
        <v>30.925861999999999</v>
      </c>
    </row>
    <row r="14" spans="1:27">
      <c r="A14" s="96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3">
        <v>2.0225</v>
      </c>
      <c r="M14" s="103">
        <v>2.02</v>
      </c>
      <c r="N14" s="103">
        <v>2.0962499999999999</v>
      </c>
      <c r="O14" s="103">
        <v>2.1150000000000002</v>
      </c>
      <c r="P14" s="103">
        <v>2.2650000000000001</v>
      </c>
      <c r="Q14" s="103">
        <v>2.4049999999999998</v>
      </c>
      <c r="R14" s="103">
        <v>1.325</v>
      </c>
      <c r="S14" s="103">
        <v>1.39625</v>
      </c>
      <c r="T14" s="103">
        <v>1.3912500000000001</v>
      </c>
      <c r="U14">
        <v>1.4749999999999999E-2</v>
      </c>
      <c r="V14" s="341">
        <v>30.965968</v>
      </c>
    </row>
    <row r="15" spans="1:27">
      <c r="A15" s="96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3">
        <v>2.0487500000000001</v>
      </c>
      <c r="M15" s="103">
        <v>2.0099999999999998</v>
      </c>
      <c r="N15" s="103">
        <v>2.145</v>
      </c>
      <c r="O15" s="103">
        <v>2.145</v>
      </c>
      <c r="P15" s="103">
        <v>2.2749999999999999</v>
      </c>
      <c r="Q15" s="103">
        <v>2.415</v>
      </c>
      <c r="R15" s="103">
        <v>1.3287500000000001</v>
      </c>
      <c r="S15" s="103">
        <v>1.395</v>
      </c>
      <c r="T15" s="103">
        <v>1.39</v>
      </c>
      <c r="U15">
        <v>1.4749999999999999E-2</v>
      </c>
      <c r="V15" s="341">
        <v>30.995999999999999</v>
      </c>
    </row>
    <row r="16" spans="1:27">
      <c r="A16" s="96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3">
        <v>2.0587499999999999</v>
      </c>
      <c r="M16" s="103">
        <v>2.0499999999999998</v>
      </c>
      <c r="N16" s="103">
        <v>2.145</v>
      </c>
      <c r="O16" s="103">
        <v>2.1549999999999998</v>
      </c>
      <c r="P16" s="103">
        <v>2.2850000000000001</v>
      </c>
      <c r="Q16" s="103">
        <v>2.4249999999999998</v>
      </c>
      <c r="R16" s="103">
        <v>1.3474999999999999</v>
      </c>
      <c r="S16" s="103">
        <v>1.4125000000000001</v>
      </c>
      <c r="T16" s="103">
        <v>1.4075</v>
      </c>
      <c r="U16">
        <v>1.451E-2</v>
      </c>
      <c r="V16" s="341">
        <v>30.999825000000001</v>
      </c>
    </row>
    <row r="17" spans="1:22">
      <c r="A17" s="96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3">
        <v>2.1429999999999998</v>
      </c>
      <c r="M17" s="103">
        <v>2.1349999999999998</v>
      </c>
      <c r="N17" s="103">
        <v>2.2250000000000001</v>
      </c>
      <c r="O17" s="103">
        <v>2.2349999999999999</v>
      </c>
      <c r="P17" s="103">
        <v>2.35</v>
      </c>
      <c r="Q17" s="103">
        <v>2.46</v>
      </c>
      <c r="R17" s="103">
        <v>1.3525</v>
      </c>
      <c r="S17" s="103">
        <v>1.415</v>
      </c>
      <c r="T17" s="103">
        <v>1.41</v>
      </c>
      <c r="U17">
        <v>1.443E-2</v>
      </c>
      <c r="V17" s="341">
        <v>30.730886999999999</v>
      </c>
    </row>
    <row r="18" spans="1:22">
      <c r="A18" s="96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3">
        <v>2.1974999999999998</v>
      </c>
      <c r="M18" s="103">
        <v>2.23</v>
      </c>
      <c r="N18" s="103">
        <v>2.2875000000000001</v>
      </c>
      <c r="O18" s="103">
        <v>2.2925</v>
      </c>
      <c r="P18" s="103">
        <v>2.42</v>
      </c>
      <c r="Q18" s="103">
        <v>2.5</v>
      </c>
      <c r="R18" s="103">
        <v>1.3674999999999999</v>
      </c>
      <c r="S18" s="103">
        <v>1.4350000000000001</v>
      </c>
      <c r="T18" s="103">
        <v>1.43</v>
      </c>
      <c r="U18">
        <v>1.4345E-2</v>
      </c>
      <c r="V18" s="341">
        <v>30.953614000000002</v>
      </c>
    </row>
    <row r="19" spans="1:22">
      <c r="A19" s="96">
        <v>44307</v>
      </c>
      <c r="B19">
        <v>224.75</v>
      </c>
      <c r="C19">
        <v>601.25</v>
      </c>
      <c r="E19" s="192">
        <v>3245</v>
      </c>
      <c r="F19" s="192">
        <v>507</v>
      </c>
      <c r="G19" s="192">
        <v>3145</v>
      </c>
      <c r="H19" s="192">
        <v>565</v>
      </c>
      <c r="I19" s="192"/>
      <c r="J19" s="192">
        <v>537</v>
      </c>
      <c r="K19" s="192">
        <v>14.53</v>
      </c>
      <c r="L19" s="103">
        <v>2.2475000000000001</v>
      </c>
      <c r="M19" s="103">
        <v>2.2650000000000001</v>
      </c>
      <c r="N19" s="103">
        <v>2.3250000000000002</v>
      </c>
      <c r="O19" s="103">
        <v>2.34</v>
      </c>
      <c r="P19" s="103">
        <v>2.4350000000000001</v>
      </c>
      <c r="Q19" s="103">
        <v>2.5299999999999998</v>
      </c>
      <c r="R19" s="103">
        <v>1.37</v>
      </c>
      <c r="S19" s="103">
        <v>1.45</v>
      </c>
      <c r="T19" s="103">
        <v>1.4450000000000001</v>
      </c>
      <c r="U19">
        <v>1.414E-2</v>
      </c>
      <c r="V19" s="341"/>
    </row>
    <row r="20" spans="1:22">
      <c r="A20" s="96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3">
        <v>2.3199999999999998</v>
      </c>
      <c r="M20" s="103">
        <v>2.3149999999999999</v>
      </c>
      <c r="N20" s="103">
        <v>2.3875000000000002</v>
      </c>
      <c r="O20" s="103">
        <v>2.415</v>
      </c>
      <c r="P20" s="103">
        <v>2.5049999999999999</v>
      </c>
      <c r="Q20" s="103">
        <v>2.59</v>
      </c>
      <c r="R20" s="103">
        <v>1.3875</v>
      </c>
      <c r="S20" s="103">
        <v>1.47</v>
      </c>
      <c r="T20" s="103">
        <v>1.4650000000000001</v>
      </c>
      <c r="U20">
        <v>1.41E-2</v>
      </c>
      <c r="V20" s="341">
        <v>31.159828000000001</v>
      </c>
    </row>
    <row r="21" spans="1:22">
      <c r="A21" s="96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3">
        <v>2.31</v>
      </c>
      <c r="M21" s="103">
        <v>2.33</v>
      </c>
      <c r="N21" s="103">
        <v>2.3925000000000001</v>
      </c>
      <c r="O21" s="103">
        <v>2.4049999999999998</v>
      </c>
      <c r="P21" s="103">
        <v>2.5049999999999999</v>
      </c>
      <c r="Q21" s="103">
        <v>2.5750000000000002</v>
      </c>
      <c r="R21" s="103">
        <v>1.3975</v>
      </c>
      <c r="S21" s="103">
        <v>1.4824999999999999</v>
      </c>
      <c r="T21" s="103">
        <v>1.4775</v>
      </c>
      <c r="U21">
        <v>1.4019999999999999E-2</v>
      </c>
      <c r="V21" s="341">
        <v>31.189446</v>
      </c>
    </row>
    <row r="22" spans="1:22">
      <c r="A22" s="96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3">
        <v>2.3769999999999998</v>
      </c>
      <c r="M22" s="103">
        <v>2.395</v>
      </c>
      <c r="N22" s="103">
        <v>2.4550000000000001</v>
      </c>
      <c r="O22" s="103">
        <v>2.46</v>
      </c>
      <c r="P22" s="103">
        <v>2.56</v>
      </c>
      <c r="Q22" s="103">
        <v>2.6349999999999998</v>
      </c>
      <c r="R22" s="103">
        <v>1.4225000000000001</v>
      </c>
      <c r="S22" s="103">
        <v>1.51</v>
      </c>
      <c r="T22" s="103">
        <v>1.5049999999999999</v>
      </c>
      <c r="U22">
        <v>1.41E-2</v>
      </c>
      <c r="V22" s="341">
        <v>31.101611999999999</v>
      </c>
    </row>
    <row r="23" spans="1:22">
      <c r="A23" s="96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3">
        <v>2.3424999999999998</v>
      </c>
      <c r="M23" s="103">
        <v>2.3725000000000001</v>
      </c>
      <c r="N23" s="103">
        <v>2.4300000000000002</v>
      </c>
      <c r="O23" s="103">
        <v>2.44</v>
      </c>
      <c r="P23" s="103">
        <v>2.57</v>
      </c>
      <c r="Q23" s="103">
        <v>2.6150000000000002</v>
      </c>
      <c r="R23" s="103">
        <v>1.4850000000000001</v>
      </c>
      <c r="S23" s="103">
        <v>1.575</v>
      </c>
      <c r="T23" s="103">
        <v>1.57</v>
      </c>
      <c r="U23">
        <v>1.4080000000000001E-2</v>
      </c>
      <c r="V23" s="341">
        <v>31.011064999999999</v>
      </c>
    </row>
    <row r="24" spans="1:22">
      <c r="A24" s="96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3">
        <v>2.3312499999999998</v>
      </c>
      <c r="M24" s="103">
        <v>2.37</v>
      </c>
      <c r="N24" s="103">
        <v>2.4275000000000002</v>
      </c>
      <c r="O24" s="103">
        <v>2.4300000000000002</v>
      </c>
      <c r="P24" s="103">
        <v>2.5449999999999999</v>
      </c>
      <c r="Q24" s="103">
        <v>2.6</v>
      </c>
      <c r="R24" s="103">
        <v>1.5075000000000001</v>
      </c>
      <c r="S24" s="103">
        <v>1.59</v>
      </c>
      <c r="T24" s="103">
        <v>1.585</v>
      </c>
      <c r="U24">
        <v>1.4245000000000001E-2</v>
      </c>
      <c r="V24" s="341">
        <v>30.924332</v>
      </c>
    </row>
    <row r="25" spans="1:22">
      <c r="A25" s="96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3">
        <v>2.2737500000000002</v>
      </c>
      <c r="M25" s="103">
        <v>2.28125</v>
      </c>
      <c r="N25" s="103">
        <v>2.3525</v>
      </c>
      <c r="O25" s="103">
        <v>2.375</v>
      </c>
      <c r="P25" s="103">
        <v>2.4550000000000001</v>
      </c>
      <c r="Q25" s="103">
        <v>2.625</v>
      </c>
      <c r="R25" s="103">
        <v>1.53</v>
      </c>
      <c r="S25" s="103">
        <v>1.605</v>
      </c>
      <c r="T25" s="103">
        <v>1.6</v>
      </c>
      <c r="U25">
        <v>1.443E-2</v>
      </c>
      <c r="V25" s="341">
        <v>30.89903</v>
      </c>
    </row>
    <row r="26" spans="1:22">
      <c r="A26" s="96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3">
        <v>2.3149999999999999</v>
      </c>
      <c r="M26" s="103">
        <v>2.2999999999999998</v>
      </c>
      <c r="N26" s="103">
        <v>2.415</v>
      </c>
      <c r="O26" s="103">
        <v>2.415</v>
      </c>
      <c r="P26" s="103">
        <v>2.48</v>
      </c>
      <c r="Q26" s="103">
        <v>2.6549999999999998</v>
      </c>
      <c r="R26" s="103">
        <v>1.4950000000000001</v>
      </c>
      <c r="S26" s="103">
        <v>1.5774999999999999</v>
      </c>
      <c r="T26" s="103">
        <v>1.5725</v>
      </c>
      <c r="U26">
        <v>1.443E-2</v>
      </c>
      <c r="V26" s="341">
        <v>30.792113000000001</v>
      </c>
    </row>
    <row r="27" spans="1:22">
      <c r="A27" s="96">
        <v>44319</v>
      </c>
      <c r="B27">
        <v>233.25</v>
      </c>
      <c r="C27" s="333"/>
      <c r="D27" s="333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3">
        <v>2.35</v>
      </c>
      <c r="M27" s="103">
        <v>2.35</v>
      </c>
      <c r="N27" s="103">
        <v>2.4550000000000001</v>
      </c>
      <c r="O27" s="103">
        <v>2.4375</v>
      </c>
      <c r="P27" s="103">
        <v>2.5</v>
      </c>
      <c r="Q27" s="103">
        <v>2.6549999999999998</v>
      </c>
      <c r="R27" s="103">
        <v>1.5475000000000001</v>
      </c>
      <c r="S27" s="103">
        <v>1.635</v>
      </c>
      <c r="T27" s="103">
        <v>1.63</v>
      </c>
      <c r="U27">
        <v>1.4590000000000001E-2</v>
      </c>
      <c r="V27" s="341">
        <v>30.701087000000001</v>
      </c>
    </row>
    <row r="28" spans="1:22">
      <c r="A28" s="96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3">
        <v>2.4390000000000001</v>
      </c>
      <c r="M28" s="103">
        <v>2.46</v>
      </c>
      <c r="N28" s="103">
        <v>2.5550000000000002</v>
      </c>
      <c r="O28" s="103">
        <v>2.54</v>
      </c>
      <c r="P28" s="103">
        <v>2.5649999999999999</v>
      </c>
      <c r="Q28" s="103">
        <v>2.7025000000000001</v>
      </c>
      <c r="R28" s="103">
        <v>1.605</v>
      </c>
      <c r="S28" s="103">
        <v>1.69</v>
      </c>
      <c r="T28" s="103">
        <v>1.6850000000000001</v>
      </c>
      <c r="U28">
        <v>1.4635E-2</v>
      </c>
      <c r="V28" s="341">
        <v>31.305116999999999</v>
      </c>
    </row>
    <row r="29" spans="1:22">
      <c r="A29" s="96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3">
        <v>2.5350000000000001</v>
      </c>
      <c r="M29" s="103">
        <v>2.5350000000000001</v>
      </c>
      <c r="N29" s="103">
        <v>2.6349999999999998</v>
      </c>
      <c r="O29" s="103">
        <v>2.6150000000000002</v>
      </c>
      <c r="P29" s="103">
        <v>2.7</v>
      </c>
      <c r="Q29" s="103">
        <v>2.86</v>
      </c>
      <c r="R29" s="103">
        <v>1.6375</v>
      </c>
      <c r="S29" s="103">
        <v>1.73</v>
      </c>
      <c r="T29" s="103">
        <v>1.7250000000000001</v>
      </c>
      <c r="U29">
        <v>1.4874999999999999E-2</v>
      </c>
      <c r="V29" s="341">
        <v>30.740487999999999</v>
      </c>
    </row>
    <row r="30" spans="1:22">
      <c r="A30" s="96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5">
        <f>3600+380</f>
        <v>3980</v>
      </c>
      <c r="J30">
        <v>631</v>
      </c>
      <c r="K30">
        <v>17.190000000000001</v>
      </c>
      <c r="L30" s="103">
        <v>2.6225000000000001</v>
      </c>
      <c r="M30" s="103">
        <v>2.6</v>
      </c>
      <c r="N30" s="103">
        <v>2.6724999999999999</v>
      </c>
      <c r="O30" s="103">
        <v>2.7124999999999999</v>
      </c>
      <c r="P30" s="103">
        <v>2.7450000000000001</v>
      </c>
      <c r="Q30" s="103">
        <v>2.855</v>
      </c>
      <c r="R30" s="103">
        <v>1.6825000000000001</v>
      </c>
      <c r="S30" s="103">
        <v>1.77</v>
      </c>
      <c r="T30" s="103">
        <v>1.7649999999999999</v>
      </c>
      <c r="U30">
        <v>1.516E-2</v>
      </c>
      <c r="V30" s="341">
        <v>30.727544999999999</v>
      </c>
    </row>
    <row r="31" spans="1:22">
      <c r="A31" s="96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3">
        <v>2.67875</v>
      </c>
      <c r="M31" s="103">
        <v>2.66</v>
      </c>
      <c r="N31" s="103">
        <v>2.7</v>
      </c>
      <c r="O31" s="103">
        <v>2.7749999999999999</v>
      </c>
      <c r="P31" s="103">
        <v>2.84</v>
      </c>
      <c r="Q31" s="103">
        <v>2.9049999999999998</v>
      </c>
      <c r="R31" s="103">
        <v>1.7375</v>
      </c>
      <c r="S31" s="103">
        <v>1.825</v>
      </c>
      <c r="T31" s="103">
        <v>1.82</v>
      </c>
      <c r="U31">
        <v>1.5405E-2</v>
      </c>
      <c r="V31" s="341">
        <v>30.705192</v>
      </c>
    </row>
    <row r="32" spans="1:22">
      <c r="A32" s="96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3">
        <v>2.6389999999999998</v>
      </c>
      <c r="M32" s="103">
        <v>2.645</v>
      </c>
      <c r="N32" s="103">
        <v>2.665</v>
      </c>
      <c r="O32" s="103">
        <v>2.73</v>
      </c>
      <c r="P32" s="103">
        <v>2.8149999999999999</v>
      </c>
      <c r="Q32" s="103">
        <v>2.88</v>
      </c>
      <c r="R32" s="103">
        <v>1.79</v>
      </c>
      <c r="S32" s="103">
        <v>1.865</v>
      </c>
      <c r="T32" s="103">
        <v>1.86</v>
      </c>
      <c r="U32">
        <v>1.5325E-2</v>
      </c>
      <c r="V32" s="363">
        <v>30.6875</v>
      </c>
    </row>
    <row r="33" spans="1:22">
      <c r="A33" s="96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3">
        <v>2.64</v>
      </c>
      <c r="M33" s="103">
        <v>2.66</v>
      </c>
      <c r="N33" s="103">
        <v>2.6724999999999999</v>
      </c>
      <c r="O33" s="103">
        <v>2.7250000000000001</v>
      </c>
      <c r="P33" s="103">
        <v>2.8250000000000002</v>
      </c>
      <c r="Q33" s="103">
        <v>2.95</v>
      </c>
      <c r="R33" s="103">
        <v>1.79</v>
      </c>
      <c r="S33" s="103">
        <v>1.8625</v>
      </c>
      <c r="T33" s="103">
        <v>1.8574999999999999</v>
      </c>
      <c r="U33">
        <v>1.5325E-2</v>
      </c>
      <c r="V33" s="363">
        <v>30.678654999999999</v>
      </c>
    </row>
    <row r="34" spans="1:22">
      <c r="A34" s="96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3">
        <v>2.585</v>
      </c>
      <c r="M34" s="103">
        <v>2.5825</v>
      </c>
      <c r="N34" s="103">
        <v>2.5950000000000002</v>
      </c>
      <c r="O34" s="103">
        <v>2.67</v>
      </c>
      <c r="P34" s="103">
        <v>2.78</v>
      </c>
      <c r="Q34" s="103">
        <v>2.855</v>
      </c>
      <c r="R34" s="103">
        <v>1.865</v>
      </c>
      <c r="S34" s="103">
        <v>1.9375</v>
      </c>
      <c r="T34" s="103">
        <v>1.9325000000000001</v>
      </c>
      <c r="U34">
        <v>1.528E-2</v>
      </c>
      <c r="V34" s="363">
        <v>30.472429999999999</v>
      </c>
    </row>
    <row r="35" spans="1:22">
      <c r="A35" s="96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3">
        <v>2.4925000000000002</v>
      </c>
      <c r="M35" s="103">
        <v>2.4900000000000002</v>
      </c>
      <c r="N35" s="103">
        <v>2.4849999999999999</v>
      </c>
      <c r="O35" s="103">
        <v>2.585</v>
      </c>
      <c r="P35" s="103">
        <v>2.68</v>
      </c>
      <c r="Q35" s="103">
        <v>2.7650000000000001</v>
      </c>
      <c r="R35" s="103">
        <v>1.865</v>
      </c>
      <c r="S35" s="103">
        <v>1.9350000000000001</v>
      </c>
      <c r="T35" s="103">
        <v>1.93</v>
      </c>
      <c r="U35">
        <v>1.5285E-2</v>
      </c>
      <c r="V35" s="363">
        <v>30.656943999999999</v>
      </c>
    </row>
    <row r="36" spans="1:22">
      <c r="A36" s="96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3">
        <v>2.4725000000000001</v>
      </c>
      <c r="M36" s="103">
        <v>2.4649999999999999</v>
      </c>
      <c r="N36" s="103">
        <v>2.4900000000000002</v>
      </c>
      <c r="O36" s="103">
        <v>2.57</v>
      </c>
      <c r="P36" s="103">
        <v>2.68</v>
      </c>
      <c r="Q36" s="103">
        <v>2.7650000000000001</v>
      </c>
      <c r="R36" s="103">
        <v>1.8474999999999999</v>
      </c>
      <c r="S36" s="103">
        <v>1.9350000000000001</v>
      </c>
      <c r="T36" s="103">
        <v>1.93</v>
      </c>
      <c r="U36">
        <v>1.5285E-2</v>
      </c>
      <c r="V36" s="363">
        <v>30.673753000000001</v>
      </c>
    </row>
    <row r="37" spans="1:22">
      <c r="A37" s="96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3">
        <v>2.5375000000000001</v>
      </c>
      <c r="M37" s="103">
        <v>2.4900000000000002</v>
      </c>
      <c r="N37" s="103">
        <v>2.59</v>
      </c>
      <c r="O37" s="103">
        <v>2.59</v>
      </c>
      <c r="P37" s="103">
        <v>2.7050000000000001</v>
      </c>
      <c r="Q37" s="103">
        <v>2.7949999999999999</v>
      </c>
      <c r="R37" s="103">
        <v>1.865</v>
      </c>
      <c r="S37" s="103">
        <v>1.9650000000000001</v>
      </c>
      <c r="T37" s="103">
        <v>1.96</v>
      </c>
      <c r="U37">
        <v>1.508E-2</v>
      </c>
      <c r="V37" s="363">
        <v>30.671222</v>
      </c>
    </row>
    <row r="38" spans="1:22">
      <c r="A38" s="96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3">
        <v>2.62</v>
      </c>
      <c r="M38" s="103">
        <v>2.5550000000000002</v>
      </c>
      <c r="N38" s="103">
        <v>2.645</v>
      </c>
      <c r="O38" s="103">
        <v>2.6549999999999998</v>
      </c>
      <c r="P38" s="103">
        <v>2.7450000000000001</v>
      </c>
      <c r="Q38" s="103">
        <v>2.85</v>
      </c>
      <c r="R38" s="103">
        <v>1.8975</v>
      </c>
      <c r="S38" s="103">
        <v>1.9950000000000001</v>
      </c>
      <c r="T38" s="103">
        <v>1.99</v>
      </c>
      <c r="U38">
        <v>1.5325E-2</v>
      </c>
      <c r="V38" s="363">
        <v>30.612152999999999</v>
      </c>
    </row>
    <row r="39" spans="1:22">
      <c r="A39" s="96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3">
        <v>2.585</v>
      </c>
      <c r="M39" s="103">
        <v>2.5</v>
      </c>
      <c r="N39" s="103">
        <v>2.63</v>
      </c>
      <c r="O39" s="103">
        <v>2.63</v>
      </c>
      <c r="P39" s="103">
        <v>2.7250000000000001</v>
      </c>
      <c r="Q39" s="103">
        <v>2.83</v>
      </c>
      <c r="R39" s="103">
        <v>1.875</v>
      </c>
      <c r="S39" s="103">
        <v>1.97</v>
      </c>
      <c r="T39" s="103">
        <v>1.9650000000000001</v>
      </c>
      <c r="U39">
        <v>1.5325E-2</v>
      </c>
      <c r="V39" s="363">
        <v>30.638812999999999</v>
      </c>
    </row>
    <row r="40" spans="1:22">
      <c r="A40" s="96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3">
        <v>2.61375</v>
      </c>
      <c r="M40" s="103">
        <v>2.5</v>
      </c>
      <c r="N40" s="103">
        <v>2.5274999999999999</v>
      </c>
      <c r="O40" s="103">
        <v>2.67</v>
      </c>
      <c r="P40" s="103">
        <v>2.68</v>
      </c>
      <c r="Q40" s="103">
        <v>2.81</v>
      </c>
      <c r="R40" s="103">
        <v>1.8525</v>
      </c>
      <c r="S40" s="103">
        <v>1.9424999999999999</v>
      </c>
      <c r="T40" s="103">
        <v>1.9375</v>
      </c>
      <c r="U40">
        <v>1.5405E-2</v>
      </c>
      <c r="V40" s="363">
        <v>30.584066</v>
      </c>
    </row>
    <row r="41" spans="1:22">
      <c r="A41" s="96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3">
        <v>2.5975000000000001</v>
      </c>
      <c r="M41" s="103">
        <v>2.4900000000000002</v>
      </c>
      <c r="N41" s="103">
        <v>2.4849999999999999</v>
      </c>
      <c r="O41" s="103">
        <v>2.67</v>
      </c>
      <c r="P41" s="103">
        <v>2.68</v>
      </c>
      <c r="Q41" s="103">
        <v>2.81</v>
      </c>
      <c r="R41" s="103">
        <v>1.82</v>
      </c>
      <c r="S41" s="103">
        <v>1.915</v>
      </c>
      <c r="T41" s="103">
        <v>1.91</v>
      </c>
      <c r="U41">
        <v>1.549E-2</v>
      </c>
      <c r="V41" s="363">
        <v>30.548839000000001</v>
      </c>
    </row>
    <row r="42" spans="1:22">
      <c r="A42" s="96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3">
        <v>2.5724999999999998</v>
      </c>
      <c r="M42" s="103">
        <v>2.5</v>
      </c>
      <c r="N42" s="103">
        <v>2.5099999999999998</v>
      </c>
      <c r="O42" s="103">
        <v>2.4750000000000001</v>
      </c>
      <c r="P42" s="103">
        <v>2.6749999999999998</v>
      </c>
      <c r="Q42" s="103">
        <v>2.8050000000000002</v>
      </c>
      <c r="R42" s="103">
        <v>1.835</v>
      </c>
      <c r="S42" s="103">
        <v>1.925</v>
      </c>
      <c r="T42" s="103">
        <v>1.92</v>
      </c>
      <c r="U42">
        <v>1.549E-2</v>
      </c>
      <c r="V42" s="363">
        <v>30.497150999999999</v>
      </c>
    </row>
    <row r="43" spans="1:22">
      <c r="A43" s="96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3">
        <v>2.4500000000000002</v>
      </c>
      <c r="M43" s="103">
        <v>2.4275000000000002</v>
      </c>
      <c r="N43" s="103">
        <v>2.4275000000000002</v>
      </c>
      <c r="O43" s="103">
        <v>2.42</v>
      </c>
      <c r="P43" s="103">
        <v>2.5750000000000002</v>
      </c>
      <c r="Q43" s="103">
        <v>2.7250000000000001</v>
      </c>
      <c r="R43" s="103">
        <v>1.8425</v>
      </c>
      <c r="S43" s="103">
        <v>1.94</v>
      </c>
      <c r="T43" s="103">
        <v>1.9350000000000001</v>
      </c>
      <c r="U43">
        <v>1.553E-2</v>
      </c>
      <c r="V43" s="363">
        <v>30.500397</v>
      </c>
    </row>
    <row r="44" spans="1:22">
      <c r="A44" s="96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3">
        <v>2.4</v>
      </c>
      <c r="M44" s="103">
        <v>2.3650000000000002</v>
      </c>
      <c r="N44" s="103">
        <v>2.4049999999999998</v>
      </c>
      <c r="O44" s="103">
        <v>2.38</v>
      </c>
      <c r="P44" s="103">
        <v>2.5750000000000002</v>
      </c>
      <c r="Q44" s="103">
        <v>2.7250000000000001</v>
      </c>
      <c r="R44" s="103">
        <v>1.8149999999999999</v>
      </c>
      <c r="S44" s="103">
        <v>1.91</v>
      </c>
      <c r="T44" s="103">
        <v>1.905</v>
      </c>
      <c r="U44">
        <v>1.5769999999999999E-2</v>
      </c>
      <c r="V44" s="363">
        <v>30.449738</v>
      </c>
    </row>
    <row r="45" spans="1:22">
      <c r="A45" s="96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3">
        <v>2.4412500000000001</v>
      </c>
      <c r="M45" s="103">
        <v>2.37</v>
      </c>
      <c r="N45" s="103">
        <v>2.4925000000000002</v>
      </c>
      <c r="O45" s="103">
        <v>2.4300000000000002</v>
      </c>
      <c r="P45" s="103">
        <v>2.57</v>
      </c>
      <c r="Q45" s="103">
        <v>2.7250000000000001</v>
      </c>
      <c r="R45" s="103">
        <v>1.855</v>
      </c>
      <c r="S45" s="103">
        <v>1.96</v>
      </c>
      <c r="T45" s="103">
        <v>1.9550000000000001</v>
      </c>
      <c r="U45">
        <v>1.5730000000000001E-2</v>
      </c>
      <c r="V45" s="363">
        <v>30.427098000000001</v>
      </c>
    </row>
    <row r="46" spans="1:22">
      <c r="A46" s="96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3">
        <v>2.4824999999999999</v>
      </c>
      <c r="M46" s="103">
        <v>2.39</v>
      </c>
      <c r="N46" s="103">
        <v>2.5049999999999999</v>
      </c>
      <c r="O46" s="103">
        <v>2.4900000000000002</v>
      </c>
      <c r="P46" s="103">
        <v>2.58</v>
      </c>
      <c r="Q46" s="103">
        <v>2.71</v>
      </c>
      <c r="R46" s="103">
        <v>1.84</v>
      </c>
      <c r="S46" s="103">
        <v>1.9350000000000001</v>
      </c>
      <c r="T46" s="103">
        <v>1.93</v>
      </c>
      <c r="U46">
        <v>1.5730000000000001E-2</v>
      </c>
      <c r="V46" s="363">
        <v>30.237832000000001</v>
      </c>
    </row>
    <row r="47" spans="1:22">
      <c r="A47" s="96">
        <v>44347</v>
      </c>
      <c r="B47" s="192">
        <v>248.4</v>
      </c>
      <c r="C47" s="192">
        <v>645.25</v>
      </c>
      <c r="D47" s="192"/>
      <c r="E47" s="192">
        <v>3595</v>
      </c>
      <c r="F47" s="192">
        <v>594</v>
      </c>
      <c r="G47" s="192">
        <v>3600</v>
      </c>
      <c r="H47" s="192">
        <v>684</v>
      </c>
      <c r="I47" s="192">
        <v>4060</v>
      </c>
      <c r="J47" s="192">
        <v>624</v>
      </c>
      <c r="K47" s="192">
        <v>16.98</v>
      </c>
      <c r="L47" s="373">
        <v>2.4824999999999999</v>
      </c>
      <c r="M47" s="373">
        <v>2.39</v>
      </c>
      <c r="N47" s="373">
        <v>2.5049999999999999</v>
      </c>
      <c r="O47" s="373">
        <v>2.4900000000000002</v>
      </c>
      <c r="P47" s="373">
        <v>2.58</v>
      </c>
      <c r="Q47" s="373">
        <v>2.71</v>
      </c>
      <c r="R47" s="373">
        <v>1.84</v>
      </c>
      <c r="S47" s="373">
        <v>1.9350000000000001</v>
      </c>
      <c r="T47" s="373">
        <v>1.93</v>
      </c>
      <c r="U47" s="192">
        <v>1.5730000000000001E-2</v>
      </c>
      <c r="V47" s="363">
        <v>30.031110999999999</v>
      </c>
    </row>
    <row r="48" spans="1:22">
      <c r="A48" s="96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3">
        <v>2.5550000000000002</v>
      </c>
      <c r="M48" s="103">
        <v>2.4950000000000001</v>
      </c>
      <c r="N48" s="103">
        <v>2.6037499999999998</v>
      </c>
      <c r="O48" s="103">
        <v>2.5649999999999999</v>
      </c>
      <c r="P48" s="103">
        <v>2.6549999999999998</v>
      </c>
      <c r="Q48" s="103">
        <v>2.8</v>
      </c>
      <c r="R48" s="103">
        <v>1.87</v>
      </c>
      <c r="S48" s="103">
        <v>1.95</v>
      </c>
      <c r="T48" s="103">
        <v>1.9450000000000001</v>
      </c>
      <c r="U48">
        <v>1.5769999999999999E-2</v>
      </c>
      <c r="V48" s="363">
        <v>29.623563000000001</v>
      </c>
    </row>
    <row r="49" spans="1:22">
      <c r="A49" s="96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3">
        <v>2.5024999999999999</v>
      </c>
      <c r="M49" s="103">
        <v>2.4350000000000001</v>
      </c>
      <c r="N49" s="103">
        <v>2.5449999999999999</v>
      </c>
      <c r="O49" s="103">
        <v>2.5099999999999998</v>
      </c>
      <c r="P49" s="103">
        <v>2.65</v>
      </c>
      <c r="Q49" s="103">
        <v>2.78</v>
      </c>
      <c r="R49" s="103">
        <v>1.8725000000000001</v>
      </c>
      <c r="S49" s="103">
        <v>1.9575</v>
      </c>
      <c r="T49" s="103">
        <v>1.9524999999999999</v>
      </c>
      <c r="U49">
        <v>1.5730000000000001E-2</v>
      </c>
      <c r="V49" s="363">
        <v>29.657321</v>
      </c>
    </row>
    <row r="50" spans="1:22">
      <c r="A50" s="96">
        <v>44350</v>
      </c>
      <c r="B50">
        <v>237.75</v>
      </c>
      <c r="C50">
        <v>652.25</v>
      </c>
      <c r="D50">
        <v>2.4424999999999999</v>
      </c>
      <c r="E50" s="192">
        <v>3655</v>
      </c>
      <c r="F50" s="192">
        <v>621</v>
      </c>
      <c r="G50" s="192">
        <v>3615</v>
      </c>
      <c r="H50" s="192">
        <v>706</v>
      </c>
      <c r="I50" s="192"/>
      <c r="J50" s="192">
        <v>651</v>
      </c>
      <c r="K50" s="192">
        <v>17.73</v>
      </c>
      <c r="L50" s="103">
        <v>2.38</v>
      </c>
      <c r="M50" s="103">
        <v>2.355</v>
      </c>
      <c r="N50" s="103">
        <v>2.4550000000000001</v>
      </c>
      <c r="O50" s="103">
        <v>2.395</v>
      </c>
      <c r="P50" s="103">
        <v>2.5950000000000002</v>
      </c>
      <c r="Q50" s="103">
        <v>2.73</v>
      </c>
      <c r="R50" s="103">
        <v>1.8674999999999999</v>
      </c>
      <c r="S50" s="103">
        <v>1.9450000000000001</v>
      </c>
      <c r="T50" s="103">
        <v>1.94</v>
      </c>
      <c r="U50">
        <v>1.5730000000000001E-2</v>
      </c>
      <c r="V50" s="363">
        <v>29.657321</v>
      </c>
    </row>
    <row r="51" spans="1:22">
      <c r="A51" s="96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3">
        <v>2.415</v>
      </c>
      <c r="M51" s="103">
        <v>2.355</v>
      </c>
      <c r="N51" s="103">
        <v>2.4750000000000001</v>
      </c>
      <c r="O51" s="103">
        <v>2.4350000000000001</v>
      </c>
      <c r="P51" s="103">
        <v>2.5825</v>
      </c>
      <c r="Q51" s="103">
        <v>2.72</v>
      </c>
      <c r="R51" s="103">
        <v>1.88</v>
      </c>
      <c r="S51" s="103">
        <v>1.9575</v>
      </c>
      <c r="T51" s="103">
        <v>1.9524999999999999</v>
      </c>
      <c r="U51">
        <v>1.5730000000000001E-2</v>
      </c>
      <c r="V51" s="363">
        <v>29.591107999999998</v>
      </c>
    </row>
    <row r="52" spans="1:22">
      <c r="A52" s="96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92">
        <v>711</v>
      </c>
      <c r="J52">
        <v>656</v>
      </c>
      <c r="K52">
        <v>17.88</v>
      </c>
      <c r="L52" s="103">
        <v>2.42625</v>
      </c>
      <c r="M52" s="103">
        <v>2.3925000000000001</v>
      </c>
      <c r="N52" s="103">
        <v>2.4750000000000001</v>
      </c>
      <c r="O52" s="103">
        <v>2.4550000000000001</v>
      </c>
      <c r="P52" s="103">
        <v>2.5550000000000002</v>
      </c>
      <c r="Q52" s="103">
        <v>2.6949999999999998</v>
      </c>
      <c r="R52" s="103">
        <v>1.9212499999999999</v>
      </c>
      <c r="S52" s="103">
        <v>2.0099999999999998</v>
      </c>
      <c r="T52" s="103">
        <v>2.0049999999999999</v>
      </c>
      <c r="U52">
        <v>1.5730000000000001E-2</v>
      </c>
      <c r="V52" s="363">
        <v>29.550968000000001</v>
      </c>
    </row>
    <row r="53" spans="1:22">
      <c r="A53" s="96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3">
        <v>2.4224999999999999</v>
      </c>
      <c r="M53" s="103">
        <v>2.3824999999999998</v>
      </c>
      <c r="N53" s="103">
        <v>2.48</v>
      </c>
      <c r="O53" s="103">
        <v>2.4750000000000001</v>
      </c>
      <c r="P53" s="103">
        <v>2.5649999999999999</v>
      </c>
      <c r="Q53" s="103">
        <v>2.7324999999999999</v>
      </c>
      <c r="R53" s="103">
        <v>1.96</v>
      </c>
      <c r="S53" s="103">
        <v>2.0350000000000001</v>
      </c>
      <c r="T53" s="103">
        <v>2.0299999999999998</v>
      </c>
      <c r="U53">
        <v>1.5445E-2</v>
      </c>
      <c r="V53" s="363">
        <v>29.574826000000002</v>
      </c>
    </row>
    <row r="54" spans="1:22">
      <c r="A54" s="96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92">
        <v>704</v>
      </c>
      <c r="J54">
        <v>646</v>
      </c>
      <c r="K54">
        <v>17.600000000000001</v>
      </c>
      <c r="L54" s="103">
        <v>2.38375</v>
      </c>
      <c r="M54" s="103">
        <v>2.3025000000000002</v>
      </c>
      <c r="N54" s="103">
        <v>2.42</v>
      </c>
      <c r="O54" s="103">
        <v>2.4449999999999998</v>
      </c>
      <c r="P54" s="103">
        <v>2.54</v>
      </c>
      <c r="Q54" s="103">
        <v>2.7050000000000001</v>
      </c>
      <c r="R54" s="103">
        <v>1.9550000000000001</v>
      </c>
      <c r="S54" s="103">
        <v>2.02</v>
      </c>
      <c r="T54" s="103">
        <v>2.0150000000000001</v>
      </c>
      <c r="U54">
        <v>1.5325E-2</v>
      </c>
      <c r="V54" s="363">
        <v>29.186955999999999</v>
      </c>
    </row>
    <row r="55" spans="1:22">
      <c r="A55" s="96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3">
        <v>2.39</v>
      </c>
      <c r="M55" s="103">
        <v>2.31</v>
      </c>
      <c r="N55" s="103">
        <v>2.42</v>
      </c>
      <c r="O55" s="103">
        <v>2.46</v>
      </c>
      <c r="P55" s="103">
        <v>2.5449999999999999</v>
      </c>
      <c r="Q55" s="103">
        <v>2.71</v>
      </c>
      <c r="R55" s="103">
        <v>1.98</v>
      </c>
      <c r="S55" s="103">
        <v>2.0449999999999999</v>
      </c>
      <c r="T55" s="103">
        <v>2.04</v>
      </c>
      <c r="U55">
        <v>1.5445E-2</v>
      </c>
      <c r="V55" s="363">
        <v>28.569542999999999</v>
      </c>
    </row>
    <row r="56" spans="1:22">
      <c r="A56" s="96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92">
        <v>696</v>
      </c>
      <c r="I56">
        <v>4015</v>
      </c>
      <c r="J56">
        <v>637</v>
      </c>
      <c r="K56">
        <v>17.34</v>
      </c>
      <c r="L56" s="103">
        <v>2.40625</v>
      </c>
      <c r="M56" s="103">
        <v>2.38</v>
      </c>
      <c r="N56" s="103">
        <v>2.4500000000000002</v>
      </c>
      <c r="O56" s="103">
        <v>2.4849999999999999</v>
      </c>
      <c r="P56" s="103">
        <v>2.4849999999999999</v>
      </c>
      <c r="Q56" s="103">
        <v>2.7</v>
      </c>
      <c r="R56" s="103">
        <v>1.78</v>
      </c>
      <c r="S56" s="103">
        <v>1.885</v>
      </c>
      <c r="T56" s="103">
        <v>1.88</v>
      </c>
      <c r="U56">
        <v>1.5485000000000001E-2</v>
      </c>
      <c r="V56" s="363">
        <v>28.515208000000001</v>
      </c>
    </row>
    <row r="57" spans="1:22">
      <c r="A57" s="96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3">
        <v>2.3740000000000001</v>
      </c>
      <c r="M57" s="103">
        <v>2.2850000000000001</v>
      </c>
      <c r="N57" s="103">
        <v>2.4550000000000001</v>
      </c>
      <c r="O57" s="103">
        <v>2.4375</v>
      </c>
      <c r="P57" s="103">
        <v>2.4550000000000001</v>
      </c>
      <c r="Q57" s="103">
        <v>2.6749999999999998</v>
      </c>
      <c r="R57" s="103">
        <v>1.675</v>
      </c>
      <c r="S57" s="103">
        <v>1.79</v>
      </c>
      <c r="T57" s="103">
        <v>1.7849999999999999</v>
      </c>
      <c r="U57">
        <v>1.5405E-2</v>
      </c>
      <c r="V57" s="363">
        <v>28.719296</v>
      </c>
    </row>
    <row r="58" spans="1:22">
      <c r="A58" s="96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92">
        <v>695</v>
      </c>
      <c r="J58">
        <v>634</v>
      </c>
      <c r="K58">
        <v>17.28</v>
      </c>
      <c r="L58" s="103">
        <v>2.3574999999999999</v>
      </c>
      <c r="M58" s="103">
        <v>2.2549999999999999</v>
      </c>
      <c r="N58" s="103">
        <v>2.4449999999999998</v>
      </c>
      <c r="O58" s="103">
        <v>2.415</v>
      </c>
      <c r="P58" s="103">
        <v>2.4249999999999998</v>
      </c>
      <c r="Q58" s="103">
        <v>2.6549999999999998</v>
      </c>
      <c r="R58" s="103">
        <v>1.5349999999999999</v>
      </c>
      <c r="S58" s="103">
        <v>1.68</v>
      </c>
      <c r="T58" s="103">
        <v>1.675</v>
      </c>
      <c r="U58">
        <v>1.5405E-2</v>
      </c>
      <c r="V58" s="363">
        <v>28.422650000000001</v>
      </c>
    </row>
    <row r="59" spans="1:22">
      <c r="A59" s="96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3">
        <v>2.355</v>
      </c>
      <c r="M59" s="103">
        <v>2.2850000000000001</v>
      </c>
      <c r="N59" s="103">
        <v>2.3875000000000002</v>
      </c>
      <c r="O59" s="103">
        <v>2.42</v>
      </c>
      <c r="P59" s="103">
        <v>2.4900000000000002</v>
      </c>
      <c r="Q59" s="103">
        <v>2.7050000000000001</v>
      </c>
      <c r="R59" s="103">
        <v>1.29</v>
      </c>
      <c r="S59" s="103">
        <v>1.45</v>
      </c>
      <c r="T59" s="103">
        <v>1.4450000000000001</v>
      </c>
      <c r="U59">
        <v>1.5405E-2</v>
      </c>
      <c r="V59" s="363">
        <v>28.437709999999999</v>
      </c>
    </row>
    <row r="60" spans="1:22">
      <c r="A60" s="96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8">
        <v>680</v>
      </c>
      <c r="J60">
        <v>617</v>
      </c>
      <c r="K60">
        <v>16.79</v>
      </c>
      <c r="L60" s="103">
        <v>2.2574999999999998</v>
      </c>
      <c r="M60" s="103">
        <v>2.23</v>
      </c>
      <c r="N60" s="103">
        <v>2.29</v>
      </c>
      <c r="O60" s="103">
        <v>2.335</v>
      </c>
      <c r="P60" s="103">
        <v>2.4249999999999998</v>
      </c>
      <c r="Q60" s="103">
        <v>2.6349999999999998</v>
      </c>
      <c r="R60" s="103">
        <v>1.3049999999999999</v>
      </c>
      <c r="S60" s="103">
        <v>1.44</v>
      </c>
      <c r="T60" s="103">
        <v>1.4350000000000001</v>
      </c>
      <c r="U60">
        <v>1.5365E-2</v>
      </c>
      <c r="V60" s="363">
        <v>28.380697000000001</v>
      </c>
    </row>
    <row r="61" spans="1:22">
      <c r="A61" s="96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3">
        <v>2.3262499999999999</v>
      </c>
      <c r="M61" s="103">
        <v>2.2149999999999999</v>
      </c>
      <c r="N61" s="103">
        <v>2.34</v>
      </c>
      <c r="O61" s="103">
        <v>2.4049999999999998</v>
      </c>
      <c r="P61" s="103">
        <v>2.41</v>
      </c>
      <c r="Q61" s="103">
        <v>2.6349999999999998</v>
      </c>
      <c r="R61" s="103">
        <v>1.395</v>
      </c>
      <c r="S61" s="103">
        <v>1.5049999999999999</v>
      </c>
      <c r="T61" s="103">
        <v>1.5</v>
      </c>
      <c r="U61">
        <v>1.5365E-2</v>
      </c>
      <c r="V61" s="363">
        <v>28.355630000000001</v>
      </c>
    </row>
    <row r="62" spans="1:22">
      <c r="A62" s="96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3">
        <v>2.335</v>
      </c>
      <c r="M62" s="103">
        <v>2.25</v>
      </c>
      <c r="N62" s="103">
        <v>2.3875000000000002</v>
      </c>
      <c r="O62" s="103">
        <v>2.4049999999999998</v>
      </c>
      <c r="P62" s="103">
        <v>2.4049999999999998</v>
      </c>
      <c r="Q62" s="103">
        <v>2.6549999999999998</v>
      </c>
      <c r="R62" s="103">
        <v>1.4550000000000001</v>
      </c>
      <c r="S62" s="103">
        <v>1.5549999999999999</v>
      </c>
      <c r="T62" s="103">
        <v>1.55</v>
      </c>
      <c r="U62">
        <v>1.5405E-2</v>
      </c>
      <c r="V62" s="363">
        <v>28.464479000000001</v>
      </c>
    </row>
    <row r="63" spans="1:22">
      <c r="A63" s="96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3">
        <v>2.39</v>
      </c>
      <c r="M63" s="103">
        <v>2.2850000000000001</v>
      </c>
      <c r="N63" s="103">
        <v>2.4049999999999998</v>
      </c>
      <c r="O63" s="103">
        <v>2.4249999999999998</v>
      </c>
      <c r="P63" s="103">
        <v>2.4300000000000002</v>
      </c>
      <c r="Q63" s="103">
        <v>2.67</v>
      </c>
      <c r="R63" s="103">
        <v>1.605</v>
      </c>
      <c r="S63" s="103">
        <v>1.7050000000000001</v>
      </c>
      <c r="T63" s="103">
        <v>1.7</v>
      </c>
      <c r="U63">
        <v>1.52E-2</v>
      </c>
      <c r="V63" s="363">
        <v>28.212</v>
      </c>
    </row>
    <row r="64" spans="1:22">
      <c r="A64" s="96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3">
        <v>2.375</v>
      </c>
      <c r="M64" s="103">
        <v>2.2799999999999998</v>
      </c>
      <c r="N64" s="103">
        <v>2.39</v>
      </c>
      <c r="O64" s="103">
        <v>2.415</v>
      </c>
      <c r="P64" s="103">
        <v>2.4300000000000002</v>
      </c>
      <c r="Q64" s="103">
        <v>2.67</v>
      </c>
      <c r="R64" s="103">
        <v>1.7050000000000001</v>
      </c>
      <c r="S64" s="103">
        <v>1.7949999999999999</v>
      </c>
      <c r="T64" s="103">
        <v>1.79</v>
      </c>
      <c r="U64">
        <v>1.524E-2</v>
      </c>
      <c r="V64" s="363">
        <v>28.174782</v>
      </c>
    </row>
    <row r="65" spans="1:22">
      <c r="A65" s="96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3">
        <v>2.33</v>
      </c>
      <c r="M65" s="103">
        <v>2.23</v>
      </c>
      <c r="N65" s="103">
        <v>2.3450000000000002</v>
      </c>
      <c r="O65" s="103">
        <v>2.38</v>
      </c>
      <c r="P65" s="103">
        <v>2.4049999999999998</v>
      </c>
      <c r="Q65" s="103">
        <v>2.6349999999999998</v>
      </c>
      <c r="R65" s="103">
        <v>1.655</v>
      </c>
      <c r="S65" s="103">
        <v>1.7524999999999999</v>
      </c>
      <c r="T65" s="103">
        <v>1.7475000000000001</v>
      </c>
      <c r="U65">
        <v>1.512E-2</v>
      </c>
      <c r="V65" s="363">
        <v>27.834389999999999</v>
      </c>
    </row>
    <row r="66" spans="1:22">
      <c r="A66" s="96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3">
        <v>2.30125</v>
      </c>
      <c r="M66" s="103">
        <v>2.1850000000000001</v>
      </c>
      <c r="N66" s="103">
        <v>2.2949999999999999</v>
      </c>
      <c r="O66" s="103">
        <v>2.36</v>
      </c>
      <c r="P66" s="103">
        <v>2.375</v>
      </c>
      <c r="Q66" s="103">
        <v>2.605</v>
      </c>
      <c r="R66" s="103">
        <v>1.575</v>
      </c>
      <c r="S66" s="103">
        <v>1.7</v>
      </c>
      <c r="T66" s="103">
        <v>1.6950000000000001</v>
      </c>
      <c r="U66">
        <v>1.504E-2</v>
      </c>
      <c r="V66" s="363">
        <v>27.971667</v>
      </c>
    </row>
    <row r="67" spans="1:22">
      <c r="A67" s="96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3">
        <v>2.3374999999999999</v>
      </c>
      <c r="M67" s="103">
        <v>2.2450000000000001</v>
      </c>
      <c r="N67" s="103">
        <v>2.3574999999999999</v>
      </c>
      <c r="O67" s="103">
        <v>2.38</v>
      </c>
      <c r="P67" s="103">
        <v>2.42</v>
      </c>
      <c r="Q67" s="103">
        <v>2.65</v>
      </c>
      <c r="R67" s="103">
        <v>1.53</v>
      </c>
      <c r="S67" s="103">
        <v>1.665</v>
      </c>
      <c r="T67" s="103">
        <v>1.66</v>
      </c>
      <c r="U67">
        <v>1.5285E-2</v>
      </c>
      <c r="V67" s="363">
        <v>27.961611000000001</v>
      </c>
    </row>
    <row r="68" spans="1:22">
      <c r="A68" s="96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3">
        <v>2.3544999999999998</v>
      </c>
      <c r="M68" s="103">
        <v>2.2799999999999998</v>
      </c>
      <c r="N68" s="103">
        <v>2.37</v>
      </c>
      <c r="O68" s="103">
        <v>2.39</v>
      </c>
      <c r="P68" s="103">
        <v>2.44</v>
      </c>
      <c r="Q68" s="103">
        <v>2.64</v>
      </c>
      <c r="R68" s="103">
        <v>1.5549999999999999</v>
      </c>
      <c r="S68" s="103">
        <v>1.675</v>
      </c>
      <c r="T68" s="103">
        <v>1.67</v>
      </c>
      <c r="U68">
        <v>1.4795000000000001E-2</v>
      </c>
      <c r="V68" s="363">
        <v>27.933807999999999</v>
      </c>
    </row>
    <row r="69" spans="1:22">
      <c r="A69" s="96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3">
        <v>2.4024999999999999</v>
      </c>
      <c r="M69" s="103">
        <v>2.3149999999999999</v>
      </c>
      <c r="N69" s="103">
        <v>2.44</v>
      </c>
      <c r="O69" s="103">
        <v>2.4700000000000002</v>
      </c>
      <c r="P69" s="103">
        <v>2.4449999999999998</v>
      </c>
      <c r="Q69" s="103">
        <v>2.7250000000000001</v>
      </c>
      <c r="R69" s="103">
        <v>1.55</v>
      </c>
      <c r="S69" s="103">
        <v>1.66</v>
      </c>
      <c r="T69" s="103">
        <v>1.655</v>
      </c>
      <c r="U69">
        <v>1.4874999999999999E-2</v>
      </c>
      <c r="V69" s="363">
        <v>27.804099000000001</v>
      </c>
    </row>
    <row r="70" spans="1:22">
      <c r="A70" s="96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3">
        <v>2.4362499999999998</v>
      </c>
      <c r="M70" s="103">
        <v>2.39</v>
      </c>
      <c r="N70" s="103">
        <v>2.4249999999999998</v>
      </c>
      <c r="O70" s="103">
        <v>2.5099999999999998</v>
      </c>
      <c r="P70" s="103">
        <v>2.5249999999999999</v>
      </c>
      <c r="Q70" s="103">
        <v>2.74</v>
      </c>
      <c r="R70" s="103">
        <v>1.5649999999999999</v>
      </c>
      <c r="S70" s="103">
        <v>1.7050000000000001</v>
      </c>
      <c r="T70" s="103">
        <v>1.7</v>
      </c>
      <c r="U70">
        <v>1.4874999999999999E-2</v>
      </c>
      <c r="V70" s="363">
        <v>27.770036000000001</v>
      </c>
    </row>
    <row r="71" spans="1:22">
      <c r="A71" s="96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3">
        <v>2.3824999999999998</v>
      </c>
      <c r="M71" s="103">
        <v>2.3450000000000002</v>
      </c>
      <c r="N71" s="103">
        <v>2.4300000000000002</v>
      </c>
      <c r="O71" s="103">
        <v>2.46</v>
      </c>
      <c r="P71" s="103">
        <v>2.4649999999999999</v>
      </c>
      <c r="Q71" s="103">
        <v>2.7149999999999999</v>
      </c>
      <c r="R71" s="103">
        <v>1.5549999999999999</v>
      </c>
      <c r="S71" s="103">
        <v>1.67</v>
      </c>
      <c r="T71" s="103">
        <v>1.665</v>
      </c>
      <c r="U71">
        <v>1.4590000000000001E-2</v>
      </c>
      <c r="V71" s="363">
        <v>27.759293</v>
      </c>
    </row>
    <row r="72" spans="1:22">
      <c r="A72" s="104">
        <v>44382</v>
      </c>
      <c r="B72" s="192">
        <v>238.05</v>
      </c>
      <c r="C72" s="178">
        <v>650.25</v>
      </c>
      <c r="E72" s="178">
        <v>3505</v>
      </c>
      <c r="F72" s="178">
        <v>594</v>
      </c>
      <c r="G72" s="178">
        <v>3445</v>
      </c>
      <c r="H72" s="178">
        <v>672</v>
      </c>
      <c r="I72" s="178"/>
      <c r="J72" s="178">
        <v>624</v>
      </c>
      <c r="K72" s="178">
        <v>16.989999999999998</v>
      </c>
      <c r="L72" s="373">
        <v>2.3824999999999998</v>
      </c>
      <c r="M72" s="373">
        <v>2.3450000000000002</v>
      </c>
      <c r="N72" s="373">
        <v>2.4300000000000002</v>
      </c>
      <c r="O72" s="373">
        <v>2.46</v>
      </c>
      <c r="P72" s="373">
        <v>2.4649999999999999</v>
      </c>
      <c r="Q72" s="373">
        <v>2.7149999999999999</v>
      </c>
      <c r="R72" s="373">
        <v>1.5549999999999999</v>
      </c>
      <c r="S72" s="373">
        <v>1.67</v>
      </c>
      <c r="T72" s="373">
        <v>1.665</v>
      </c>
      <c r="U72" s="192">
        <v>1.4590000000000001E-2</v>
      </c>
      <c r="V72" s="363">
        <v>27.725781000000001</v>
      </c>
    </row>
    <row r="73" spans="1:22">
      <c r="A73" s="96">
        <v>44383</v>
      </c>
      <c r="B73">
        <v>229.05</v>
      </c>
      <c r="C73">
        <v>656.25</v>
      </c>
      <c r="D73" s="178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3">
        <v>2.2850000000000001</v>
      </c>
      <c r="M73" s="103">
        <v>2.2050000000000001</v>
      </c>
      <c r="N73" s="103">
        <v>2.31</v>
      </c>
      <c r="O73" s="103">
        <v>2.33</v>
      </c>
      <c r="P73" s="103">
        <v>2.35</v>
      </c>
      <c r="Q73" s="103">
        <v>2.6</v>
      </c>
      <c r="R73" s="103">
        <v>1.53</v>
      </c>
      <c r="S73" s="103">
        <v>1.645</v>
      </c>
      <c r="T73" s="103">
        <v>1.64</v>
      </c>
      <c r="U73">
        <v>1.4670000000000001E-2</v>
      </c>
      <c r="V73" s="363">
        <v>27.684978999999998</v>
      </c>
    </row>
    <row r="74" spans="1:22">
      <c r="A74" s="96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3">
        <v>2.2625000000000002</v>
      </c>
      <c r="M74" s="103">
        <v>2.1949999999999998</v>
      </c>
      <c r="N74" s="103">
        <v>2.3199999999999998</v>
      </c>
      <c r="O74" s="103">
        <v>2.3174999999999999</v>
      </c>
      <c r="P74" s="103">
        <v>2.37</v>
      </c>
      <c r="Q74" s="103">
        <v>2.61</v>
      </c>
      <c r="R74" s="103">
        <v>1.4350000000000001</v>
      </c>
      <c r="S74" s="103">
        <v>1.58</v>
      </c>
      <c r="T74" s="103">
        <v>1.575</v>
      </c>
      <c r="U74">
        <v>1.4834999999999999E-2</v>
      </c>
      <c r="V74" s="363">
        <v>27.631005999999999</v>
      </c>
    </row>
    <row r="75" spans="1:22">
      <c r="A75" s="96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3">
        <v>2.2374999999999998</v>
      </c>
      <c r="M75" s="103">
        <v>2.1875</v>
      </c>
      <c r="N75" s="103">
        <v>2.2999999999999998</v>
      </c>
      <c r="O75" s="103">
        <v>2.2999999999999998</v>
      </c>
      <c r="P75" s="103">
        <v>2.35</v>
      </c>
      <c r="Q75" s="103">
        <v>2.59</v>
      </c>
      <c r="R75" s="103">
        <v>1.425</v>
      </c>
      <c r="S75" s="103">
        <v>1.5825</v>
      </c>
      <c r="T75" s="103">
        <v>1.5774999999999999</v>
      </c>
      <c r="U75">
        <v>1.4834999999999999E-2</v>
      </c>
      <c r="V75" s="363">
        <v>27.643181999999999</v>
      </c>
    </row>
    <row r="76" spans="1:22">
      <c r="A76" s="96">
        <v>44386</v>
      </c>
      <c r="B76">
        <v>217.3</v>
      </c>
      <c r="C76">
        <v>673</v>
      </c>
      <c r="D76">
        <v>2.2875000000000001</v>
      </c>
      <c r="E76" s="192">
        <v>3550</v>
      </c>
      <c r="F76" s="192">
        <v>583</v>
      </c>
      <c r="G76" s="192">
        <v>3520</v>
      </c>
      <c r="H76" s="192">
        <v>665</v>
      </c>
      <c r="I76" s="192"/>
      <c r="J76" s="192">
        <v>613</v>
      </c>
      <c r="K76" s="192">
        <v>16.670000000000002</v>
      </c>
      <c r="L76" s="103">
        <v>2.17625</v>
      </c>
      <c r="M76" s="103">
        <v>2.145</v>
      </c>
      <c r="N76" s="103">
        <v>2.21</v>
      </c>
      <c r="O76" s="103">
        <v>2.25</v>
      </c>
      <c r="P76" s="103">
        <v>2.31</v>
      </c>
      <c r="Q76" s="103">
        <v>2.56</v>
      </c>
      <c r="R76" s="103">
        <v>1.4750000000000001</v>
      </c>
      <c r="S76" s="103">
        <v>1.62</v>
      </c>
      <c r="T76" s="103">
        <v>1.615</v>
      </c>
      <c r="U76">
        <v>1.4670000000000001E-2</v>
      </c>
      <c r="V76" s="363">
        <v>27.445727000000002</v>
      </c>
    </row>
    <row r="77" spans="1:22">
      <c r="A77" s="96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3">
        <v>2.1515</v>
      </c>
      <c r="M77" s="103">
        <v>2.14</v>
      </c>
      <c r="N77" s="103">
        <v>2.2149999999999999</v>
      </c>
      <c r="O77" s="103">
        <v>2.25</v>
      </c>
      <c r="P77" s="103">
        <v>2.3199999999999998</v>
      </c>
      <c r="Q77" s="103">
        <v>2.57</v>
      </c>
      <c r="R77" s="103">
        <v>1.4724999999999999</v>
      </c>
      <c r="S77" s="103">
        <v>1.625</v>
      </c>
      <c r="T77" s="103">
        <v>1.62</v>
      </c>
      <c r="U77">
        <v>1.4590000000000001E-2</v>
      </c>
      <c r="V77" s="363">
        <v>27.686769000000002</v>
      </c>
    </row>
    <row r="78" spans="1:22">
      <c r="A78" s="96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3">
        <v>2.18275</v>
      </c>
      <c r="M78" s="103">
        <v>2.14</v>
      </c>
      <c r="N78" s="103">
        <v>2.2549999999999999</v>
      </c>
      <c r="O78" s="103">
        <v>2.2574999999999998</v>
      </c>
      <c r="P78" s="103">
        <v>2.34</v>
      </c>
      <c r="Q78" s="103">
        <v>2.5449999999999999</v>
      </c>
      <c r="R78" s="103">
        <v>1.4950000000000001</v>
      </c>
      <c r="S78" s="103">
        <v>1.645</v>
      </c>
      <c r="T78" s="103">
        <v>1.64</v>
      </c>
      <c r="U78">
        <v>1.4425E-2</v>
      </c>
      <c r="V78" s="363">
        <v>27.607710000000001</v>
      </c>
    </row>
    <row r="79" spans="1:22">
      <c r="A79" s="96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3">
        <v>2.2000000000000002</v>
      </c>
      <c r="M79" s="103">
        <v>2.1549999999999998</v>
      </c>
      <c r="N79" s="103">
        <v>2.2749999999999999</v>
      </c>
      <c r="O79" s="103">
        <v>2.2799999999999998</v>
      </c>
      <c r="P79" s="103">
        <v>2.36</v>
      </c>
      <c r="Q79" s="103">
        <v>2.5649999999999999</v>
      </c>
      <c r="R79" s="103">
        <v>1.4875</v>
      </c>
      <c r="S79" s="103">
        <v>1.64</v>
      </c>
      <c r="T79" s="103">
        <v>1.635</v>
      </c>
      <c r="U79">
        <v>1.4449999999999999E-2</v>
      </c>
      <c r="V79" s="363">
        <v>27.645879999999998</v>
      </c>
    </row>
    <row r="80" spans="1:22">
      <c r="A80" s="96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3">
        <v>2.2124999999999999</v>
      </c>
      <c r="M80" s="103">
        <v>2.15</v>
      </c>
      <c r="N80" s="103">
        <v>2.2450000000000001</v>
      </c>
      <c r="O80" s="103">
        <v>2.2949999999999999</v>
      </c>
      <c r="P80" s="103">
        <v>2.37</v>
      </c>
      <c r="Q80" s="103">
        <v>2.5750000000000002</v>
      </c>
      <c r="R80" s="103">
        <v>1.4850000000000001</v>
      </c>
      <c r="S80" s="103">
        <v>1.63</v>
      </c>
      <c r="T80" s="103">
        <v>1.625</v>
      </c>
      <c r="U80">
        <v>1.4449999999999999E-2</v>
      </c>
      <c r="V80" s="363">
        <v>27.599703999999999</v>
      </c>
    </row>
    <row r="81" spans="1:22">
      <c r="A81" s="96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3">
        <v>2.2225000000000001</v>
      </c>
      <c r="M81" s="103">
        <v>2.1800000000000002</v>
      </c>
      <c r="N81" s="103">
        <v>2.2650000000000001</v>
      </c>
      <c r="O81" s="103">
        <v>2.3050000000000002</v>
      </c>
      <c r="P81" s="103">
        <v>2.39</v>
      </c>
      <c r="Q81" s="103">
        <v>2.5950000000000002</v>
      </c>
      <c r="R81" s="103">
        <v>1.4775</v>
      </c>
      <c r="S81" s="103">
        <v>1.6225000000000001</v>
      </c>
      <c r="T81" s="103">
        <v>1.6174999999999999</v>
      </c>
      <c r="U81">
        <v>1.4449999999999999E-2</v>
      </c>
      <c r="V81" s="363">
        <v>27.631651999999999</v>
      </c>
    </row>
    <row r="82" spans="1:22">
      <c r="A82" s="96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3">
        <v>2.2000000000000002</v>
      </c>
      <c r="M82" s="103">
        <v>2.165</v>
      </c>
      <c r="N82" s="103">
        <v>2.2599999999999998</v>
      </c>
      <c r="O82" s="103">
        <v>2.2675000000000001</v>
      </c>
      <c r="P82" s="103">
        <v>2.355</v>
      </c>
      <c r="Q82" s="103">
        <v>2.57</v>
      </c>
      <c r="R82" s="103">
        <v>1.48</v>
      </c>
      <c r="S82" s="103">
        <v>1.595</v>
      </c>
      <c r="T82" s="103">
        <v>1.59</v>
      </c>
      <c r="U82">
        <v>1.4345E-2</v>
      </c>
      <c r="V82" s="363">
        <v>27.581548000000002</v>
      </c>
    </row>
    <row r="83" spans="1:22">
      <c r="A83" s="96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3">
        <v>2.2349999999999999</v>
      </c>
      <c r="M83" s="103">
        <v>2.1850000000000001</v>
      </c>
      <c r="N83" s="103">
        <v>2.2749999999999999</v>
      </c>
      <c r="O83" s="103">
        <v>2.2925</v>
      </c>
      <c r="P83" s="103">
        <v>2.3675000000000002</v>
      </c>
      <c r="Q83" s="103">
        <v>2.585</v>
      </c>
      <c r="R83" s="103">
        <v>1.46</v>
      </c>
      <c r="S83" s="103">
        <v>1.6225000000000001</v>
      </c>
      <c r="T83" s="103">
        <v>1.6174999999999999</v>
      </c>
      <c r="U83">
        <v>1.4630000000000001E-2</v>
      </c>
      <c r="V83" s="363">
        <v>27.566652999999999</v>
      </c>
    </row>
    <row r="84" spans="1:22">
      <c r="A84" s="96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3">
        <v>2.1974999999999998</v>
      </c>
      <c r="M84" s="103">
        <v>2.17</v>
      </c>
      <c r="N84" s="103">
        <v>2.25</v>
      </c>
      <c r="O84" s="103">
        <v>2.2599999999999998</v>
      </c>
      <c r="P84" s="103">
        <v>2.3675000000000002</v>
      </c>
      <c r="Q84" s="103">
        <v>2.585</v>
      </c>
      <c r="R84" s="103">
        <v>1.4650000000000001</v>
      </c>
      <c r="S84" s="103">
        <v>1.6274999999999999</v>
      </c>
      <c r="T84" s="103">
        <v>1.6225000000000001</v>
      </c>
      <c r="U84">
        <v>1.4670000000000001E-2</v>
      </c>
      <c r="V84" s="363">
        <v>27.562183999999998</v>
      </c>
    </row>
    <row r="85" spans="1:22">
      <c r="A85" s="96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3">
        <v>2.1775000000000002</v>
      </c>
      <c r="M85" s="103">
        <v>2.15</v>
      </c>
      <c r="N85" s="103">
        <v>2.2450000000000001</v>
      </c>
      <c r="O85" s="103">
        <v>2.2400000000000002</v>
      </c>
      <c r="P85" s="103">
        <v>2.35</v>
      </c>
      <c r="Q85" s="103">
        <v>2.5649999999999999</v>
      </c>
      <c r="R85" s="103">
        <v>1.48</v>
      </c>
      <c r="S85" s="103">
        <v>1.645</v>
      </c>
      <c r="T85" s="103">
        <v>1.6425000000000001</v>
      </c>
      <c r="U85">
        <v>1.4670000000000001E-2</v>
      </c>
      <c r="V85" s="363">
        <v>27.5457</v>
      </c>
    </row>
    <row r="86" spans="1:22">
      <c r="A86" s="96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3">
        <v>2.1625000000000001</v>
      </c>
      <c r="M86" s="103">
        <v>2.125</v>
      </c>
      <c r="N86" s="103">
        <v>2.1949999999999998</v>
      </c>
      <c r="O86" s="103">
        <v>2.23</v>
      </c>
      <c r="P86" s="103">
        <v>2.35</v>
      </c>
      <c r="Q86" s="103">
        <v>2.5649999999999999</v>
      </c>
      <c r="R86" s="103">
        <v>1.5149999999999999</v>
      </c>
      <c r="S86" s="103">
        <v>1.6825000000000001</v>
      </c>
      <c r="T86" s="103">
        <v>1.6775</v>
      </c>
      <c r="U86">
        <v>1.4670000000000001E-2</v>
      </c>
      <c r="V86" s="363">
        <v>27.504404000000001</v>
      </c>
    </row>
    <row r="87" spans="1:22">
      <c r="A87" s="96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3">
        <v>2.1647500000000002</v>
      </c>
      <c r="M87" s="103">
        <v>2.125</v>
      </c>
      <c r="N87" s="103">
        <v>2.2225000000000001</v>
      </c>
      <c r="O87" s="103">
        <v>2.2250000000000001</v>
      </c>
      <c r="P87" s="103">
        <v>2.335</v>
      </c>
      <c r="Q87" s="103">
        <v>2.5649999999999999</v>
      </c>
      <c r="R87" s="103">
        <v>1.5249999999999999</v>
      </c>
      <c r="S87" s="103">
        <v>1.6975</v>
      </c>
      <c r="T87" s="103">
        <v>1.6924999999999999</v>
      </c>
      <c r="U87">
        <v>1.4670000000000001E-2</v>
      </c>
      <c r="V87" s="363">
        <v>27.535481999999998</v>
      </c>
    </row>
    <row r="88" spans="1:22">
      <c r="A88" s="96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3">
        <v>2.1945000000000001</v>
      </c>
      <c r="M88" s="103">
        <v>2.1575000000000002</v>
      </c>
      <c r="N88" s="103">
        <v>2.2349999999999999</v>
      </c>
      <c r="O88" s="103">
        <v>2.2400000000000002</v>
      </c>
      <c r="P88" s="103">
        <v>2.34</v>
      </c>
      <c r="Q88" s="103">
        <v>2.58</v>
      </c>
      <c r="R88" s="103">
        <v>1.5674999999999999</v>
      </c>
      <c r="S88" s="103">
        <v>1.7350000000000001</v>
      </c>
      <c r="T88" s="103">
        <v>1.73</v>
      </c>
      <c r="U88">
        <v>1.4855E-2</v>
      </c>
      <c r="V88" s="363">
        <v>27.525835000000001</v>
      </c>
    </row>
    <row r="89" spans="1:22">
      <c r="A89" s="96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3">
        <v>2.2225000000000001</v>
      </c>
      <c r="M89" s="103">
        <v>2.1575000000000002</v>
      </c>
      <c r="N89" s="103">
        <v>2.2799999999999998</v>
      </c>
      <c r="O89" s="103">
        <v>2.2749999999999999</v>
      </c>
      <c r="P89" s="103">
        <v>2.3450000000000002</v>
      </c>
      <c r="Q89" s="103">
        <v>2.59</v>
      </c>
      <c r="R89" s="103">
        <v>1.59</v>
      </c>
      <c r="S89" s="103">
        <v>1.76</v>
      </c>
      <c r="T89" s="103">
        <v>1.7549999999999999</v>
      </c>
      <c r="U89">
        <v>1.4749999999999999E-2</v>
      </c>
      <c r="V89" s="363">
        <v>27.492298999999999</v>
      </c>
    </row>
    <row r="90" spans="1:22">
      <c r="A90" s="96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3">
        <v>2.2599999999999998</v>
      </c>
      <c r="M90" s="103">
        <v>2.21</v>
      </c>
      <c r="N90" s="103">
        <v>2.2850000000000001</v>
      </c>
      <c r="O90" s="103">
        <v>2.3199999999999998</v>
      </c>
      <c r="P90" s="103">
        <v>2.4049999999999998</v>
      </c>
      <c r="Q90" s="103">
        <v>2.6549999999999998</v>
      </c>
      <c r="R90" s="103">
        <v>1.62</v>
      </c>
      <c r="S90" s="103">
        <v>1.7849999999999999</v>
      </c>
      <c r="T90" s="103">
        <v>1.78</v>
      </c>
      <c r="U90">
        <v>1.4710000000000001E-2</v>
      </c>
      <c r="V90" s="363">
        <v>27.511247000000001</v>
      </c>
    </row>
    <row r="91" spans="1:22">
      <c r="A91" s="96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3">
        <v>2.2574999999999998</v>
      </c>
      <c r="M91" s="103">
        <v>2.1800000000000002</v>
      </c>
      <c r="N91" s="103">
        <v>2.3075000000000001</v>
      </c>
      <c r="O91" s="103">
        <v>2.3250000000000002</v>
      </c>
      <c r="P91" s="103">
        <v>2.395</v>
      </c>
      <c r="Q91" s="103">
        <v>2.645</v>
      </c>
      <c r="R91" s="103">
        <v>1.635</v>
      </c>
      <c r="S91" s="103">
        <v>1.7849999999999999</v>
      </c>
      <c r="T91" s="103">
        <v>1.78</v>
      </c>
      <c r="U91">
        <v>1.4710000000000001E-2</v>
      </c>
      <c r="V91" s="363">
        <v>27.478759</v>
      </c>
    </row>
    <row r="92" spans="1:22">
      <c r="A92" s="96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3">
        <v>2.2687499999999998</v>
      </c>
      <c r="M92" s="103">
        <v>2.2524999999999999</v>
      </c>
      <c r="N92" s="103">
        <v>2.35</v>
      </c>
      <c r="O92" s="103">
        <v>2.3250000000000002</v>
      </c>
      <c r="P92" s="103">
        <v>2.41</v>
      </c>
      <c r="Q92" s="103">
        <v>2.665</v>
      </c>
      <c r="R92" s="103">
        <v>1.6475</v>
      </c>
      <c r="S92" s="103">
        <v>1.81</v>
      </c>
      <c r="T92" s="103">
        <v>1.8049999999999999</v>
      </c>
      <c r="U92">
        <v>1.4834999999999999E-2</v>
      </c>
      <c r="V92" s="363">
        <v>27.589838</v>
      </c>
    </row>
    <row r="93" spans="1:22">
      <c r="A93" s="96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3">
        <v>2.2494999999999998</v>
      </c>
      <c r="M93" s="103">
        <v>2.2524999999999999</v>
      </c>
      <c r="N93" s="103">
        <v>2.3125</v>
      </c>
      <c r="O93" s="103">
        <v>2.3174999999999999</v>
      </c>
      <c r="P93" s="103">
        <v>2.4</v>
      </c>
      <c r="Q93" s="103">
        <v>2.6549999999999998</v>
      </c>
      <c r="R93" s="103">
        <v>1.645</v>
      </c>
      <c r="S93" s="103">
        <v>1.79</v>
      </c>
      <c r="T93" s="103">
        <v>1.7849999999999999</v>
      </c>
      <c r="U93">
        <v>1.4874999999999999E-2</v>
      </c>
      <c r="V93" s="363">
        <v>27.492473</v>
      </c>
    </row>
    <row r="94" spans="1:22">
      <c r="A94" s="96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3">
        <v>2.2212499999999999</v>
      </c>
      <c r="M94" s="103">
        <v>2.2149999999999999</v>
      </c>
      <c r="N94" s="103">
        <v>2.31</v>
      </c>
      <c r="O94" s="103">
        <v>2.2949999999999999</v>
      </c>
      <c r="P94" s="103">
        <v>2.4</v>
      </c>
      <c r="Q94" s="103">
        <v>2.6549999999999998</v>
      </c>
      <c r="R94" s="103">
        <v>1.65</v>
      </c>
      <c r="S94" s="103">
        <v>1.7925</v>
      </c>
      <c r="T94" s="103">
        <v>1.7875000000000001</v>
      </c>
      <c r="U94">
        <v>1.494E-2</v>
      </c>
      <c r="V94" s="363">
        <v>27.532731999999999</v>
      </c>
    </row>
    <row r="95" spans="1:22">
      <c r="A95" s="96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3">
        <v>2.2275</v>
      </c>
      <c r="M95" s="103">
        <v>2.1949999999999998</v>
      </c>
      <c r="N95" s="103">
        <v>2.2749999999999999</v>
      </c>
      <c r="O95" s="103">
        <v>2.31</v>
      </c>
      <c r="P95" s="103">
        <v>2.39</v>
      </c>
      <c r="Q95" s="103">
        <v>2.645</v>
      </c>
      <c r="R95" s="103">
        <v>1.6675</v>
      </c>
      <c r="S95" s="103">
        <v>1.8149999999999999</v>
      </c>
      <c r="T95" s="103">
        <v>1.81</v>
      </c>
      <c r="U95">
        <v>1.494E-2</v>
      </c>
      <c r="V95" s="363">
        <v>27.558553</v>
      </c>
    </row>
    <row r="96" spans="1:22">
      <c r="A96" s="96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3">
        <v>2.2250000000000001</v>
      </c>
      <c r="M96" s="103">
        <v>2.19</v>
      </c>
      <c r="N96" s="103">
        <v>2.27</v>
      </c>
      <c r="O96" s="103">
        <v>2.3149999999999999</v>
      </c>
      <c r="P96" s="103">
        <v>2.38</v>
      </c>
      <c r="Q96" s="103">
        <v>2.6349999999999998</v>
      </c>
      <c r="R96" s="103">
        <v>1.6950000000000001</v>
      </c>
      <c r="S96" s="103">
        <v>1.825</v>
      </c>
      <c r="T96" s="103">
        <v>1.82</v>
      </c>
      <c r="U96">
        <v>1.4959999999999999E-2</v>
      </c>
      <c r="V96" s="363">
        <v>27.510479</v>
      </c>
    </row>
    <row r="97" spans="1:22">
      <c r="A97" s="96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3">
        <v>2.2012499999999999</v>
      </c>
      <c r="M97" s="103">
        <v>2.1749999999999998</v>
      </c>
      <c r="N97" s="103">
        <v>2.2475000000000001</v>
      </c>
      <c r="O97" s="103">
        <v>2.2599999999999998</v>
      </c>
      <c r="P97" s="103">
        <v>2.34</v>
      </c>
      <c r="Q97" s="103">
        <v>2.6150000000000002</v>
      </c>
      <c r="R97" s="103">
        <v>1.68</v>
      </c>
      <c r="S97" s="103">
        <v>1.7949999999999999</v>
      </c>
      <c r="T97" s="103">
        <v>1.79</v>
      </c>
      <c r="U97">
        <v>1.4959999999999999E-2</v>
      </c>
      <c r="V97" s="363">
        <v>27.555461000000001</v>
      </c>
    </row>
    <row r="98" spans="1:22">
      <c r="A98" s="96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3">
        <v>2.2080000000000002</v>
      </c>
      <c r="M98" s="103">
        <v>2.1800000000000002</v>
      </c>
      <c r="N98" s="103">
        <v>2.2549999999999999</v>
      </c>
      <c r="O98" s="103">
        <v>2.2549999999999999</v>
      </c>
      <c r="P98" s="103">
        <v>2.335</v>
      </c>
      <c r="Q98" s="103">
        <v>2.6150000000000002</v>
      </c>
      <c r="R98" s="103">
        <v>1.6850000000000001</v>
      </c>
      <c r="S98" s="103">
        <v>1.81</v>
      </c>
      <c r="T98" s="103">
        <v>1.8049999999999999</v>
      </c>
      <c r="U98">
        <v>1.4834999999999999E-2</v>
      </c>
      <c r="V98" s="363">
        <v>27.497610000000002</v>
      </c>
    </row>
    <row r="99" spans="1:22">
      <c r="A99" s="96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3">
        <v>2.2324999999999999</v>
      </c>
      <c r="M99" s="103">
        <v>2.2149999999999999</v>
      </c>
      <c r="N99" s="103">
        <v>2.27</v>
      </c>
      <c r="O99" s="103">
        <v>2.29</v>
      </c>
      <c r="P99" s="103">
        <v>2.39</v>
      </c>
      <c r="Q99" s="103">
        <v>2.665</v>
      </c>
      <c r="R99" s="103">
        <v>1.68</v>
      </c>
      <c r="S99" s="103">
        <v>1.81375</v>
      </c>
      <c r="T99" s="103">
        <v>1.8087500000000001</v>
      </c>
      <c r="U99">
        <v>1.4874999999999999E-2</v>
      </c>
      <c r="V99" s="363">
        <v>27.530878999999999</v>
      </c>
    </row>
    <row r="100" spans="1:22">
      <c r="A100" s="96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3">
        <v>2.2625000000000002</v>
      </c>
      <c r="M100" s="103">
        <v>2.25</v>
      </c>
      <c r="N100" s="103">
        <v>2.3050000000000002</v>
      </c>
      <c r="O100" s="103">
        <v>2.3199999999999998</v>
      </c>
      <c r="P100" s="103">
        <v>2.4300000000000002</v>
      </c>
      <c r="Q100" s="103">
        <v>2.7050000000000001</v>
      </c>
      <c r="R100" s="103">
        <v>1.67</v>
      </c>
      <c r="S100" s="103">
        <v>1.7949999999999999</v>
      </c>
      <c r="T100" s="103">
        <v>1.79</v>
      </c>
      <c r="U100">
        <v>1.4710000000000001E-2</v>
      </c>
      <c r="V100" s="363">
        <v>27.527809000000001</v>
      </c>
    </row>
    <row r="101" spans="1:22">
      <c r="A101" s="96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3">
        <v>2.2999999999999998</v>
      </c>
      <c r="M101" s="103">
        <v>2.27</v>
      </c>
      <c r="N101" s="103">
        <v>2.335</v>
      </c>
      <c r="O101" s="103">
        <v>2.3650000000000002</v>
      </c>
      <c r="P101" s="103">
        <v>2.4449999999999998</v>
      </c>
      <c r="Q101" s="103">
        <v>2.7149999999999999</v>
      </c>
      <c r="R101" s="103">
        <v>1.665</v>
      </c>
      <c r="S101" s="103">
        <v>1.81</v>
      </c>
      <c r="T101" s="103">
        <v>1.8049999999999999</v>
      </c>
      <c r="U101">
        <v>1.4710000000000001E-2</v>
      </c>
      <c r="V101" s="363">
        <v>27.503824999999999</v>
      </c>
    </row>
    <row r="102" spans="1:22">
      <c r="A102" s="96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3">
        <v>2.29</v>
      </c>
      <c r="M102" s="103">
        <v>2.27</v>
      </c>
      <c r="N102" s="103">
        <v>2.31</v>
      </c>
      <c r="O102" s="103">
        <v>2.3250000000000002</v>
      </c>
      <c r="P102" s="103">
        <v>2.4249999999999998</v>
      </c>
      <c r="Q102" s="103">
        <v>2.71</v>
      </c>
      <c r="R102" s="103">
        <v>1.65</v>
      </c>
      <c r="S102" s="103">
        <v>1.7949999999999999</v>
      </c>
      <c r="T102" s="103">
        <v>1.79</v>
      </c>
      <c r="U102">
        <v>1.4710000000000001E-2</v>
      </c>
      <c r="V102" s="363">
        <v>27.577310000000001</v>
      </c>
    </row>
    <row r="103" spans="1:22">
      <c r="A103" s="96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3">
        <v>2.2737500000000002</v>
      </c>
      <c r="M103" s="103">
        <v>2.2799999999999998</v>
      </c>
      <c r="N103" s="103">
        <v>2.335</v>
      </c>
      <c r="O103" s="103">
        <v>2.3250000000000002</v>
      </c>
      <c r="P103" s="103">
        <v>2.41</v>
      </c>
      <c r="Q103" s="103">
        <v>2.6949999999999998</v>
      </c>
      <c r="R103" s="103">
        <v>1.66</v>
      </c>
      <c r="S103" s="103">
        <v>1.8049999999999999</v>
      </c>
      <c r="T103" s="103">
        <v>1.8</v>
      </c>
      <c r="U103">
        <v>1.473E-2</v>
      </c>
      <c r="V103" s="363">
        <v>27.534863999999999</v>
      </c>
    </row>
    <row r="104" spans="1:22">
      <c r="A104" s="96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3">
        <v>2.2850000000000001</v>
      </c>
      <c r="M104" s="103">
        <v>2.2825000000000002</v>
      </c>
      <c r="N104" s="103">
        <v>2.36</v>
      </c>
      <c r="O104" s="103">
        <v>2.34</v>
      </c>
      <c r="P104" s="103">
        <v>2.44</v>
      </c>
      <c r="Q104" s="103">
        <v>2.7250000000000001</v>
      </c>
      <c r="R104" s="103">
        <v>1.64</v>
      </c>
      <c r="S104" s="103">
        <v>1.8</v>
      </c>
      <c r="T104" s="103">
        <v>1.7949999999999999</v>
      </c>
      <c r="U104">
        <v>1.4749999999999999E-2</v>
      </c>
      <c r="V104" s="363">
        <v>27.548653999999999</v>
      </c>
    </row>
    <row r="105" spans="1:22">
      <c r="A105" s="96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3">
        <v>2.2599999999999998</v>
      </c>
      <c r="M105" s="103">
        <v>2.2675000000000001</v>
      </c>
      <c r="N105" s="103">
        <v>2.3650000000000002</v>
      </c>
      <c r="O105" s="103">
        <v>2.3250000000000002</v>
      </c>
      <c r="P105" s="103">
        <v>2.41</v>
      </c>
      <c r="Q105" s="103">
        <v>2.6949999999999998</v>
      </c>
      <c r="R105" s="103">
        <v>1.5575000000000001</v>
      </c>
      <c r="S105" s="103">
        <v>1.7250000000000001</v>
      </c>
      <c r="T105" s="103">
        <v>1.72</v>
      </c>
      <c r="U105">
        <v>1.4749999999999999E-2</v>
      </c>
      <c r="V105" s="363">
        <v>27.535052</v>
      </c>
    </row>
    <row r="106" spans="1:22">
      <c r="A106" s="96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3">
        <v>2.23875</v>
      </c>
      <c r="M106" s="103">
        <v>2.2599999999999998</v>
      </c>
      <c r="N106" s="103">
        <v>2.355</v>
      </c>
      <c r="O106" s="103">
        <v>2.3149999999999999</v>
      </c>
      <c r="P106" s="103">
        <v>2.41</v>
      </c>
      <c r="Q106" s="103">
        <v>2.68</v>
      </c>
      <c r="R106" s="103">
        <v>1.36</v>
      </c>
      <c r="S106" s="103">
        <v>1.5649999999999999</v>
      </c>
      <c r="T106" s="103">
        <v>1.56</v>
      </c>
      <c r="U106">
        <v>1.4670000000000001E-2</v>
      </c>
      <c r="V106" s="363">
        <v>27.566932000000001</v>
      </c>
    </row>
    <row r="107" spans="1:22">
      <c r="A107" s="96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3">
        <v>2.2425000000000002</v>
      </c>
      <c r="M107" s="103">
        <v>2.25</v>
      </c>
      <c r="N107" s="103">
        <v>2.34</v>
      </c>
      <c r="O107" s="103">
        <v>2.3075000000000001</v>
      </c>
      <c r="P107" s="103">
        <v>2.395</v>
      </c>
      <c r="Q107" s="103">
        <v>2.67</v>
      </c>
      <c r="R107" s="103">
        <v>1.31</v>
      </c>
      <c r="S107" s="103">
        <v>1.4950000000000001</v>
      </c>
      <c r="T107" s="103">
        <v>1.49</v>
      </c>
      <c r="U107">
        <v>1.473E-2</v>
      </c>
      <c r="V107" s="363">
        <v>27.607882</v>
      </c>
    </row>
    <row r="108" spans="1:22">
      <c r="A108" s="96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3">
        <v>2.2524999999999999</v>
      </c>
      <c r="M108" s="103">
        <v>2.2537500000000001</v>
      </c>
      <c r="N108" s="103">
        <v>2.35</v>
      </c>
      <c r="O108" s="103">
        <v>2.3250000000000002</v>
      </c>
      <c r="P108" s="103">
        <v>2.415</v>
      </c>
      <c r="Q108" s="103">
        <v>2.69</v>
      </c>
      <c r="R108" s="103">
        <v>1.335</v>
      </c>
      <c r="S108" s="103">
        <v>1.5349999999999999</v>
      </c>
      <c r="T108" s="103">
        <v>1.53</v>
      </c>
      <c r="U108">
        <v>1.4670000000000001E-2</v>
      </c>
      <c r="V108" s="363">
        <v>27.630303999999999</v>
      </c>
    </row>
    <row r="109" spans="1:22">
      <c r="A109" s="96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3">
        <v>2.29</v>
      </c>
      <c r="M109" s="103">
        <v>2.2949999999999999</v>
      </c>
      <c r="N109" s="103">
        <v>2.3650000000000002</v>
      </c>
      <c r="O109" s="103">
        <v>2.3475000000000001</v>
      </c>
      <c r="P109" s="103">
        <v>2.4300000000000002</v>
      </c>
      <c r="Q109" s="103">
        <v>2.71</v>
      </c>
      <c r="R109" s="103">
        <v>1.4424999999999999</v>
      </c>
      <c r="S109" s="103">
        <v>1.64</v>
      </c>
      <c r="T109" s="103">
        <v>1.635</v>
      </c>
      <c r="U109">
        <v>1.455E-2</v>
      </c>
      <c r="V109" s="363">
        <v>27.749555000000001</v>
      </c>
    </row>
    <row r="110" spans="1:22">
      <c r="A110" s="96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3">
        <v>2.29</v>
      </c>
      <c r="M110" s="103">
        <v>2.2725</v>
      </c>
      <c r="N110" s="103">
        <v>2.3849999999999998</v>
      </c>
      <c r="O110" s="103">
        <v>2.35</v>
      </c>
      <c r="P110" s="103">
        <v>2.42</v>
      </c>
      <c r="Q110" s="103">
        <v>2.7</v>
      </c>
      <c r="R110" s="103">
        <v>1.4</v>
      </c>
      <c r="S110" s="103">
        <v>1.585</v>
      </c>
      <c r="T110" s="103">
        <v>1.58</v>
      </c>
      <c r="U110">
        <v>1.447E-2</v>
      </c>
      <c r="V110" s="363">
        <v>27.820398999999998</v>
      </c>
    </row>
    <row r="111" spans="1:22">
      <c r="A111" s="96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3">
        <v>2.2675000000000001</v>
      </c>
      <c r="M111" s="103">
        <v>2.2574999999999998</v>
      </c>
      <c r="N111" s="103">
        <v>2.3525</v>
      </c>
      <c r="O111" s="103">
        <v>2.335</v>
      </c>
      <c r="P111" s="103">
        <v>2.4300000000000002</v>
      </c>
      <c r="Q111" s="103">
        <v>2.71</v>
      </c>
      <c r="R111" s="103">
        <v>1.2949999999999999</v>
      </c>
      <c r="S111" s="103">
        <v>1.51</v>
      </c>
      <c r="T111" s="103">
        <v>1.5049999999999999</v>
      </c>
      <c r="U111">
        <v>1.447E-2</v>
      </c>
      <c r="V111" s="363">
        <v>28.224285999999999</v>
      </c>
    </row>
    <row r="112" spans="1:22">
      <c r="A112" s="96">
        <v>44438</v>
      </c>
      <c r="B112">
        <v>221.2</v>
      </c>
      <c r="C112" s="192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3">
        <v>2.2124999999999999</v>
      </c>
      <c r="M112" s="103">
        <v>2.2124999999999999</v>
      </c>
      <c r="N112" s="103">
        <v>2.31</v>
      </c>
      <c r="O112" s="103">
        <v>2.2999999999999998</v>
      </c>
      <c r="P112" s="103">
        <v>2.4049999999999998</v>
      </c>
      <c r="Q112" s="103">
        <v>2.6850000000000001</v>
      </c>
      <c r="R112" s="103">
        <v>1.33</v>
      </c>
      <c r="S112" s="103">
        <v>1.5549999999999999</v>
      </c>
      <c r="T112" s="103">
        <v>1.55</v>
      </c>
      <c r="U112">
        <v>1.447E-2</v>
      </c>
      <c r="V112" s="363">
        <v>29.913594</v>
      </c>
    </row>
    <row r="113" spans="1:22">
      <c r="A113" s="96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3">
        <v>2.17</v>
      </c>
      <c r="M113" s="103">
        <v>2.15</v>
      </c>
      <c r="N113" s="103">
        <v>2.2749999999999999</v>
      </c>
      <c r="O113" s="103">
        <v>2.2400000000000002</v>
      </c>
      <c r="P113" s="103">
        <v>2.3199999999999998</v>
      </c>
      <c r="Q113" s="103">
        <v>2.62</v>
      </c>
      <c r="R113" s="103">
        <v>1.365</v>
      </c>
      <c r="S113" s="103">
        <v>1.57</v>
      </c>
      <c r="T113" s="103">
        <v>1.5649999999999999</v>
      </c>
      <c r="U113">
        <v>1.451E-2</v>
      </c>
      <c r="V113" s="363">
        <v>30.605550000000001</v>
      </c>
    </row>
    <row r="114" spans="1:22">
      <c r="A114" s="96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3">
        <v>2.1800000000000002</v>
      </c>
      <c r="M114" s="103">
        <v>2.1625000000000001</v>
      </c>
      <c r="N114" s="103">
        <v>2.2799999999999998</v>
      </c>
      <c r="O114" s="103">
        <v>2.2650000000000001</v>
      </c>
      <c r="P114" s="103">
        <v>2.375</v>
      </c>
      <c r="Q114" s="103">
        <v>2.64</v>
      </c>
      <c r="R114" s="103">
        <v>1.37</v>
      </c>
      <c r="S114" s="103">
        <v>1.49</v>
      </c>
      <c r="T114" s="103">
        <v>1.4850000000000001</v>
      </c>
      <c r="U114">
        <v>1.4385E-2</v>
      </c>
      <c r="V114" s="363">
        <v>31.256989999999998</v>
      </c>
    </row>
    <row r="115" spans="1:22">
      <c r="A115" s="96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3">
        <v>2.2400000000000002</v>
      </c>
      <c r="M115" s="103">
        <v>2.2050000000000001</v>
      </c>
      <c r="N115" s="103">
        <v>2.3199999999999998</v>
      </c>
      <c r="O115" s="103">
        <v>2.33</v>
      </c>
      <c r="P115" s="103">
        <v>2.41</v>
      </c>
      <c r="Q115" s="103">
        <v>2.67</v>
      </c>
      <c r="R115" s="103">
        <v>1.39</v>
      </c>
      <c r="S115" s="103">
        <v>1.5049999999999999</v>
      </c>
      <c r="T115" s="103">
        <v>1.5</v>
      </c>
      <c r="U115">
        <v>1.4265E-2</v>
      </c>
      <c r="V115" s="363">
        <v>32.572668</v>
      </c>
    </row>
    <row r="116" spans="1:22">
      <c r="A116" s="96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3">
        <v>2.2999999999999998</v>
      </c>
      <c r="M116" s="103">
        <v>2.29</v>
      </c>
      <c r="N116" s="103">
        <v>2.39</v>
      </c>
      <c r="O116" s="103">
        <v>2.395</v>
      </c>
      <c r="P116" s="103">
        <v>2.4700000000000002</v>
      </c>
      <c r="Q116" s="103">
        <v>2.73</v>
      </c>
      <c r="R116" s="103">
        <v>1.37</v>
      </c>
      <c r="S116" s="103">
        <v>1.49</v>
      </c>
      <c r="T116" s="103">
        <v>1.4850000000000001</v>
      </c>
      <c r="U116">
        <v>1.4265E-2</v>
      </c>
      <c r="V116" s="363">
        <v>36.465834999999998</v>
      </c>
    </row>
    <row r="117" spans="1:22">
      <c r="A117" s="96">
        <v>44445</v>
      </c>
      <c r="B117" s="192">
        <v>230</v>
      </c>
      <c r="C117">
        <v>769.25</v>
      </c>
      <c r="D117" s="192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73">
        <v>2.2999999999999998</v>
      </c>
      <c r="M117" s="373">
        <v>2.29</v>
      </c>
      <c r="N117" s="373">
        <v>2.39</v>
      </c>
      <c r="O117" s="373">
        <v>2.395</v>
      </c>
      <c r="P117" s="373">
        <v>2.4700000000000002</v>
      </c>
      <c r="Q117" s="373">
        <v>2.73</v>
      </c>
      <c r="R117" s="373">
        <v>1.37</v>
      </c>
      <c r="S117" s="373">
        <v>1.49</v>
      </c>
      <c r="T117" s="373">
        <v>1.4850000000000001</v>
      </c>
      <c r="U117" s="192">
        <v>1.4265E-2</v>
      </c>
      <c r="V117" s="363">
        <v>39.965201</v>
      </c>
    </row>
    <row r="118" spans="1:22">
      <c r="A118" s="96">
        <v>44446</v>
      </c>
      <c r="B118">
        <v>241.5</v>
      </c>
      <c r="C118">
        <v>784.25</v>
      </c>
      <c r="D118">
        <v>2.5299999999999998</v>
      </c>
      <c r="E118" s="192">
        <v>3895</v>
      </c>
      <c r="F118" s="192">
        <v>648</v>
      </c>
      <c r="G118" s="192">
        <v>3950</v>
      </c>
      <c r="H118" s="192">
        <v>755</v>
      </c>
      <c r="I118" s="192"/>
      <c r="J118" s="192">
        <v>678</v>
      </c>
      <c r="K118" s="192">
        <v>18.5</v>
      </c>
      <c r="L118" s="103">
        <v>2.4049999999999998</v>
      </c>
      <c r="M118" s="103">
        <v>2.3450000000000002</v>
      </c>
      <c r="N118" s="103">
        <v>2.5350000000000001</v>
      </c>
      <c r="O118" s="103">
        <v>2.4375</v>
      </c>
      <c r="P118" s="103">
        <v>2.5099999999999998</v>
      </c>
      <c r="Q118" s="103">
        <v>2.83</v>
      </c>
      <c r="R118" s="103">
        <v>1.37</v>
      </c>
      <c r="S118" s="103">
        <v>1.58</v>
      </c>
      <c r="T118" s="103">
        <v>1.575</v>
      </c>
      <c r="U118">
        <v>1.41E-2</v>
      </c>
      <c r="V118" s="363">
        <v>39.667814999999997</v>
      </c>
    </row>
    <row r="119" spans="1:22">
      <c r="A119" s="96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3">
        <v>2.46</v>
      </c>
      <c r="M119" s="103">
        <v>2.4649999999999999</v>
      </c>
      <c r="N119" s="103">
        <v>2.5649999999999999</v>
      </c>
      <c r="O119" s="103">
        <v>2.5049999999999999</v>
      </c>
      <c r="P119" s="103">
        <v>2.6</v>
      </c>
      <c r="Q119" s="103">
        <v>2.88</v>
      </c>
      <c r="R119" s="103">
        <v>1.3580000000000001</v>
      </c>
      <c r="S119" s="103">
        <v>1.5874999999999999</v>
      </c>
      <c r="T119" s="103">
        <v>1.5825</v>
      </c>
      <c r="U119">
        <v>1.3939999999999999E-2</v>
      </c>
      <c r="V119" s="363">
        <v>40.254699000000002</v>
      </c>
    </row>
    <row r="120" spans="1:22">
      <c r="A120" s="96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3">
        <v>2.5325000000000002</v>
      </c>
      <c r="M120" s="103">
        <v>2.5049999999999999</v>
      </c>
      <c r="N120" s="103">
        <v>2.6949999999999998</v>
      </c>
      <c r="O120" s="103">
        <v>2.585</v>
      </c>
      <c r="P120" s="103">
        <v>2.6349999999999998</v>
      </c>
      <c r="Q120" s="103">
        <v>2.91</v>
      </c>
      <c r="R120" s="103">
        <v>1.3525</v>
      </c>
      <c r="S120" s="103">
        <v>1.4650000000000001</v>
      </c>
      <c r="T120" s="103">
        <v>1.46</v>
      </c>
      <c r="U120">
        <v>1.3899999999999999E-2</v>
      </c>
      <c r="V120" s="363">
        <v>44.552498</v>
      </c>
    </row>
    <row r="121" spans="1:22">
      <c r="A121" s="96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3">
        <v>2.4674999999999998</v>
      </c>
      <c r="M121" s="103">
        <v>2.4900000000000002</v>
      </c>
      <c r="N121" s="103">
        <v>2.63</v>
      </c>
      <c r="O121" s="103">
        <v>2.5249999999999999</v>
      </c>
      <c r="P121" s="103">
        <v>2.5950000000000002</v>
      </c>
      <c r="Q121" s="103">
        <v>2.87</v>
      </c>
      <c r="R121" s="103">
        <v>1.3125</v>
      </c>
      <c r="S121" s="103">
        <v>1.4950000000000001</v>
      </c>
      <c r="T121" s="103">
        <v>1.49</v>
      </c>
      <c r="U121">
        <v>1.3899999999999999E-2</v>
      </c>
      <c r="V121" s="363">
        <v>45.939996000000001</v>
      </c>
    </row>
    <row r="122" spans="1:22">
      <c r="A122" s="96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3">
        <v>2.4500000000000002</v>
      </c>
      <c r="M122" s="103">
        <v>2.41</v>
      </c>
      <c r="N122" s="103">
        <v>2.625</v>
      </c>
      <c r="O122" s="103">
        <v>2.48</v>
      </c>
      <c r="P122" s="103">
        <v>2.5649999999999999</v>
      </c>
      <c r="Q122" s="103">
        <v>2.82</v>
      </c>
      <c r="R122" s="103">
        <v>1.2649999999999999</v>
      </c>
      <c r="S122" s="103">
        <v>1.46</v>
      </c>
      <c r="T122" s="103">
        <v>1.4550000000000001</v>
      </c>
      <c r="U122">
        <v>1.3650000000000001E-2</v>
      </c>
      <c r="V122" s="363">
        <v>45.729433999999998</v>
      </c>
    </row>
    <row r="123" spans="1:22">
      <c r="A123" s="96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3">
        <v>2.5024999999999999</v>
      </c>
      <c r="M123" s="103">
        <v>2.4575</v>
      </c>
      <c r="N123" s="103">
        <v>2.66</v>
      </c>
      <c r="O123" s="103">
        <v>2.5249999999999999</v>
      </c>
      <c r="P123" s="103">
        <v>2.6</v>
      </c>
      <c r="Q123" s="103">
        <v>2.86</v>
      </c>
      <c r="R123" s="103">
        <v>1.2749999999999999</v>
      </c>
      <c r="S123" s="103">
        <v>1.49</v>
      </c>
      <c r="T123" s="103">
        <v>1.4850000000000001</v>
      </c>
      <c r="U123">
        <v>1.3655E-2</v>
      </c>
      <c r="V123" s="363">
        <v>43.723303999999999</v>
      </c>
    </row>
    <row r="124" spans="1:22">
      <c r="A124" s="96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3">
        <v>2.5099999999999998</v>
      </c>
      <c r="M124" s="103">
        <v>2.4550000000000001</v>
      </c>
      <c r="N124" s="103">
        <v>2.6749999999999998</v>
      </c>
      <c r="O124" s="103">
        <v>2.5299999999999998</v>
      </c>
      <c r="P124" s="103">
        <v>2.605</v>
      </c>
      <c r="Q124" s="103">
        <v>2.86</v>
      </c>
      <c r="R124" s="103">
        <v>1.25</v>
      </c>
      <c r="S124" s="103">
        <v>1.47</v>
      </c>
      <c r="T124" s="103">
        <v>1.4650000000000001</v>
      </c>
      <c r="U124" s="103">
        <v>1.3780000000000001E-2</v>
      </c>
      <c r="V124" s="363">
        <v>43.483761999999999</v>
      </c>
    </row>
    <row r="125" spans="1:22">
      <c r="A125" s="96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3">
        <v>2.5065</v>
      </c>
      <c r="M125" s="103">
        <v>2.3887499999999999</v>
      </c>
      <c r="N125" s="103">
        <v>2.6549999999999998</v>
      </c>
      <c r="O125" s="103">
        <v>2.5049999999999999</v>
      </c>
      <c r="P125" s="103">
        <v>2.5950000000000002</v>
      </c>
      <c r="Q125" s="103">
        <v>2.8450000000000002</v>
      </c>
      <c r="R125" s="103">
        <v>1.1850000000000001</v>
      </c>
      <c r="S125" s="103">
        <v>1.415</v>
      </c>
      <c r="T125" s="103">
        <v>1.41</v>
      </c>
      <c r="U125">
        <v>1.3610000000000001E-2</v>
      </c>
      <c r="V125" s="363">
        <v>43.526488000000001</v>
      </c>
    </row>
    <row r="126" spans="1:22">
      <c r="A126" s="96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3">
        <v>2.48</v>
      </c>
      <c r="M126" s="103">
        <v>2.3250000000000002</v>
      </c>
      <c r="N126" s="103">
        <v>2.625</v>
      </c>
      <c r="O126" s="103">
        <v>2.4900000000000002</v>
      </c>
      <c r="P126" s="103">
        <v>2.5649999999999999</v>
      </c>
      <c r="Q126" s="103">
        <v>2.8250000000000002</v>
      </c>
      <c r="R126" s="103">
        <v>1.1625000000000001</v>
      </c>
      <c r="S126" s="103">
        <v>1.41</v>
      </c>
      <c r="T126" s="103">
        <v>1.405</v>
      </c>
      <c r="U126">
        <v>1.3610000000000001E-2</v>
      </c>
      <c r="V126" s="363">
        <v>44.846975999999998</v>
      </c>
    </row>
    <row r="127" spans="1:22">
      <c r="A127" s="96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3">
        <v>2.4500000000000002</v>
      </c>
      <c r="M127" s="103">
        <v>2.27</v>
      </c>
      <c r="N127" s="103">
        <v>2.5649999999999999</v>
      </c>
      <c r="O127" s="103">
        <v>2.4249999999999998</v>
      </c>
      <c r="P127" s="103">
        <v>2.48</v>
      </c>
      <c r="Q127" s="103">
        <v>2.7850000000000001</v>
      </c>
      <c r="R127" s="103">
        <v>1.105</v>
      </c>
      <c r="S127" s="103">
        <v>1.365</v>
      </c>
      <c r="T127" s="103">
        <v>1.36</v>
      </c>
      <c r="U127">
        <v>1.353E-2</v>
      </c>
      <c r="V127" s="363">
        <v>44.846975999999998</v>
      </c>
    </row>
    <row r="128" spans="1:22">
      <c r="A128" s="96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3">
        <v>2.4187500000000002</v>
      </c>
      <c r="M128" s="103">
        <v>2.2200000000000002</v>
      </c>
      <c r="N128" s="103">
        <v>2.5649999999999999</v>
      </c>
      <c r="O128" s="103">
        <v>2.4049999999999998</v>
      </c>
      <c r="P128" s="103">
        <v>2.5099999999999998</v>
      </c>
      <c r="Q128" s="103">
        <v>2.7850000000000001</v>
      </c>
      <c r="R128" s="103">
        <v>1.0825</v>
      </c>
      <c r="S128" s="103">
        <v>1.365</v>
      </c>
      <c r="T128" s="103">
        <v>1.3</v>
      </c>
      <c r="U128">
        <v>1.353E-2</v>
      </c>
      <c r="V128" s="363">
        <v>47.304654999999997</v>
      </c>
    </row>
    <row r="129" spans="1:22">
      <c r="A129" s="96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3">
        <v>2.4175</v>
      </c>
      <c r="M129" s="103">
        <v>2.2450000000000001</v>
      </c>
      <c r="N129" s="103">
        <v>2.6</v>
      </c>
      <c r="O129" s="103">
        <v>2.4</v>
      </c>
      <c r="P129" s="103">
        <v>2.5049999999999999</v>
      </c>
      <c r="Q129" s="103">
        <v>2.7850000000000001</v>
      </c>
      <c r="R129" s="103">
        <v>0.98499999999999999</v>
      </c>
      <c r="S129" s="103">
        <v>1.29</v>
      </c>
      <c r="T129" s="103">
        <v>1.2849999999999999</v>
      </c>
      <c r="U129">
        <v>1.341E-2</v>
      </c>
      <c r="V129" s="363">
        <v>48.827424999999998</v>
      </c>
    </row>
    <row r="130" spans="1:22">
      <c r="A130" s="96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3">
        <v>2.4187500000000002</v>
      </c>
      <c r="M130" s="103">
        <v>2.2599999999999998</v>
      </c>
      <c r="N130" s="103">
        <v>2.5449999999999999</v>
      </c>
      <c r="O130" s="103">
        <v>2.41</v>
      </c>
      <c r="P130" s="103">
        <v>2.4350000000000001</v>
      </c>
      <c r="Q130" s="103">
        <v>2.7850000000000001</v>
      </c>
      <c r="R130" s="103">
        <v>0.90749999999999997</v>
      </c>
      <c r="S130" s="103">
        <v>1.23</v>
      </c>
      <c r="T130" s="103">
        <v>1.2250000000000001</v>
      </c>
      <c r="U130">
        <v>1.3245E-2</v>
      </c>
      <c r="V130" s="363">
        <v>48.302368000000001</v>
      </c>
    </row>
    <row r="131" spans="1:22">
      <c r="A131" s="96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3">
        <v>2.4</v>
      </c>
      <c r="M131" s="103">
        <v>2.2349999999999999</v>
      </c>
      <c r="N131" s="103">
        <v>2.38</v>
      </c>
      <c r="O131" s="103">
        <v>2.4</v>
      </c>
      <c r="P131" s="103">
        <v>2.4649999999999999</v>
      </c>
      <c r="Q131" s="103">
        <v>2.7850000000000001</v>
      </c>
      <c r="R131" s="103">
        <v>0.92500000000000004</v>
      </c>
      <c r="S131" s="103">
        <v>1.2749999999999999</v>
      </c>
      <c r="T131" s="103">
        <v>1.27</v>
      </c>
      <c r="U131">
        <v>1.3205E-2</v>
      </c>
      <c r="V131" s="363">
        <v>47.962775000000001</v>
      </c>
    </row>
    <row r="132" spans="1:22">
      <c r="A132" s="96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3">
        <v>2.4049999999999998</v>
      </c>
      <c r="M132" s="103">
        <v>2.2749999999999999</v>
      </c>
      <c r="N132" s="103">
        <v>2.4500000000000002</v>
      </c>
      <c r="O132" s="103">
        <v>2.4</v>
      </c>
      <c r="P132" s="103">
        <v>2.46</v>
      </c>
      <c r="Q132" s="103">
        <v>2.75</v>
      </c>
      <c r="R132" s="103">
        <v>0.91500000000000004</v>
      </c>
      <c r="S132" s="103">
        <v>1.2649999999999999</v>
      </c>
      <c r="T132" s="103">
        <v>1.26</v>
      </c>
      <c r="U132">
        <v>1.308E-2</v>
      </c>
      <c r="V132" s="363">
        <v>47.664710999999997</v>
      </c>
    </row>
    <row r="133" spans="1:22">
      <c r="A133" s="96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3">
        <v>2.37</v>
      </c>
      <c r="M133" s="103">
        <v>2.2250000000000001</v>
      </c>
      <c r="N133" s="103">
        <v>2.4249999999999998</v>
      </c>
      <c r="O133" s="103">
        <v>2.375</v>
      </c>
      <c r="P133" s="103">
        <v>2.4449999999999998</v>
      </c>
      <c r="Q133" s="103">
        <v>2.7250000000000001</v>
      </c>
      <c r="R133" s="103">
        <v>0.96250000000000002</v>
      </c>
      <c r="S133" s="103">
        <v>1.2949999999999999</v>
      </c>
      <c r="T133" s="103">
        <v>1.29</v>
      </c>
      <c r="U133">
        <v>1.2959999999999999E-2</v>
      </c>
      <c r="V133" s="363">
        <v>46.684142000000001</v>
      </c>
    </row>
    <row r="134" spans="1:22">
      <c r="A134" s="96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3">
        <v>2.37</v>
      </c>
      <c r="M134" s="103">
        <v>2.2400000000000002</v>
      </c>
      <c r="N134" s="103">
        <v>2.39</v>
      </c>
      <c r="O134" s="103">
        <v>2.38</v>
      </c>
      <c r="P134" s="103">
        <v>2.48</v>
      </c>
      <c r="Q134" s="103">
        <v>2.74</v>
      </c>
      <c r="R134" s="103">
        <v>1.03</v>
      </c>
      <c r="S134" s="103">
        <v>1.34</v>
      </c>
      <c r="T134" s="103">
        <v>1.335</v>
      </c>
      <c r="U134">
        <v>1.2675000000000001E-2</v>
      </c>
      <c r="V134" s="363">
        <v>45.914651999999997</v>
      </c>
    </row>
    <row r="135" spans="1:22">
      <c r="A135" s="96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3">
        <v>2.3149999999999999</v>
      </c>
      <c r="M135" s="103">
        <v>2.2200000000000002</v>
      </c>
      <c r="N135" s="103">
        <v>2.415</v>
      </c>
      <c r="O135" s="103">
        <v>2.335</v>
      </c>
      <c r="P135" s="103">
        <v>2.42</v>
      </c>
      <c r="Q135" s="103">
        <v>2.71</v>
      </c>
      <c r="R135" s="103">
        <v>1.1399999999999999</v>
      </c>
      <c r="S135" s="103">
        <v>1.415</v>
      </c>
      <c r="T135" s="103">
        <v>1.41</v>
      </c>
      <c r="U135">
        <v>1.294E-2</v>
      </c>
      <c r="V135" s="363">
        <v>45.028959</v>
      </c>
    </row>
    <row r="136" spans="1:22">
      <c r="A136" s="96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3">
        <v>2.2799999999999998</v>
      </c>
      <c r="M136" s="103">
        <v>2.16</v>
      </c>
      <c r="N136" s="103">
        <v>2.39</v>
      </c>
      <c r="O136" s="103">
        <v>2.31</v>
      </c>
      <c r="P136" s="103">
        <v>2.4</v>
      </c>
      <c r="Q136" s="103">
        <v>2.6749999999999998</v>
      </c>
      <c r="R136" s="103">
        <v>1.23</v>
      </c>
      <c r="S136" s="103">
        <v>1.48</v>
      </c>
      <c r="T136" s="103">
        <v>1.4750000000000001</v>
      </c>
      <c r="U136">
        <v>1.2959999999999999E-2</v>
      </c>
      <c r="V136" s="363">
        <v>44.707317000000003</v>
      </c>
    </row>
    <row r="137" spans="1:22">
      <c r="A137" s="96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3">
        <v>2.33</v>
      </c>
      <c r="M137" s="103">
        <v>2.19</v>
      </c>
      <c r="N137" s="103">
        <v>2.5274999999999999</v>
      </c>
      <c r="O137" s="103">
        <v>2.31</v>
      </c>
      <c r="P137" s="103">
        <v>2.39</v>
      </c>
      <c r="Q137" s="103">
        <v>2.7</v>
      </c>
      <c r="R137" s="103">
        <v>1.31</v>
      </c>
      <c r="S137" s="103">
        <v>1.5349999999999999</v>
      </c>
      <c r="T137" s="103">
        <v>1.53</v>
      </c>
      <c r="U137">
        <v>1.312E-2</v>
      </c>
      <c r="V137" s="363">
        <v>44.218569000000002</v>
      </c>
    </row>
    <row r="138" spans="1:22">
      <c r="A138" s="96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3">
        <v>2.395</v>
      </c>
      <c r="M138" s="103">
        <v>2.2887499999999998</v>
      </c>
      <c r="N138" s="103">
        <v>2.6175000000000002</v>
      </c>
      <c r="O138" s="103">
        <v>2.38</v>
      </c>
      <c r="P138" s="103">
        <v>2.4750000000000001</v>
      </c>
      <c r="Q138" s="103">
        <v>2.76</v>
      </c>
      <c r="R138" s="103">
        <v>1.29</v>
      </c>
      <c r="S138" s="103">
        <v>1.52</v>
      </c>
      <c r="T138" s="103">
        <v>1.5149999999999999</v>
      </c>
      <c r="U138">
        <v>1.3205E-2</v>
      </c>
      <c r="V138" s="363">
        <v>44.052489999999999</v>
      </c>
    </row>
    <row r="139" spans="1:22">
      <c r="A139" s="96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3">
        <v>2.363</v>
      </c>
      <c r="M139" s="103">
        <v>2.37</v>
      </c>
      <c r="N139" s="103">
        <v>2.6612499999999999</v>
      </c>
      <c r="O139" s="103">
        <v>2.3849999999999998</v>
      </c>
      <c r="P139" s="103">
        <v>2.5099999999999998</v>
      </c>
      <c r="Q139" s="103">
        <v>2.79</v>
      </c>
      <c r="R139" s="103">
        <v>1.3</v>
      </c>
      <c r="S139" s="103">
        <v>1.5149999999999999</v>
      </c>
      <c r="T139" s="103">
        <v>1.51</v>
      </c>
      <c r="U139">
        <v>1.3245E-2</v>
      </c>
      <c r="V139" s="363">
        <v>44.170541999999998</v>
      </c>
    </row>
    <row r="140" spans="1:22">
      <c r="A140" s="96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3">
        <v>2.4550000000000001</v>
      </c>
      <c r="M140" s="103">
        <v>2.4500000000000002</v>
      </c>
      <c r="N140" s="103">
        <v>2.8975</v>
      </c>
      <c r="O140" s="103">
        <v>2.4900000000000002</v>
      </c>
      <c r="P140" s="103">
        <v>2.62</v>
      </c>
      <c r="Q140" s="103">
        <v>2.89</v>
      </c>
      <c r="R140" s="103">
        <v>1.2050000000000001</v>
      </c>
      <c r="S140" s="103">
        <v>1.395</v>
      </c>
      <c r="T140" s="103">
        <v>1.39</v>
      </c>
      <c r="U140">
        <v>1.3325E-2</v>
      </c>
      <c r="V140" s="363">
        <v>44.010097999999999</v>
      </c>
    </row>
    <row r="141" spans="1:22">
      <c r="A141" s="96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3">
        <v>2.48</v>
      </c>
      <c r="M141" s="103">
        <v>2.4325000000000001</v>
      </c>
      <c r="N141" s="103">
        <v>2.9</v>
      </c>
      <c r="O141" s="103">
        <v>2.5249999999999999</v>
      </c>
      <c r="P141" s="103">
        <v>2.6</v>
      </c>
      <c r="Q141" s="103">
        <v>2.83</v>
      </c>
      <c r="R141" s="103">
        <v>1.2350000000000001</v>
      </c>
      <c r="S141" s="103">
        <v>1.4950000000000001</v>
      </c>
      <c r="T141" s="103">
        <v>1.49</v>
      </c>
      <c r="U141">
        <v>1.3429999999999999E-2</v>
      </c>
      <c r="V141" s="363">
        <v>44.056209000000003</v>
      </c>
    </row>
    <row r="142" spans="1:22">
      <c r="A142" s="96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3">
        <v>2.41</v>
      </c>
      <c r="M142" s="103">
        <v>2.3650000000000002</v>
      </c>
      <c r="N142" s="103">
        <v>2.9</v>
      </c>
      <c r="O142" s="103">
        <v>2.4750000000000001</v>
      </c>
      <c r="P142" s="103">
        <v>2.4750000000000001</v>
      </c>
      <c r="Q142" s="103">
        <v>2.7850000000000001</v>
      </c>
      <c r="R142" s="103">
        <v>1.2250000000000001</v>
      </c>
      <c r="S142" s="103">
        <v>1.48</v>
      </c>
      <c r="T142" s="103">
        <v>1.4750000000000001</v>
      </c>
      <c r="U142">
        <v>1.3615E-2</v>
      </c>
      <c r="V142" s="363">
        <v>43.969898000000001</v>
      </c>
    </row>
    <row r="143" spans="1:22">
      <c r="A143" s="96">
        <v>44481</v>
      </c>
      <c r="B143">
        <v>239.9</v>
      </c>
      <c r="C143">
        <v>941.5</v>
      </c>
      <c r="D143">
        <v>2.8525</v>
      </c>
      <c r="E143" s="192">
        <v>4080</v>
      </c>
      <c r="F143" s="192">
        <v>634</v>
      </c>
      <c r="G143" s="192">
        <v>4010</v>
      </c>
      <c r="H143" s="192">
        <v>717</v>
      </c>
      <c r="I143" s="192"/>
      <c r="J143" s="192">
        <v>664</v>
      </c>
      <c r="K143" s="192">
        <v>18.12</v>
      </c>
      <c r="L143" s="103">
        <v>2.38</v>
      </c>
      <c r="M143" s="103">
        <v>2.29</v>
      </c>
      <c r="N143" s="103">
        <v>2.8525</v>
      </c>
      <c r="O143" s="103">
        <v>2.4</v>
      </c>
      <c r="P143" s="103">
        <v>2.4300000000000002</v>
      </c>
      <c r="Q143" s="103">
        <v>2.73</v>
      </c>
      <c r="R143" s="103">
        <v>1.2375</v>
      </c>
      <c r="S143" s="103">
        <v>1.48</v>
      </c>
      <c r="T143" s="103">
        <v>1.4750000000000001</v>
      </c>
      <c r="U143">
        <v>1.3939999999999999E-2</v>
      </c>
      <c r="V143" s="363">
        <v>43.969898000000001</v>
      </c>
    </row>
    <row r="144" spans="1:22">
      <c r="A144" s="96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3">
        <v>2.4</v>
      </c>
      <c r="M144" s="103">
        <v>2.2949999999999999</v>
      </c>
      <c r="N144" s="103">
        <v>2.87</v>
      </c>
      <c r="O144" s="103">
        <v>2.415</v>
      </c>
      <c r="P144" s="103">
        <v>2.4500000000000002</v>
      </c>
      <c r="Q144" s="103">
        <v>2.74</v>
      </c>
      <c r="R144" s="103">
        <v>1.26</v>
      </c>
      <c r="S144" s="103">
        <v>1.5049999999999999</v>
      </c>
      <c r="T144" s="103">
        <v>1.5</v>
      </c>
      <c r="U144">
        <v>1.4120000000000001E-2</v>
      </c>
      <c r="V144" s="363">
        <v>43.833804000000001</v>
      </c>
    </row>
    <row r="145" spans="1:22">
      <c r="A145" s="96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3">
        <v>2.4849999999999999</v>
      </c>
      <c r="M145" s="103">
        <v>2.46</v>
      </c>
      <c r="N145" s="103">
        <v>2.93</v>
      </c>
      <c r="O145" s="103">
        <v>2.5249999999999999</v>
      </c>
      <c r="P145" s="103">
        <v>2.63</v>
      </c>
      <c r="Q145" s="103">
        <v>2.84</v>
      </c>
      <c r="R145" s="103">
        <v>1.2849999999999999</v>
      </c>
      <c r="S145" s="103">
        <v>1.53</v>
      </c>
      <c r="T145" s="103">
        <v>1.5249999999999999</v>
      </c>
      <c r="U145">
        <v>1.4265E-2</v>
      </c>
      <c r="V145" s="363">
        <v>43.841790000000003</v>
      </c>
    </row>
    <row r="146" spans="1:22">
      <c r="A146" s="96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3">
        <v>2.5499999999999998</v>
      </c>
      <c r="M146" s="103">
        <v>2.4500000000000002</v>
      </c>
      <c r="N146" s="103">
        <v>3</v>
      </c>
      <c r="O146" s="103">
        <v>2.5950000000000002</v>
      </c>
      <c r="P146" s="103">
        <v>2.66</v>
      </c>
      <c r="Q146" s="103">
        <v>2.87</v>
      </c>
      <c r="R146" s="103">
        <v>1.2962499999999999</v>
      </c>
      <c r="S146" s="103">
        <v>1.5425</v>
      </c>
      <c r="T146" s="103">
        <v>1.5375000000000001</v>
      </c>
      <c r="U146">
        <v>1.4265E-2</v>
      </c>
      <c r="V146" s="363">
        <v>43.915457000000004</v>
      </c>
    </row>
    <row r="147" spans="1:22">
      <c r="A147" s="96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3">
        <v>2.5950000000000002</v>
      </c>
      <c r="M147" s="103">
        <v>2.5099999999999998</v>
      </c>
      <c r="N147" s="103">
        <v>2.9762499999999998</v>
      </c>
      <c r="O147" s="103">
        <v>2.645</v>
      </c>
      <c r="P147" s="103">
        <v>2.69</v>
      </c>
      <c r="Q147" s="103">
        <v>2.91</v>
      </c>
      <c r="R147" s="103">
        <v>1.3125</v>
      </c>
      <c r="S147" s="103">
        <v>1.57</v>
      </c>
      <c r="T147" s="103">
        <v>1.5649999999999999</v>
      </c>
      <c r="U147">
        <v>1.4265E-2</v>
      </c>
      <c r="V147" s="363">
        <v>43.836835999999998</v>
      </c>
    </row>
    <row r="148" spans="1:22">
      <c r="A148" s="96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3">
        <v>2.66</v>
      </c>
      <c r="M148" s="103">
        <v>2.61</v>
      </c>
      <c r="N148" s="103">
        <v>3</v>
      </c>
      <c r="O148" s="103">
        <v>2.6549999999999998</v>
      </c>
      <c r="P148" s="103">
        <v>2.8050000000000002</v>
      </c>
      <c r="Q148" s="103">
        <v>3.0350000000000001</v>
      </c>
      <c r="R148" s="103">
        <v>1.355</v>
      </c>
      <c r="S148" s="103">
        <v>1.61</v>
      </c>
      <c r="T148" s="103">
        <v>1.605</v>
      </c>
      <c r="U148">
        <v>1.4265E-2</v>
      </c>
      <c r="V148" s="363">
        <v>43.817210000000003</v>
      </c>
    </row>
    <row r="149" spans="1:22">
      <c r="A149" s="96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3">
        <v>2.6764999999999999</v>
      </c>
      <c r="M149" s="103">
        <v>2.6150000000000002</v>
      </c>
      <c r="N149" s="103">
        <v>2.85</v>
      </c>
      <c r="O149" s="103">
        <v>2.6549999999999998</v>
      </c>
      <c r="P149" s="103">
        <v>2.84</v>
      </c>
      <c r="Q149" s="103">
        <v>3.0350000000000001</v>
      </c>
      <c r="R149" s="103">
        <v>1.4075</v>
      </c>
      <c r="S149" s="103">
        <v>1.665</v>
      </c>
      <c r="T149" s="103">
        <v>1.66</v>
      </c>
      <c r="U149">
        <v>1.4265E-2</v>
      </c>
      <c r="V149" s="363">
        <v>43.756411999999997</v>
      </c>
    </row>
    <row r="150" spans="1:22">
      <c r="A150" s="96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3">
        <v>2.6637499999999998</v>
      </c>
      <c r="M150" s="103">
        <v>2.57</v>
      </c>
      <c r="N150" s="103">
        <v>2.7850000000000001</v>
      </c>
      <c r="O150" s="103">
        <v>2.64</v>
      </c>
      <c r="P150" s="103">
        <v>2.73</v>
      </c>
      <c r="Q150" s="103">
        <v>2.9350000000000001</v>
      </c>
      <c r="R150" s="103">
        <v>1.405</v>
      </c>
      <c r="S150" s="103">
        <v>1.665</v>
      </c>
      <c r="T150" s="103">
        <v>1.66</v>
      </c>
      <c r="U150">
        <v>1.4265E-2</v>
      </c>
      <c r="V150" s="363">
        <v>43.534419</v>
      </c>
    </row>
    <row r="151" spans="1:22">
      <c r="A151" s="96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3">
        <v>2.6512500000000001</v>
      </c>
      <c r="M151" s="103">
        <v>2.5150000000000001</v>
      </c>
      <c r="N151" s="103">
        <v>2.64</v>
      </c>
      <c r="O151" s="103">
        <v>2.63</v>
      </c>
      <c r="P151" s="103">
        <v>2.65</v>
      </c>
      <c r="Q151" s="103">
        <v>2.875</v>
      </c>
      <c r="R151" s="103">
        <v>1.345</v>
      </c>
      <c r="S151" s="103">
        <v>1.615</v>
      </c>
      <c r="T151" s="103">
        <v>1.61</v>
      </c>
      <c r="U151">
        <v>1.353E-2</v>
      </c>
      <c r="V151" s="363">
        <v>43.097003999999998</v>
      </c>
    </row>
    <row r="152" spans="1:22">
      <c r="A152" s="96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3">
        <v>2.7250000000000001</v>
      </c>
      <c r="M152" s="103">
        <v>2.56</v>
      </c>
      <c r="N152" s="103">
        <v>2.65</v>
      </c>
      <c r="O152" s="103">
        <v>2.67</v>
      </c>
      <c r="P152" s="103">
        <v>2.75</v>
      </c>
      <c r="Q152" s="103">
        <v>2.94</v>
      </c>
      <c r="R152" s="103">
        <v>1.2949999999999999</v>
      </c>
      <c r="S152" s="103">
        <v>1.585</v>
      </c>
      <c r="T152" s="103">
        <v>1.58</v>
      </c>
      <c r="U152">
        <v>1.3615E-2</v>
      </c>
      <c r="V152" s="363">
        <v>42.897844999999997</v>
      </c>
    </row>
    <row r="153" spans="1:22">
      <c r="A153" s="96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3">
        <v>2.8849999999999998</v>
      </c>
      <c r="M153" s="103">
        <v>2.75</v>
      </c>
      <c r="N153" s="103">
        <v>2.8875000000000002</v>
      </c>
      <c r="O153" s="103">
        <v>2.85</v>
      </c>
      <c r="P153" s="103">
        <v>2.95</v>
      </c>
      <c r="Q153" s="103">
        <v>3.05</v>
      </c>
      <c r="R153" s="103">
        <v>1.2849999999999999</v>
      </c>
      <c r="S153" s="103">
        <v>1.59</v>
      </c>
      <c r="T153" s="103">
        <v>1.585</v>
      </c>
      <c r="U153">
        <v>1.3695000000000001E-2</v>
      </c>
      <c r="V153" s="363">
        <v>42.840772999999999</v>
      </c>
    </row>
    <row r="154" spans="1:22">
      <c r="A154" s="96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3">
        <v>3.0175000000000001</v>
      </c>
      <c r="M154" s="103">
        <v>2.875</v>
      </c>
      <c r="N154" s="103">
        <v>2.85</v>
      </c>
      <c r="O154" s="103">
        <v>2.9</v>
      </c>
      <c r="P154" s="103">
        <v>3.0249999999999999</v>
      </c>
      <c r="Q154" s="103">
        <v>3.15</v>
      </c>
      <c r="R154" s="103">
        <v>1.2450000000000001</v>
      </c>
      <c r="S154" s="103">
        <v>1.5349999999999999</v>
      </c>
      <c r="T154" s="103">
        <v>1.53</v>
      </c>
      <c r="U154">
        <v>1.3695000000000001E-2</v>
      </c>
      <c r="V154" s="363">
        <v>42.561807000000002</v>
      </c>
    </row>
    <row r="155" spans="1:22">
      <c r="A155" s="96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3">
        <v>3.0950000000000002</v>
      </c>
      <c r="M155" s="103">
        <v>2.87</v>
      </c>
      <c r="N155" s="103">
        <v>2.9249999999999998</v>
      </c>
      <c r="O155" s="103">
        <v>2.9849999999999999</v>
      </c>
      <c r="P155" s="103">
        <v>3.0750000000000002</v>
      </c>
      <c r="Q155" s="103">
        <v>3.21</v>
      </c>
      <c r="R155" s="103">
        <v>1.18</v>
      </c>
      <c r="S155" s="103">
        <v>1.4950000000000001</v>
      </c>
      <c r="T155" s="103">
        <v>1.49</v>
      </c>
      <c r="U155">
        <v>1.3695000000000001E-2</v>
      </c>
      <c r="V155" s="363">
        <v>42.506656999999997</v>
      </c>
    </row>
    <row r="156" spans="1:22">
      <c r="A156" s="96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3">
        <v>2.9950000000000001</v>
      </c>
      <c r="M156" s="103">
        <v>2.85</v>
      </c>
      <c r="N156" s="103">
        <v>2.9350000000000001</v>
      </c>
      <c r="O156" s="103">
        <v>2.895</v>
      </c>
      <c r="P156" s="103">
        <v>3.0249999999999999</v>
      </c>
      <c r="Q156" s="103">
        <v>3.16</v>
      </c>
      <c r="R156" s="103">
        <v>1.1200000000000001</v>
      </c>
      <c r="S156" s="103">
        <v>1.4450000000000001</v>
      </c>
      <c r="T156" s="103">
        <v>1.44</v>
      </c>
      <c r="U156">
        <v>1.304E-2</v>
      </c>
      <c r="V156" s="363">
        <v>42.644838999999997</v>
      </c>
    </row>
    <row r="157" spans="1:22">
      <c r="A157" s="96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3">
        <v>3.05</v>
      </c>
      <c r="M157" s="103">
        <v>2.85</v>
      </c>
      <c r="N157" s="103">
        <v>3.05</v>
      </c>
      <c r="O157" s="103">
        <v>2.895</v>
      </c>
      <c r="P157" s="103">
        <v>3.07</v>
      </c>
      <c r="Q157" s="103">
        <v>3.1949999999999998</v>
      </c>
      <c r="R157" s="103">
        <v>1.1499999999999999</v>
      </c>
      <c r="S157" s="103">
        <v>1.4950000000000001</v>
      </c>
      <c r="T157" s="103">
        <v>1.49</v>
      </c>
      <c r="U157">
        <v>1.2999999999999999E-2</v>
      </c>
      <c r="V157" s="363">
        <v>43.14528</v>
      </c>
    </row>
    <row r="158" spans="1:22">
      <c r="A158" s="96">
        <v>44502</v>
      </c>
      <c r="B158">
        <v>306.60000000000002</v>
      </c>
      <c r="C158">
        <v>1163.75</v>
      </c>
      <c r="D158">
        <v>3.282</v>
      </c>
      <c r="E158" s="192">
        <v>4655</v>
      </c>
      <c r="F158" s="192">
        <v>704</v>
      </c>
      <c r="G158" s="192">
        <v>4555</v>
      </c>
      <c r="H158" s="192">
        <v>793</v>
      </c>
      <c r="I158" s="192"/>
      <c r="J158" s="192">
        <v>734</v>
      </c>
      <c r="K158" s="192">
        <v>20.07</v>
      </c>
      <c r="L158" s="103">
        <v>3.07</v>
      </c>
      <c r="M158" s="103">
        <v>2.9550000000000001</v>
      </c>
      <c r="N158" s="103">
        <v>3.2160000000000002</v>
      </c>
      <c r="O158" s="103">
        <v>2.9</v>
      </c>
      <c r="P158" s="103">
        <v>3.12</v>
      </c>
      <c r="Q158" s="103">
        <v>3.2250000000000001</v>
      </c>
      <c r="R158" s="103">
        <v>1.19</v>
      </c>
      <c r="S158" s="103">
        <v>1.52</v>
      </c>
      <c r="T158" s="103">
        <v>1.5149999999999999</v>
      </c>
      <c r="U158">
        <v>1.2959999999999999E-2</v>
      </c>
      <c r="V158" s="405">
        <v>43.14528</v>
      </c>
    </row>
    <row r="159" spans="1:22">
      <c r="A159" s="96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3">
        <v>3.13</v>
      </c>
      <c r="M159" s="103">
        <v>3.0249999999999999</v>
      </c>
      <c r="N159" s="103">
        <v>3.375</v>
      </c>
      <c r="O159" s="103">
        <v>2.94</v>
      </c>
      <c r="P159" s="103">
        <v>3.19</v>
      </c>
      <c r="Q159" s="103">
        <v>3.24</v>
      </c>
      <c r="R159" s="103">
        <v>1.1850000000000001</v>
      </c>
      <c r="S159" s="103">
        <v>1.5249999999999999</v>
      </c>
      <c r="T159" s="103">
        <v>1.52</v>
      </c>
      <c r="U159">
        <v>1.2880000000000001E-2</v>
      </c>
      <c r="V159" s="363">
        <v>43.568694999999998</v>
      </c>
    </row>
    <row r="160" spans="1:22">
      <c r="A160" s="96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3">
        <v>3.24</v>
      </c>
      <c r="M160" s="103">
        <v>3.24</v>
      </c>
      <c r="N160" s="103">
        <v>3.9249999999999998</v>
      </c>
      <c r="O160" s="103">
        <v>3.06</v>
      </c>
      <c r="P160" s="103">
        <v>3.35</v>
      </c>
      <c r="Q160" s="103">
        <v>3.41</v>
      </c>
      <c r="R160" s="103">
        <v>1.1200000000000001</v>
      </c>
      <c r="S160" s="103">
        <v>1.46</v>
      </c>
      <c r="T160" s="103">
        <v>1.4550000000000001</v>
      </c>
      <c r="U160">
        <v>1.2675000000000001E-2</v>
      </c>
      <c r="V160" s="363">
        <v>44.210082</v>
      </c>
    </row>
    <row r="161" spans="1:22">
      <c r="A161" s="96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3">
        <v>3.33</v>
      </c>
      <c r="M161" s="103">
        <v>3.2749999999999999</v>
      </c>
      <c r="N161" s="103">
        <v>3.98</v>
      </c>
      <c r="O161" s="103">
        <v>3.16</v>
      </c>
      <c r="P161" s="103">
        <v>3.415</v>
      </c>
      <c r="Q161" s="103">
        <v>3.4849999999999999</v>
      </c>
      <c r="R161" s="103">
        <v>1.095</v>
      </c>
      <c r="S161" s="103">
        <v>1.44</v>
      </c>
      <c r="T161" s="103">
        <v>1.4350000000000001</v>
      </c>
      <c r="U161">
        <v>1.259E-2</v>
      </c>
      <c r="V161" s="363">
        <v>45.037568</v>
      </c>
    </row>
    <row r="162" spans="1:22">
      <c r="A162" s="96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3">
        <v>3.35</v>
      </c>
      <c r="M162" s="103">
        <v>3.31</v>
      </c>
      <c r="N162" s="103">
        <v>4.05</v>
      </c>
      <c r="O162" s="103">
        <v>3.2250000000000001</v>
      </c>
      <c r="P162" s="103">
        <v>3.48</v>
      </c>
      <c r="Q162" s="103">
        <v>3.5</v>
      </c>
      <c r="R162" s="103">
        <v>1.05</v>
      </c>
      <c r="S162" s="103">
        <v>1.39</v>
      </c>
      <c r="T162" s="103">
        <v>1.385</v>
      </c>
      <c r="U162">
        <v>1.2675000000000001E-2</v>
      </c>
      <c r="V162" s="363">
        <v>45.508637</v>
      </c>
    </row>
    <row r="163" spans="1:22">
      <c r="A163" s="96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3">
        <v>3.26</v>
      </c>
      <c r="M163" s="103">
        <v>3.23</v>
      </c>
      <c r="N163" s="103">
        <v>3.895</v>
      </c>
      <c r="O163" s="103">
        <v>3.1749999999999998</v>
      </c>
      <c r="P163" s="103">
        <v>3.4</v>
      </c>
      <c r="Q163" s="103">
        <v>3.5</v>
      </c>
      <c r="R163" s="103">
        <v>1.03</v>
      </c>
      <c r="S163" s="103">
        <v>1.37</v>
      </c>
      <c r="T163" s="103">
        <v>1.365</v>
      </c>
      <c r="U163">
        <v>1.239E-2</v>
      </c>
      <c r="V163" s="363">
        <v>47.643957</v>
      </c>
    </row>
    <row r="164" spans="1:22">
      <c r="A164" s="96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3">
        <v>3.2025000000000001</v>
      </c>
      <c r="M164" s="103">
        <v>3.2450000000000001</v>
      </c>
      <c r="N164" s="103">
        <v>3.8</v>
      </c>
      <c r="O164" s="103">
        <v>3.21</v>
      </c>
      <c r="P164" s="103">
        <v>3.43</v>
      </c>
      <c r="Q164" s="103">
        <v>3.55</v>
      </c>
      <c r="R164" s="103">
        <v>1.075</v>
      </c>
      <c r="S164" s="103">
        <v>1.4225000000000001</v>
      </c>
      <c r="T164" s="103">
        <v>1.4175</v>
      </c>
      <c r="U164">
        <v>1.231E-2</v>
      </c>
      <c r="V164" s="363">
        <v>47.911104000000002</v>
      </c>
    </row>
    <row r="165" spans="1:22">
      <c r="A165" s="96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3">
        <v>3.3450000000000002</v>
      </c>
      <c r="M165" s="103">
        <v>3.31</v>
      </c>
      <c r="N165" s="103">
        <v>3.9249999999999998</v>
      </c>
      <c r="O165" s="103">
        <v>3.36</v>
      </c>
      <c r="P165" s="103">
        <v>3.4649999999999999</v>
      </c>
      <c r="Q165" s="103">
        <v>3.59</v>
      </c>
      <c r="R165" s="103">
        <v>1.1025</v>
      </c>
      <c r="S165" s="103">
        <v>1.425</v>
      </c>
      <c r="T165" s="103">
        <v>1.42</v>
      </c>
      <c r="U165">
        <v>1.2145E-2</v>
      </c>
      <c r="V165" s="363">
        <v>47.968055</v>
      </c>
    </row>
    <row r="166" spans="1:22">
      <c r="A166" s="96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3">
        <v>3.4</v>
      </c>
      <c r="M166" s="103">
        <v>3.45</v>
      </c>
      <c r="N166" s="103">
        <v>4</v>
      </c>
      <c r="O166" s="103">
        <v>3.4249999999999998</v>
      </c>
      <c r="P166" s="103">
        <v>3.6</v>
      </c>
      <c r="Q166" s="103">
        <v>3.71</v>
      </c>
      <c r="R166" s="103">
        <v>1.0825</v>
      </c>
      <c r="S166" s="103">
        <v>1.4025000000000001</v>
      </c>
      <c r="T166" s="103">
        <v>1.3975</v>
      </c>
      <c r="U166">
        <v>1.2145E-2</v>
      </c>
      <c r="V166" s="363">
        <v>47.479118999999997</v>
      </c>
    </row>
    <row r="167" spans="1:22">
      <c r="A167" s="96">
        <v>44515</v>
      </c>
      <c r="B167">
        <v>340</v>
      </c>
      <c r="C167">
        <v>1470</v>
      </c>
      <c r="D167">
        <v>3.875</v>
      </c>
      <c r="E167" s="192">
        <v>4570</v>
      </c>
      <c r="F167" s="192">
        <v>719</v>
      </c>
      <c r="G167" s="192">
        <v>4625</v>
      </c>
      <c r="H167" s="192">
        <v>837</v>
      </c>
      <c r="I167" s="192"/>
      <c r="J167" s="192">
        <v>749</v>
      </c>
      <c r="K167" s="192">
        <v>20.49</v>
      </c>
      <c r="L167" s="103">
        <v>3.39</v>
      </c>
      <c r="M167" s="103">
        <v>3.35</v>
      </c>
      <c r="N167" s="103">
        <v>3.8</v>
      </c>
      <c r="O167" s="103">
        <v>3.38</v>
      </c>
      <c r="P167" s="103">
        <v>3.55</v>
      </c>
      <c r="Q167" s="103">
        <v>3.7</v>
      </c>
      <c r="R167" s="103">
        <v>1.0974999999999999</v>
      </c>
      <c r="S167" s="103">
        <v>1.4125000000000001</v>
      </c>
      <c r="T167" s="103">
        <v>1.4075</v>
      </c>
      <c r="U167">
        <v>1.2019999999999999E-2</v>
      </c>
      <c r="V167" s="405">
        <f>+V166</f>
        <v>47.479118999999997</v>
      </c>
    </row>
    <row r="168" spans="1:22">
      <c r="A168" s="96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3">
        <v>3.427</v>
      </c>
      <c r="M168" s="103">
        <v>3.4249999999999998</v>
      </c>
      <c r="N168" s="103">
        <v>3.7749999999999999</v>
      </c>
      <c r="O168" s="103">
        <v>3.44</v>
      </c>
      <c r="P168" s="103">
        <v>3.57</v>
      </c>
      <c r="Q168" s="103">
        <v>3.75</v>
      </c>
      <c r="R168" s="103">
        <v>1.085</v>
      </c>
      <c r="S168" s="103">
        <v>1.405</v>
      </c>
      <c r="T168" s="103">
        <v>1.4</v>
      </c>
      <c r="U168">
        <v>1.1979999999999999E-2</v>
      </c>
      <c r="V168" s="363">
        <v>47.115533999999997</v>
      </c>
    </row>
    <row r="169" spans="1:22">
      <c r="A169" s="96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3">
        <v>3.4849999999999999</v>
      </c>
      <c r="M169" s="103">
        <v>3.56</v>
      </c>
      <c r="N169" s="103">
        <v>3.9</v>
      </c>
      <c r="O169" s="103">
        <v>3.46</v>
      </c>
      <c r="P169" s="103">
        <v>3.65</v>
      </c>
      <c r="Q169" s="103">
        <v>3.82</v>
      </c>
      <c r="R169" s="103">
        <v>1.1100000000000001</v>
      </c>
      <c r="S169" s="103">
        <v>1.425</v>
      </c>
      <c r="T169" s="103">
        <v>1.42</v>
      </c>
      <c r="U169">
        <v>1.1900000000000001E-2</v>
      </c>
      <c r="V169" s="363">
        <v>47.461747000000003</v>
      </c>
    </row>
    <row r="170" spans="1:22">
      <c r="A170" s="96">
        <v>44518</v>
      </c>
      <c r="B170">
        <v>365</v>
      </c>
      <c r="C170" s="192">
        <v>1295</v>
      </c>
      <c r="D170">
        <v>4</v>
      </c>
      <c r="E170" s="467">
        <v>4445</v>
      </c>
      <c r="F170" s="467">
        <v>690</v>
      </c>
      <c r="G170" s="467">
        <v>4495</v>
      </c>
      <c r="H170" s="467">
        <v>797</v>
      </c>
      <c r="I170" s="467">
        <v>4480</v>
      </c>
      <c r="J170" s="467">
        <v>720</v>
      </c>
      <c r="K170" s="467">
        <v>19.690000000000001</v>
      </c>
      <c r="L170" s="103">
        <v>3.6375000000000002</v>
      </c>
      <c r="M170" s="103">
        <v>3.7250000000000001</v>
      </c>
      <c r="N170" s="103">
        <v>4</v>
      </c>
      <c r="O170" s="103">
        <v>3.66</v>
      </c>
      <c r="P170" s="103">
        <v>3.81</v>
      </c>
      <c r="Q170" s="103">
        <v>4.0350000000000001</v>
      </c>
      <c r="R170" s="103">
        <v>1.07</v>
      </c>
      <c r="S170" s="103">
        <v>1.395</v>
      </c>
      <c r="T170" s="103">
        <v>1.39</v>
      </c>
      <c r="U170">
        <v>1.17E-2</v>
      </c>
      <c r="V170" s="363">
        <v>47.590833000000003</v>
      </c>
    </row>
    <row r="171" spans="1:22">
      <c r="A171" s="96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3">
        <v>3.6</v>
      </c>
      <c r="M171" s="103">
        <v>3.69</v>
      </c>
      <c r="N171" s="103">
        <v>3.85</v>
      </c>
      <c r="O171" s="103">
        <v>3.6</v>
      </c>
      <c r="P171" s="103">
        <v>3.7</v>
      </c>
      <c r="Q171" s="103">
        <v>3.96</v>
      </c>
      <c r="R171" s="103">
        <v>1.0625</v>
      </c>
      <c r="S171" s="103">
        <v>1.415</v>
      </c>
      <c r="T171" s="103">
        <v>1.41</v>
      </c>
      <c r="U171">
        <v>1.1615E-2</v>
      </c>
      <c r="V171" s="363">
        <v>47.614178000000003</v>
      </c>
    </row>
    <row r="172" spans="1:22">
      <c r="A172" s="96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3">
        <v>3.53</v>
      </c>
      <c r="M172" s="103">
        <v>3.5775000000000001</v>
      </c>
      <c r="N172" s="103">
        <v>3.8250000000000002</v>
      </c>
      <c r="O172" s="103">
        <v>3.55</v>
      </c>
      <c r="P172" s="103">
        <v>3.835</v>
      </c>
      <c r="Q172" s="103">
        <v>4.09</v>
      </c>
      <c r="R172" s="103">
        <v>1.075</v>
      </c>
      <c r="S172" s="103">
        <v>1.425</v>
      </c>
      <c r="T172" s="103">
        <v>1.42</v>
      </c>
      <c r="U172">
        <v>1.1575E-2</v>
      </c>
      <c r="V172" s="363">
        <v>47.855418</v>
      </c>
    </row>
    <row r="173" spans="1:22">
      <c r="A173" s="96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3">
        <v>3.66</v>
      </c>
      <c r="M173" s="103">
        <v>3.8</v>
      </c>
      <c r="N173" s="103">
        <v>3.9249999999999998</v>
      </c>
      <c r="O173" s="103">
        <v>3.71</v>
      </c>
      <c r="P173" s="103">
        <v>3.89</v>
      </c>
      <c r="Q173" s="103">
        <v>4.08</v>
      </c>
      <c r="R173" s="103">
        <v>1.1000000000000001</v>
      </c>
      <c r="S173" s="103">
        <v>1.44</v>
      </c>
      <c r="T173" s="103">
        <v>1.4350000000000001</v>
      </c>
      <c r="U173">
        <v>1.1594999999999999E-2</v>
      </c>
      <c r="V173" s="363">
        <v>47.808041000000003</v>
      </c>
    </row>
    <row r="174" spans="1:22">
      <c r="A174" s="96">
        <v>44524</v>
      </c>
      <c r="B174">
        <v>380</v>
      </c>
      <c r="C174">
        <v>1172</v>
      </c>
      <c r="D174" s="471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3">
        <v>3.75</v>
      </c>
      <c r="M174" s="103">
        <v>3.9249999999999998</v>
      </c>
      <c r="N174" s="103">
        <v>4</v>
      </c>
      <c r="O174" s="103">
        <v>3.79</v>
      </c>
      <c r="P174" s="103">
        <v>3.9649999999999999</v>
      </c>
      <c r="Q174" s="103">
        <v>4.1150000000000002</v>
      </c>
      <c r="R174" s="103">
        <v>1.1000000000000001</v>
      </c>
      <c r="S174" s="103">
        <v>1.45</v>
      </c>
      <c r="T174" s="103">
        <v>1.4450000000000001</v>
      </c>
      <c r="U174">
        <v>1.1594999999999999E-2</v>
      </c>
      <c r="V174" s="363">
        <v>47.786116999999997</v>
      </c>
    </row>
    <row r="175" spans="1:22">
      <c r="A175" s="96">
        <v>44525</v>
      </c>
      <c r="B175" s="192">
        <v>380</v>
      </c>
      <c r="C175" s="178">
        <v>1157.75</v>
      </c>
      <c r="D175" s="192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73">
        <v>3.75</v>
      </c>
      <c r="M175" s="373">
        <v>3.9249999999999998</v>
      </c>
      <c r="N175" s="373">
        <v>4</v>
      </c>
      <c r="O175" s="373">
        <v>3.79</v>
      </c>
      <c r="P175" s="373">
        <v>3.9649999999999999</v>
      </c>
      <c r="Q175" s="373">
        <v>4.1150000000000002</v>
      </c>
      <c r="R175" s="373">
        <v>1.1000000000000001</v>
      </c>
      <c r="S175" s="373">
        <v>1.45</v>
      </c>
      <c r="T175" s="373">
        <v>1.4450000000000001</v>
      </c>
      <c r="U175" s="192">
        <v>1.1594999999999999E-2</v>
      </c>
      <c r="V175" s="363">
        <v>48.069907000000001</v>
      </c>
    </row>
    <row r="176" spans="1:22">
      <c r="A176" s="96">
        <v>44526</v>
      </c>
      <c r="B176" s="192">
        <v>380</v>
      </c>
      <c r="C176">
        <v>1142.25</v>
      </c>
      <c r="D176" s="192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73">
        <v>3.75</v>
      </c>
      <c r="M176" s="373">
        <v>3.9249999999999998</v>
      </c>
      <c r="N176" s="373">
        <v>4</v>
      </c>
      <c r="O176" s="373">
        <v>3.79</v>
      </c>
      <c r="P176" s="373">
        <v>3.9649999999999999</v>
      </c>
      <c r="Q176" s="373">
        <v>4.1150000000000002</v>
      </c>
      <c r="R176" s="373">
        <v>1.1000000000000001</v>
      </c>
      <c r="S176" s="373">
        <v>1.45</v>
      </c>
      <c r="T176" s="373">
        <v>1.4450000000000001</v>
      </c>
      <c r="U176" s="192">
        <v>1.1594999999999999E-2</v>
      </c>
      <c r="V176" s="363">
        <v>48.710208999999999</v>
      </c>
    </row>
    <row r="177" spans="1:22">
      <c r="A177" s="96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3">
        <v>3.7250000000000001</v>
      </c>
      <c r="M177" s="103">
        <v>3.7250000000000001</v>
      </c>
      <c r="N177" s="103">
        <v>4</v>
      </c>
      <c r="O177" s="103">
        <v>3.7</v>
      </c>
      <c r="P177" s="103">
        <v>3.9</v>
      </c>
      <c r="Q177" s="103">
        <v>3.9249999999999998</v>
      </c>
      <c r="R177" s="103">
        <v>1.085</v>
      </c>
      <c r="S177" s="103">
        <v>1.4350000000000001</v>
      </c>
      <c r="T177" s="103">
        <v>1.43</v>
      </c>
      <c r="U177">
        <v>1.1655E-2</v>
      </c>
      <c r="V177" s="363">
        <v>48.950226999999998</v>
      </c>
    </row>
    <row r="178" spans="1:22">
      <c r="A178" s="96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3">
        <v>3.3174999999999999</v>
      </c>
      <c r="M178" s="103">
        <v>3.2374999999999998</v>
      </c>
      <c r="N178" s="103">
        <v>3.5</v>
      </c>
      <c r="O178" s="103">
        <v>3.2250000000000001</v>
      </c>
      <c r="P178" s="103">
        <v>3.4350000000000001</v>
      </c>
      <c r="Q178" s="103">
        <v>3.6749999999999998</v>
      </c>
      <c r="R178" s="103">
        <v>1.0725</v>
      </c>
      <c r="S178" s="103">
        <v>1.425</v>
      </c>
      <c r="T178" s="103">
        <v>1.42</v>
      </c>
      <c r="U178">
        <v>1.1655E-2</v>
      </c>
      <c r="V178" s="363">
        <v>49.125777999999997</v>
      </c>
    </row>
    <row r="179" spans="1:22">
      <c r="A179" s="96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3">
        <v>3.32</v>
      </c>
      <c r="M179" s="103">
        <v>3.25</v>
      </c>
      <c r="N179" s="103">
        <v>3.9249999999999998</v>
      </c>
      <c r="O179" s="103">
        <v>3.3250000000000002</v>
      </c>
      <c r="P179" s="103">
        <v>3.335</v>
      </c>
      <c r="Q179" s="103">
        <v>3.5</v>
      </c>
      <c r="R179" s="103">
        <v>1.0774999999999999</v>
      </c>
      <c r="S179" s="103">
        <v>1.43</v>
      </c>
      <c r="T179" s="103">
        <v>1.425</v>
      </c>
      <c r="U179">
        <v>1.1900000000000001E-2</v>
      </c>
      <c r="V179" s="363">
        <v>49.181037000000003</v>
      </c>
    </row>
    <row r="180" spans="1:22">
      <c r="A180" s="96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3">
        <v>3.3405</v>
      </c>
      <c r="M180" s="103">
        <v>3.35</v>
      </c>
      <c r="N180" s="103">
        <v>4.05</v>
      </c>
      <c r="O180" s="103">
        <v>3.335</v>
      </c>
      <c r="P180" s="103">
        <v>3.37</v>
      </c>
      <c r="Q180" s="103">
        <v>3.5</v>
      </c>
      <c r="R180" s="103">
        <v>1.0325</v>
      </c>
      <c r="S180" s="103">
        <v>1.415</v>
      </c>
      <c r="T180" s="103">
        <v>1.41</v>
      </c>
      <c r="U180">
        <v>1.1979999999999999E-2</v>
      </c>
      <c r="V180" s="363">
        <v>49.264091000000001</v>
      </c>
    </row>
    <row r="181" spans="1:22">
      <c r="A181" s="96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3">
        <v>3.2749999999999999</v>
      </c>
      <c r="M181" s="103">
        <v>3.15</v>
      </c>
      <c r="N181" s="103">
        <v>3.95</v>
      </c>
      <c r="O181" s="103">
        <v>3.2850000000000001</v>
      </c>
      <c r="P181" s="103">
        <v>3.2850000000000001</v>
      </c>
      <c r="Q181" s="103">
        <v>3.45</v>
      </c>
      <c r="R181">
        <v>0.92500000000000004</v>
      </c>
      <c r="S181" s="103">
        <v>1.37</v>
      </c>
      <c r="T181" s="103">
        <v>1.365</v>
      </c>
      <c r="U181">
        <v>1.2145E-2</v>
      </c>
      <c r="V181" s="363">
        <v>49.244531000000002</v>
      </c>
    </row>
    <row r="182" spans="1:22" s="69" customFormat="1">
      <c r="A182" s="476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63">
        <v>49.718165999999997</v>
      </c>
    </row>
    <row r="183" spans="1:22">
      <c r="A183" s="96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3">
        <v>3.14</v>
      </c>
      <c r="M183" s="103">
        <v>3.0049999999999999</v>
      </c>
      <c r="N183" s="103">
        <v>3.9</v>
      </c>
      <c r="O183" s="103">
        <v>3</v>
      </c>
      <c r="P183" s="103">
        <v>3.1749999999999998</v>
      </c>
      <c r="Q183" s="103">
        <v>3.2749999999999999</v>
      </c>
      <c r="R183" s="103">
        <v>0.875</v>
      </c>
      <c r="S183" s="103">
        <v>1.35</v>
      </c>
      <c r="T183" s="103">
        <v>1.345</v>
      </c>
      <c r="U183">
        <v>1.2285000000000001E-2</v>
      </c>
      <c r="V183" s="363">
        <v>50.716611999999998</v>
      </c>
    </row>
    <row r="184" spans="1:22">
      <c r="A184" s="96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3">
        <v>3.145</v>
      </c>
      <c r="M184" s="103">
        <v>2.915</v>
      </c>
      <c r="N184" s="103">
        <v>3.75</v>
      </c>
      <c r="O184" s="103">
        <v>3</v>
      </c>
      <c r="P184" s="103">
        <v>3.08</v>
      </c>
      <c r="Q184" s="103">
        <v>3.2250000000000001</v>
      </c>
      <c r="R184" s="103">
        <v>1.0549999999999999</v>
      </c>
      <c r="S184" s="103">
        <v>1.42</v>
      </c>
      <c r="T184" s="103">
        <v>1.415</v>
      </c>
      <c r="U184">
        <v>1.255E-2</v>
      </c>
      <c r="V184" s="363">
        <v>53.861809000000001</v>
      </c>
    </row>
    <row r="185" spans="1:22">
      <c r="A185" s="96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3">
        <v>3.12</v>
      </c>
      <c r="M185" s="103">
        <v>2.875</v>
      </c>
      <c r="N185" s="103">
        <v>3.95</v>
      </c>
      <c r="O185" s="103">
        <v>2.9750000000000001</v>
      </c>
      <c r="P185" s="103">
        <v>3.08</v>
      </c>
      <c r="Q185" s="103">
        <v>3.2</v>
      </c>
      <c r="R185" s="103">
        <v>1.08</v>
      </c>
      <c r="S185" s="103">
        <v>1.48</v>
      </c>
      <c r="T185" s="103">
        <v>1.4750000000000001</v>
      </c>
      <c r="U185">
        <v>1.251E-2</v>
      </c>
      <c r="V185" s="363">
        <v>54.857030999999999</v>
      </c>
    </row>
    <row r="186" spans="1:22">
      <c r="A186" s="96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3">
        <v>3.18</v>
      </c>
      <c r="M186" s="103">
        <v>2.79</v>
      </c>
      <c r="N186" s="103">
        <v>4</v>
      </c>
      <c r="O186" s="103">
        <v>3.0350000000000001</v>
      </c>
      <c r="P186" s="103">
        <v>2.9350000000000001</v>
      </c>
      <c r="Q186" s="103">
        <v>3.15</v>
      </c>
      <c r="R186" s="103">
        <v>0.99</v>
      </c>
      <c r="S186" s="103">
        <v>1.4475</v>
      </c>
      <c r="T186" s="103">
        <v>1.4424999999999999</v>
      </c>
      <c r="U186">
        <v>1.247E-2</v>
      </c>
      <c r="V186" s="363">
        <v>59.526673000000002</v>
      </c>
    </row>
    <row r="187" spans="1:22">
      <c r="A187" s="96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3">
        <v>3.15</v>
      </c>
      <c r="M187" s="103">
        <v>2.7949999999999999</v>
      </c>
      <c r="N187" s="103">
        <v>4</v>
      </c>
      <c r="O187" s="103">
        <v>3.05</v>
      </c>
      <c r="P187" s="103">
        <v>2.91</v>
      </c>
      <c r="Q187" s="103">
        <v>3.14</v>
      </c>
      <c r="R187" s="103">
        <v>0.94</v>
      </c>
      <c r="S187" s="103">
        <v>1.4650000000000001</v>
      </c>
      <c r="T187" s="103">
        <v>1.46</v>
      </c>
      <c r="U187" s="103">
        <v>1.235E-2</v>
      </c>
      <c r="V187" s="363">
        <v>62.042361999999997</v>
      </c>
    </row>
    <row r="188" spans="1:22">
      <c r="A188" s="96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3">
        <v>3.09</v>
      </c>
      <c r="M188" s="103">
        <v>2.7250000000000001</v>
      </c>
      <c r="N188" s="103">
        <v>3.9</v>
      </c>
      <c r="O188" s="103">
        <v>3.03</v>
      </c>
      <c r="P188" s="103">
        <v>2.87</v>
      </c>
      <c r="Q188" s="103">
        <v>3.14</v>
      </c>
      <c r="R188" s="103">
        <v>0.88</v>
      </c>
      <c r="S188" s="103">
        <v>1.4650000000000001</v>
      </c>
      <c r="T188" s="103">
        <v>1.46</v>
      </c>
      <c r="U188" s="103">
        <v>1.2185E-2</v>
      </c>
      <c r="V188" s="363">
        <v>62.455359000000001</v>
      </c>
    </row>
    <row r="189" spans="1:22">
      <c r="A189" s="96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3">
        <v>2.9</v>
      </c>
      <c r="M189" s="103">
        <v>2.65</v>
      </c>
      <c r="N189" s="103">
        <v>3.75</v>
      </c>
      <c r="O189" s="103">
        <v>2.9249999999999998</v>
      </c>
      <c r="P189" s="103">
        <v>2.8</v>
      </c>
      <c r="Q189" s="103">
        <v>3.04</v>
      </c>
      <c r="R189" s="103">
        <v>0.91749999999999998</v>
      </c>
      <c r="S189" s="103">
        <v>1.48</v>
      </c>
      <c r="T189" s="103">
        <v>1.4750000000000001</v>
      </c>
      <c r="U189" s="103">
        <v>1.206E-2</v>
      </c>
      <c r="V189" s="363">
        <v>59.898271999999999</v>
      </c>
    </row>
    <row r="190" spans="1:22">
      <c r="A190" s="96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63">
        <v>59.637780999999997</v>
      </c>
    </row>
    <row r="191" spans="1:22">
      <c r="A191" s="96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63">
        <v>60.344622000000001</v>
      </c>
    </row>
    <row r="192" spans="1:22">
      <c r="A192" s="96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3">
        <v>2.9249999999999998</v>
      </c>
      <c r="M192" s="103">
        <v>2.74</v>
      </c>
      <c r="N192">
        <v>3.6749999999999998</v>
      </c>
      <c r="O192" s="103">
        <v>2.98</v>
      </c>
      <c r="P192" s="103">
        <v>2.8475000000000001</v>
      </c>
      <c r="Q192" s="103">
        <v>3.2250000000000001</v>
      </c>
      <c r="R192" s="103">
        <v>0.98</v>
      </c>
      <c r="S192" s="103">
        <v>1.625</v>
      </c>
      <c r="T192" s="103">
        <v>1.62</v>
      </c>
      <c r="U192">
        <v>1.1780000000000001E-2</v>
      </c>
      <c r="V192" s="363">
        <v>59.362577999999999</v>
      </c>
    </row>
    <row r="193" spans="1:22">
      <c r="A193" s="96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3">
        <v>2.875</v>
      </c>
      <c r="M193" s="103">
        <v>2.7</v>
      </c>
      <c r="N193">
        <v>3.45</v>
      </c>
      <c r="O193" s="103">
        <v>3</v>
      </c>
      <c r="P193" s="103">
        <v>2.84</v>
      </c>
      <c r="Q193" s="103">
        <v>3.1749999999999998</v>
      </c>
      <c r="R193" s="103">
        <v>1.0149999999999999</v>
      </c>
      <c r="S193" s="103">
        <v>1.66</v>
      </c>
      <c r="T193" s="103">
        <v>1.655</v>
      </c>
      <c r="U193">
        <v>1.174E-2</v>
      </c>
      <c r="V193" s="363">
        <v>60.242269</v>
      </c>
    </row>
    <row r="194" spans="1:22">
      <c r="A194" s="96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3">
        <v>2.7974999999999999</v>
      </c>
      <c r="M194" s="103">
        <v>2.7</v>
      </c>
      <c r="N194">
        <v>3.4</v>
      </c>
      <c r="O194" s="103">
        <v>2.92</v>
      </c>
      <c r="P194" s="103">
        <v>2.78</v>
      </c>
      <c r="Q194" s="103">
        <v>3.15</v>
      </c>
      <c r="R194" s="103">
        <v>1.0649999999999999</v>
      </c>
      <c r="S194" s="103">
        <v>1.66</v>
      </c>
      <c r="T194" s="103">
        <v>1.655</v>
      </c>
      <c r="U194">
        <v>1.1820000000000001E-2</v>
      </c>
      <c r="V194" s="363">
        <v>59.113695999999997</v>
      </c>
    </row>
    <row r="195" spans="1:22">
      <c r="A195" s="96">
        <v>44553</v>
      </c>
      <c r="B195">
        <v>280</v>
      </c>
      <c r="C195">
        <v>1060.75</v>
      </c>
      <c r="D195" s="471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3">
        <v>2.7925</v>
      </c>
      <c r="M195" s="103">
        <v>2.7050000000000001</v>
      </c>
      <c r="N195">
        <v>3.4</v>
      </c>
      <c r="O195" s="103">
        <v>2.91</v>
      </c>
      <c r="P195" s="103">
        <v>2.835</v>
      </c>
      <c r="Q195" s="103">
        <v>3.2</v>
      </c>
      <c r="R195" s="103">
        <v>1.1100000000000001</v>
      </c>
      <c r="S195" s="103">
        <v>1.635</v>
      </c>
      <c r="T195" s="103">
        <v>1.63</v>
      </c>
      <c r="U195">
        <v>1.1900000000000001E-2</v>
      </c>
      <c r="V195" s="363">
        <v>59.621941</v>
      </c>
    </row>
    <row r="196" spans="1:22">
      <c r="A196" s="96">
        <v>44554</v>
      </c>
      <c r="B196" s="192">
        <v>280</v>
      </c>
      <c r="C196">
        <v>1058.5</v>
      </c>
      <c r="D196" s="192">
        <v>2.9775</v>
      </c>
      <c r="E196" s="192">
        <v>4030</v>
      </c>
      <c r="F196" s="192">
        <v>612</v>
      </c>
      <c r="G196" s="192">
        <v>4005</v>
      </c>
      <c r="H196" s="192">
        <v>700</v>
      </c>
      <c r="J196" s="192">
        <v>642</v>
      </c>
      <c r="K196" s="192">
        <v>17.5</v>
      </c>
      <c r="L196" s="373">
        <v>2.7925</v>
      </c>
      <c r="M196" s="373">
        <v>2.7050000000000001</v>
      </c>
      <c r="N196" s="192">
        <v>3.4</v>
      </c>
      <c r="O196" s="373">
        <v>2.91</v>
      </c>
      <c r="P196" s="373">
        <v>2.835</v>
      </c>
      <c r="Q196" s="373">
        <v>3.2</v>
      </c>
      <c r="R196" s="373">
        <v>1.1100000000000001</v>
      </c>
      <c r="S196" s="373">
        <v>1.635</v>
      </c>
      <c r="T196" s="373">
        <v>1.63</v>
      </c>
      <c r="U196" s="192">
        <v>1.1900000000000001E-2</v>
      </c>
      <c r="V196" s="363">
        <v>59.976967999999999</v>
      </c>
    </row>
    <row r="197" spans="1:22">
      <c r="A197" s="96">
        <v>44557</v>
      </c>
      <c r="B197">
        <v>270.89999999999998</v>
      </c>
      <c r="C197" s="192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3">
        <v>2.7112500000000002</v>
      </c>
      <c r="M197" s="103">
        <v>2.7</v>
      </c>
      <c r="N197">
        <v>3.1749999999999998</v>
      </c>
      <c r="O197" s="103">
        <v>2.8149999999999999</v>
      </c>
      <c r="P197" s="103">
        <v>2.8050000000000002</v>
      </c>
      <c r="Q197" s="103">
        <v>3.1749999999999998</v>
      </c>
      <c r="R197" s="103">
        <v>1.1000000000000001</v>
      </c>
      <c r="S197" s="103">
        <v>1.53</v>
      </c>
      <c r="T197" s="103">
        <v>1.5249999999999999</v>
      </c>
      <c r="U197">
        <v>1.206E-2</v>
      </c>
      <c r="V197" s="363">
        <v>60.297049999999999</v>
      </c>
    </row>
    <row r="198" spans="1:22">
      <c r="A198" s="96">
        <v>44558</v>
      </c>
      <c r="B198">
        <v>258.60000000000002</v>
      </c>
      <c r="C198" s="192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3">
        <v>2.6175000000000002</v>
      </c>
      <c r="M198" s="103">
        <v>2.6749999999999998</v>
      </c>
      <c r="N198">
        <v>2.95</v>
      </c>
      <c r="O198" s="103">
        <v>2.72</v>
      </c>
      <c r="P198" s="103">
        <v>2.77</v>
      </c>
      <c r="Q198" s="103">
        <v>3.145</v>
      </c>
      <c r="R198" s="103">
        <v>1.085</v>
      </c>
      <c r="S198" s="103">
        <v>1.51</v>
      </c>
      <c r="T198" s="103">
        <v>1.5049999999999999</v>
      </c>
      <c r="U198">
        <v>1.1979999999999999E-2</v>
      </c>
      <c r="V198" s="363">
        <v>60.116923</v>
      </c>
    </row>
    <row r="199" spans="1:22">
      <c r="A199" s="96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3">
        <v>2.4900000000000002</v>
      </c>
      <c r="M199" s="103">
        <v>2.4750000000000001</v>
      </c>
      <c r="N199">
        <v>3.15</v>
      </c>
      <c r="O199" s="103">
        <v>2.63</v>
      </c>
      <c r="P199" s="103">
        <v>2.65</v>
      </c>
      <c r="Q199" s="103">
        <v>2.92</v>
      </c>
      <c r="R199" s="103">
        <v>1.085</v>
      </c>
      <c r="S199" s="103">
        <v>1.5</v>
      </c>
      <c r="T199" s="103">
        <v>1.4950000000000001</v>
      </c>
      <c r="U199">
        <v>1.2145E-2</v>
      </c>
      <c r="V199" s="363">
        <v>59.513517</v>
      </c>
    </row>
    <row r="200" spans="1:22">
      <c r="A200" s="96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3">
        <v>2.4449999999999998</v>
      </c>
      <c r="M200" s="103">
        <v>2.2999999999999998</v>
      </c>
      <c r="N200">
        <v>3.125</v>
      </c>
      <c r="O200" s="103">
        <v>2.57</v>
      </c>
      <c r="P200" s="103">
        <v>2.6</v>
      </c>
      <c r="Q200" s="103">
        <v>2.85</v>
      </c>
      <c r="R200" s="103">
        <v>1.1100000000000001</v>
      </c>
      <c r="S200" s="103">
        <v>1.5049999999999999</v>
      </c>
      <c r="T200" s="103">
        <v>1.5</v>
      </c>
      <c r="U200">
        <v>1.2205000000000001E-2</v>
      </c>
      <c r="V200" s="363">
        <v>58.671292000000001</v>
      </c>
    </row>
    <row r="201" spans="1:22">
      <c r="A201" s="96">
        <v>44561</v>
      </c>
      <c r="B201" s="192">
        <v>247.6</v>
      </c>
      <c r="C201">
        <v>1023.5</v>
      </c>
      <c r="D201" s="192">
        <v>3.3</v>
      </c>
      <c r="E201" s="192">
        <v>4005</v>
      </c>
      <c r="F201" s="192">
        <v>618</v>
      </c>
      <c r="G201" s="192">
        <v>3985</v>
      </c>
      <c r="H201" s="192">
        <v>707</v>
      </c>
      <c r="J201" s="192">
        <v>648</v>
      </c>
      <c r="K201" s="192">
        <v>17.66</v>
      </c>
      <c r="L201" s="373">
        <v>2.4449999999999998</v>
      </c>
      <c r="M201" s="373">
        <v>2.2999999999999998</v>
      </c>
      <c r="N201" s="192">
        <v>3.125</v>
      </c>
      <c r="O201" s="373">
        <v>2.57</v>
      </c>
      <c r="P201" s="373">
        <v>2.6</v>
      </c>
      <c r="Q201" s="373">
        <v>2.85</v>
      </c>
      <c r="R201" s="373">
        <v>1.1100000000000001</v>
      </c>
      <c r="S201" s="373">
        <v>1.5049999999999999</v>
      </c>
      <c r="T201" s="373">
        <v>1.5</v>
      </c>
      <c r="U201" s="192">
        <v>1.2205000000000001E-2</v>
      </c>
      <c r="V201" s="405">
        <v>58.671292000000001</v>
      </c>
    </row>
    <row r="202" spans="1:22">
      <c r="A202" s="96">
        <v>44564</v>
      </c>
      <c r="B202">
        <v>240</v>
      </c>
      <c r="C202" s="192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3">
        <v>2.4</v>
      </c>
      <c r="M202" s="103">
        <v>2.2999999999999998</v>
      </c>
      <c r="N202">
        <v>3.02</v>
      </c>
      <c r="O202" s="103">
        <v>2.375</v>
      </c>
      <c r="P202" s="103">
        <v>2.4500000000000002</v>
      </c>
      <c r="Q202" s="103">
        <v>2.8</v>
      </c>
      <c r="R202" s="103">
        <v>1.125</v>
      </c>
      <c r="S202" s="103">
        <v>1.29</v>
      </c>
      <c r="T202" s="103">
        <v>1.2849999999999999</v>
      </c>
      <c r="U202">
        <v>1.2145E-2</v>
      </c>
      <c r="V202" s="405">
        <v>58.671292000000001</v>
      </c>
    </row>
    <row r="203" spans="1:22">
      <c r="A203" s="96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3">
        <v>2.38</v>
      </c>
      <c r="M203" s="103">
        <v>2.335</v>
      </c>
      <c r="N203">
        <v>2.65</v>
      </c>
      <c r="O203" s="103">
        <v>2.4</v>
      </c>
      <c r="P203" s="103">
        <v>2.4500000000000002</v>
      </c>
      <c r="Q203" s="103">
        <v>2.8</v>
      </c>
      <c r="R203" s="103">
        <v>1.1399999999999999</v>
      </c>
      <c r="S203" s="103">
        <v>1.3149999999999999</v>
      </c>
      <c r="T203" s="103">
        <v>1.31</v>
      </c>
      <c r="U203">
        <v>1.221E-2</v>
      </c>
      <c r="V203" s="405">
        <v>58.671292000000001</v>
      </c>
    </row>
    <row r="204" spans="1:22">
      <c r="A204" s="96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3">
        <v>2.2549999999999999</v>
      </c>
      <c r="M204" s="103">
        <v>2.25</v>
      </c>
      <c r="N204">
        <v>2.4249999999999998</v>
      </c>
      <c r="O204" s="103">
        <v>2.3199999999999998</v>
      </c>
      <c r="P204" s="103">
        <v>2.36</v>
      </c>
      <c r="Q204" s="103">
        <v>2.7</v>
      </c>
      <c r="R204" s="103">
        <v>1.1924999999999999</v>
      </c>
      <c r="S204" s="103">
        <v>1.37</v>
      </c>
      <c r="T204" s="103">
        <v>1.365</v>
      </c>
      <c r="U204">
        <v>1.231E-2</v>
      </c>
      <c r="V204" s="363">
        <v>45.458674000000002</v>
      </c>
    </row>
    <row r="205" spans="1:22">
      <c r="A205" s="96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3">
        <v>2.1869999999999998</v>
      </c>
      <c r="M205" s="103">
        <v>2.1800000000000002</v>
      </c>
      <c r="N205">
        <v>2.3199999999999998</v>
      </c>
      <c r="O205" s="103">
        <v>2.2599999999999998</v>
      </c>
      <c r="P205" s="103">
        <v>2.335</v>
      </c>
      <c r="Q205" s="103">
        <v>2.67</v>
      </c>
      <c r="R205" s="103">
        <v>1.2350000000000001</v>
      </c>
      <c r="S205" s="103">
        <v>1.385</v>
      </c>
      <c r="T205" s="103">
        <v>1.38</v>
      </c>
      <c r="U205">
        <v>1.255E-2</v>
      </c>
      <c r="V205" s="363">
        <v>52.577658999999997</v>
      </c>
    </row>
    <row r="206" spans="1:22">
      <c r="A206" s="96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3">
        <v>2.2012499999999999</v>
      </c>
      <c r="M206" s="103">
        <v>2.17</v>
      </c>
      <c r="N206">
        <v>2.3199999999999998</v>
      </c>
      <c r="O206" s="103">
        <v>2.2850000000000001</v>
      </c>
      <c r="P206" s="103">
        <v>2.31</v>
      </c>
      <c r="Q206" s="103">
        <v>2.67</v>
      </c>
      <c r="R206" s="103">
        <v>1.2575000000000001</v>
      </c>
      <c r="S206" s="103">
        <v>1.385</v>
      </c>
      <c r="T206" s="103">
        <v>1.38</v>
      </c>
      <c r="U206">
        <v>1.235E-2</v>
      </c>
      <c r="V206" s="363">
        <v>53.333024000000002</v>
      </c>
    </row>
    <row r="207" spans="1:22">
      <c r="A207" s="96">
        <v>44571</v>
      </c>
      <c r="B207">
        <v>217</v>
      </c>
      <c r="C207">
        <v>903.25</v>
      </c>
      <c r="D207">
        <v>2.3075000000000001</v>
      </c>
      <c r="E207" s="192">
        <v>4000</v>
      </c>
      <c r="F207" s="192">
        <v>607</v>
      </c>
      <c r="G207" s="192">
        <v>3990</v>
      </c>
      <c r="H207" s="192">
        <v>696</v>
      </c>
      <c r="I207" s="192">
        <v>3965</v>
      </c>
      <c r="J207" s="192">
        <v>637</v>
      </c>
      <c r="K207" s="192">
        <v>17.48</v>
      </c>
      <c r="L207" s="103">
        <v>2.17875</v>
      </c>
      <c r="M207" s="103">
        <v>2.15</v>
      </c>
      <c r="N207">
        <v>2.3250000000000002</v>
      </c>
      <c r="O207" s="103">
        <v>2.2650000000000001</v>
      </c>
      <c r="P207" s="103">
        <v>2.3050000000000002</v>
      </c>
      <c r="Q207" s="103">
        <v>2.66</v>
      </c>
      <c r="R207" s="103">
        <v>1.2775000000000001</v>
      </c>
      <c r="S207" s="103">
        <v>1.405</v>
      </c>
      <c r="T207" s="103">
        <v>1.4</v>
      </c>
      <c r="U207">
        <v>1.235E-2</v>
      </c>
      <c r="V207" s="363">
        <v>53.382376000000001</v>
      </c>
    </row>
    <row r="208" spans="1:22">
      <c r="A208" s="96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3">
        <v>2.125</v>
      </c>
      <c r="M208" s="103">
        <v>2.105</v>
      </c>
      <c r="N208">
        <v>2.31</v>
      </c>
      <c r="O208" s="103">
        <v>2.2650000000000001</v>
      </c>
      <c r="P208" s="103">
        <v>2.2650000000000001</v>
      </c>
      <c r="Q208" s="103">
        <v>2.59</v>
      </c>
      <c r="R208" s="103">
        <v>1.27</v>
      </c>
      <c r="S208" s="103">
        <v>1.395</v>
      </c>
      <c r="T208" s="103">
        <v>1.39</v>
      </c>
      <c r="U208">
        <v>1.239E-2</v>
      </c>
      <c r="V208" s="363">
        <v>54.868774000000002</v>
      </c>
    </row>
    <row r="209" spans="1:26">
      <c r="A209" s="96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3">
        <v>2.1114999999999999</v>
      </c>
      <c r="M209" s="103">
        <v>2.0924999999999998</v>
      </c>
      <c r="N209">
        <v>2.2749999999999999</v>
      </c>
      <c r="O209" s="103">
        <v>2.2400000000000002</v>
      </c>
      <c r="P209" s="103">
        <v>2.2250000000000001</v>
      </c>
      <c r="Q209" s="103">
        <v>2.52</v>
      </c>
      <c r="R209" s="103">
        <v>1.2050000000000001</v>
      </c>
      <c r="S209" s="103">
        <v>1.355</v>
      </c>
      <c r="T209" s="103">
        <v>1.35</v>
      </c>
      <c r="U209">
        <v>1.2290000000000001E-2</v>
      </c>
      <c r="V209" s="363">
        <v>55.641511999999999</v>
      </c>
    </row>
    <row r="210" spans="1:26">
      <c r="A210" s="96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3">
        <v>2.105</v>
      </c>
      <c r="M210" s="103">
        <v>2.09</v>
      </c>
      <c r="N210">
        <v>2.2850000000000001</v>
      </c>
      <c r="O210" s="103">
        <v>2.2250000000000001</v>
      </c>
      <c r="P210" s="103">
        <v>2.2250000000000001</v>
      </c>
      <c r="Q210" s="103">
        <v>2.5099999999999998</v>
      </c>
      <c r="R210" s="103">
        <v>1.19</v>
      </c>
      <c r="S210" s="103">
        <v>1.37</v>
      </c>
      <c r="T210" s="103">
        <v>1.35</v>
      </c>
      <c r="U210">
        <v>1.2225E-2</v>
      </c>
      <c r="V210" s="363">
        <v>55.659821000000001</v>
      </c>
    </row>
    <row r="211" spans="1:26">
      <c r="A211" s="96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3">
        <v>2.1524999999999999</v>
      </c>
      <c r="M211" s="103">
        <v>2.125</v>
      </c>
      <c r="N211">
        <v>2.2850000000000001</v>
      </c>
      <c r="O211" s="103">
        <v>2.2650000000000001</v>
      </c>
      <c r="P211" s="103">
        <v>2.2549999999999999</v>
      </c>
      <c r="Q211" s="103">
        <v>2.5299999999999998</v>
      </c>
      <c r="R211" s="103">
        <v>1.125</v>
      </c>
      <c r="S211" s="103">
        <v>1.3149999999999999</v>
      </c>
      <c r="T211" s="103">
        <v>1.31</v>
      </c>
      <c r="U211">
        <v>1.223E-2</v>
      </c>
      <c r="V211" s="363">
        <v>55.694353</v>
      </c>
    </row>
    <row r="212" spans="1:26">
      <c r="A212" s="96">
        <v>44578</v>
      </c>
      <c r="B212" s="192">
        <v>215.45</v>
      </c>
      <c r="C212" s="178">
        <v>976.75</v>
      </c>
      <c r="D212" s="192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73">
        <v>2.1524999999999999</v>
      </c>
      <c r="M212" s="373">
        <v>2.125</v>
      </c>
      <c r="N212" s="192">
        <v>2.2850000000000001</v>
      </c>
      <c r="O212" s="373">
        <v>2.2650000000000001</v>
      </c>
      <c r="P212" s="373">
        <v>2.2549999999999999</v>
      </c>
      <c r="Q212" s="373">
        <v>2.5299999999999998</v>
      </c>
      <c r="R212" s="373">
        <v>1.125</v>
      </c>
      <c r="S212" s="373">
        <v>1.3149999999999999</v>
      </c>
      <c r="T212" s="373">
        <v>1.31</v>
      </c>
      <c r="U212" s="192">
        <v>1.223E-2</v>
      </c>
      <c r="V212" s="363">
        <v>56.298642000000001</v>
      </c>
    </row>
    <row r="213" spans="1:26">
      <c r="A213" s="96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3">
        <v>2.1675</v>
      </c>
      <c r="M213" s="103">
        <v>2.16</v>
      </c>
      <c r="N213">
        <v>2.2999999999999998</v>
      </c>
      <c r="O213" s="103">
        <v>2.2875000000000001</v>
      </c>
      <c r="P213" s="103">
        <v>2.29</v>
      </c>
      <c r="Q213" s="103">
        <v>2.5649999999999999</v>
      </c>
      <c r="R213" s="103">
        <v>1.0825</v>
      </c>
      <c r="S213" s="103">
        <v>1.2749999999999999</v>
      </c>
      <c r="T213" s="103">
        <v>1.27</v>
      </c>
      <c r="U213">
        <v>1.206E-2</v>
      </c>
      <c r="V213" s="363">
        <v>57.097838000000003</v>
      </c>
    </row>
    <row r="214" spans="1:26">
      <c r="A214" s="96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3">
        <v>2.19</v>
      </c>
      <c r="M214" s="103">
        <v>2.19</v>
      </c>
      <c r="N214">
        <v>2.3149999999999999</v>
      </c>
      <c r="O214" s="103">
        <v>2.2799999999999998</v>
      </c>
      <c r="P214" s="103">
        <v>2.3224999999999998</v>
      </c>
      <c r="Q214" s="103">
        <v>2.59</v>
      </c>
      <c r="R214" s="103">
        <v>1.02</v>
      </c>
      <c r="S214" s="103">
        <v>1.2549999999999999</v>
      </c>
      <c r="T214" s="103">
        <v>1.25</v>
      </c>
      <c r="U214">
        <v>1.239E-2</v>
      </c>
      <c r="V214" s="363">
        <v>60.269779999999997</v>
      </c>
    </row>
    <row r="215" spans="1:26">
      <c r="A215" s="96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3">
        <v>2.1575000000000002</v>
      </c>
      <c r="M215" s="103">
        <v>2.15</v>
      </c>
      <c r="N215">
        <v>2.29</v>
      </c>
      <c r="O215" s="103">
        <v>2.25</v>
      </c>
      <c r="P215" s="103">
        <v>2.2999999999999998</v>
      </c>
      <c r="Q215" s="103">
        <v>2.5499999999999998</v>
      </c>
      <c r="R215" s="103">
        <v>0.96499999999999997</v>
      </c>
      <c r="S215" s="103">
        <v>1.2649999999999999</v>
      </c>
      <c r="T215" s="103">
        <v>1.26</v>
      </c>
      <c r="U215">
        <v>1.2225E-2</v>
      </c>
      <c r="V215" s="363">
        <v>62.116796999999998</v>
      </c>
    </row>
    <row r="216" spans="1:26">
      <c r="A216" s="96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63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6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3">
        <v>2.0950000000000002</v>
      </c>
      <c r="M217" s="103">
        <v>2.0950000000000002</v>
      </c>
      <c r="N217">
        <v>2.2475000000000001</v>
      </c>
      <c r="O217" s="103">
        <v>2.17</v>
      </c>
      <c r="P217" s="103">
        <v>2.23</v>
      </c>
      <c r="Q217" s="103">
        <v>2.4849999999999999</v>
      </c>
      <c r="R217" s="103">
        <v>0.96250000000000002</v>
      </c>
      <c r="S217" s="103">
        <v>1.345</v>
      </c>
      <c r="T217" s="103">
        <v>1.34</v>
      </c>
      <c r="U217">
        <v>1.2290000000000001E-2</v>
      </c>
      <c r="V217" s="363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6">
        <v>44586</v>
      </c>
      <c r="B218">
        <v>203.5</v>
      </c>
      <c r="C218">
        <v>947.5</v>
      </c>
      <c r="D218" s="28">
        <v>2.1475</v>
      </c>
      <c r="E218" s="192">
        <v>3855</v>
      </c>
      <c r="F218" s="192">
        <v>603</v>
      </c>
      <c r="G218" s="192">
        <v>3865</v>
      </c>
      <c r="H218" s="192">
        <v>695</v>
      </c>
      <c r="I218" s="192"/>
      <c r="J218" s="192">
        <v>633</v>
      </c>
      <c r="K218" s="192">
        <v>17.239999999999998</v>
      </c>
      <c r="L218" s="103">
        <v>2.0625</v>
      </c>
      <c r="M218" s="103">
        <v>2.0750000000000002</v>
      </c>
      <c r="N218">
        <v>2.14</v>
      </c>
      <c r="O218" s="103">
        <v>2.14</v>
      </c>
      <c r="P218" s="103">
        <v>2.2000000000000002</v>
      </c>
      <c r="Q218" s="103">
        <v>2.4449999999999998</v>
      </c>
      <c r="R218" s="103">
        <v>1.0149999999999999</v>
      </c>
      <c r="S218" s="103">
        <v>1.39</v>
      </c>
      <c r="T218" s="103">
        <v>1.385</v>
      </c>
      <c r="U218">
        <v>1.2225E-2</v>
      </c>
      <c r="V218" s="363">
        <v>69.948772000000005</v>
      </c>
      <c r="W218" s="103">
        <v>105</v>
      </c>
      <c r="X218" s="103">
        <v>138</v>
      </c>
      <c r="Y218" s="103">
        <v>137</v>
      </c>
      <c r="Z218" s="103">
        <v>151.25</v>
      </c>
    </row>
    <row r="219" spans="1:26">
      <c r="A219" s="96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3">
        <v>2.02</v>
      </c>
      <c r="M219" s="103">
        <v>1.99</v>
      </c>
      <c r="N219">
        <v>2.1225000000000001</v>
      </c>
      <c r="O219" s="103">
        <v>2.0724999999999998</v>
      </c>
      <c r="P219" s="103">
        <v>2.13</v>
      </c>
      <c r="Q219" s="103">
        <v>2.355</v>
      </c>
      <c r="R219" s="103">
        <v>1.075</v>
      </c>
      <c r="S219" s="103">
        <v>1.405</v>
      </c>
      <c r="T219" s="103">
        <v>1.4</v>
      </c>
      <c r="U219">
        <v>1.2104999999999999E-2</v>
      </c>
      <c r="V219" s="363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6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3">
        <v>2.08</v>
      </c>
      <c r="M220" s="103">
        <v>2.0099999999999998</v>
      </c>
      <c r="N220">
        <v>2.1850000000000001</v>
      </c>
      <c r="O220" s="103">
        <v>2.14</v>
      </c>
      <c r="P220" s="103">
        <v>2.14</v>
      </c>
      <c r="Q220" s="103">
        <v>2.3650000000000002</v>
      </c>
      <c r="R220" s="103">
        <v>1.165</v>
      </c>
      <c r="S220" s="103">
        <v>1.425</v>
      </c>
      <c r="T220" s="103">
        <v>1.42</v>
      </c>
      <c r="U220">
        <v>1.2145E-2</v>
      </c>
      <c r="V220" s="363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6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3">
        <v>2.105</v>
      </c>
      <c r="M221" s="103">
        <v>2.1074999999999999</v>
      </c>
      <c r="N221">
        <v>2.2149999999999999</v>
      </c>
      <c r="O221" s="103">
        <v>2.1749999999999998</v>
      </c>
      <c r="P221" s="103">
        <v>2.2250000000000001</v>
      </c>
      <c r="Q221" s="103">
        <v>2.4350000000000001</v>
      </c>
      <c r="R221" s="103">
        <v>1.155</v>
      </c>
      <c r="S221" s="103">
        <v>1.42</v>
      </c>
      <c r="T221" s="103">
        <v>1.64</v>
      </c>
      <c r="U221">
        <v>1.2145E-2</v>
      </c>
      <c r="V221" s="363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6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3">
        <v>2.0975000000000001</v>
      </c>
      <c r="M222" s="103">
        <v>2.08</v>
      </c>
      <c r="N222">
        <v>2.2000000000000002</v>
      </c>
      <c r="O222" s="103">
        <v>2.165</v>
      </c>
      <c r="P222" s="103">
        <v>2.1949999999999998</v>
      </c>
      <c r="Q222" s="103">
        <v>2.415</v>
      </c>
      <c r="R222" s="103">
        <v>1.135</v>
      </c>
      <c r="S222" s="103">
        <v>1.4175</v>
      </c>
      <c r="T222" s="103">
        <v>1.4125000000000001</v>
      </c>
      <c r="U222">
        <v>1.141E-2</v>
      </c>
      <c r="V222" s="363">
        <v>70.493188000000004</v>
      </c>
      <c r="W222" s="103">
        <v>112.75</v>
      </c>
      <c r="X222" s="103">
        <v>142</v>
      </c>
      <c r="Y222" s="103">
        <v>141</v>
      </c>
      <c r="Z222">
        <v>144</v>
      </c>
    </row>
    <row r="223" spans="1:26">
      <c r="A223" s="96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63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6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3">
        <v>2.0575000000000001</v>
      </c>
      <c r="M224" s="103">
        <v>2.0249999999999999</v>
      </c>
      <c r="N224">
        <v>2.1549999999999998</v>
      </c>
      <c r="O224" s="103">
        <v>2.1549999999999998</v>
      </c>
      <c r="P224" s="103">
        <v>2.1749999999999998</v>
      </c>
      <c r="Q224" s="103">
        <v>2.355</v>
      </c>
      <c r="R224" s="103">
        <v>1.175</v>
      </c>
      <c r="S224" s="103">
        <v>1.4550000000000001</v>
      </c>
      <c r="T224" s="103">
        <v>1.45</v>
      </c>
      <c r="U224">
        <v>1.184E-2</v>
      </c>
      <c r="V224" s="363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6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3">
        <v>1.9975000000000001</v>
      </c>
      <c r="M225" s="103">
        <v>1.98</v>
      </c>
      <c r="N225">
        <v>2.09</v>
      </c>
      <c r="O225" s="103">
        <v>2.0950000000000002</v>
      </c>
      <c r="P225" s="103">
        <v>2.1150000000000002</v>
      </c>
      <c r="Q225" s="103">
        <v>2.2974999999999999</v>
      </c>
      <c r="R225" s="103">
        <v>1.1599999999999999</v>
      </c>
      <c r="S225" s="103">
        <v>1.4375</v>
      </c>
      <c r="T225" s="103">
        <v>1.4325000000000001</v>
      </c>
      <c r="U225">
        <v>1.1820000000000001E-2</v>
      </c>
      <c r="V225" s="363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6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3">
        <v>2.0125000000000002</v>
      </c>
      <c r="M226" s="103">
        <v>1.9950000000000001</v>
      </c>
      <c r="N226">
        <v>2.105</v>
      </c>
      <c r="O226" s="103">
        <v>2.11</v>
      </c>
      <c r="P226" s="103">
        <v>2.125</v>
      </c>
      <c r="Q226" s="103">
        <v>2.3050000000000002</v>
      </c>
      <c r="R226" s="103">
        <v>1.1375</v>
      </c>
      <c r="S226" s="103">
        <v>1.4025000000000001</v>
      </c>
      <c r="T226" s="103">
        <v>1.3975</v>
      </c>
      <c r="U226">
        <v>1.1820000000000001E-2</v>
      </c>
      <c r="V226" s="363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6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3">
        <v>2.0674999999999999</v>
      </c>
      <c r="M227" s="103">
        <v>2.0449999999999999</v>
      </c>
      <c r="N227">
        <v>2.1749999999999998</v>
      </c>
      <c r="O227" s="103">
        <v>2.1549999999999998</v>
      </c>
      <c r="P227" s="103">
        <v>2.1749999999999998</v>
      </c>
      <c r="Q227" s="103">
        <v>2.3199999999999998</v>
      </c>
      <c r="R227" s="103">
        <v>1.1100000000000001</v>
      </c>
      <c r="S227" s="103">
        <v>1.4</v>
      </c>
      <c r="T227" s="103">
        <v>1.395</v>
      </c>
      <c r="U227">
        <v>1.1655E-2</v>
      </c>
      <c r="V227" s="363">
        <v>78.798850999999999</v>
      </c>
      <c r="W227" s="103">
        <v>109.5</v>
      </c>
      <c r="X227" s="103">
        <v>140</v>
      </c>
      <c r="Y227" s="103">
        <v>139</v>
      </c>
      <c r="Z227">
        <v>145</v>
      </c>
    </row>
    <row r="228" spans="1:26">
      <c r="A228" s="96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3">
        <v>2.0375000000000001</v>
      </c>
      <c r="M228" s="103">
        <v>2.02</v>
      </c>
      <c r="N228">
        <v>2.1349999999999998</v>
      </c>
      <c r="O228" s="103">
        <v>2.1225000000000001</v>
      </c>
      <c r="P228" s="103">
        <v>2.16</v>
      </c>
      <c r="Q228" s="103">
        <v>2.2949999999999999</v>
      </c>
      <c r="R228" s="103">
        <v>1.075</v>
      </c>
      <c r="S228" s="103">
        <v>1.37</v>
      </c>
      <c r="T228" s="103">
        <v>1.365</v>
      </c>
      <c r="U228">
        <v>1.141E-2</v>
      </c>
      <c r="V228" s="363">
        <v>80.236654999999999</v>
      </c>
      <c r="W228" s="103">
        <v>107.5</v>
      </c>
      <c r="X228" s="103">
        <v>137</v>
      </c>
      <c r="Y228" s="103">
        <v>136</v>
      </c>
      <c r="Z228">
        <v>145</v>
      </c>
    </row>
    <row r="229" spans="1:26">
      <c r="A229" s="96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3">
        <v>2.105</v>
      </c>
      <c r="M229" s="103">
        <v>2.06</v>
      </c>
      <c r="N229">
        <v>2.1924999999999999</v>
      </c>
      <c r="O229" s="103">
        <v>2.1800000000000002</v>
      </c>
      <c r="P229" s="103">
        <v>2.1949999999999998</v>
      </c>
      <c r="Q229" s="103">
        <v>2.3199999999999998</v>
      </c>
      <c r="R229" s="103">
        <v>1.0900000000000001</v>
      </c>
      <c r="S229" s="103">
        <v>1.385</v>
      </c>
      <c r="T229" s="103">
        <v>1.38</v>
      </c>
      <c r="U229">
        <v>1.141E-2</v>
      </c>
      <c r="V229" s="363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6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3">
        <v>2.145</v>
      </c>
      <c r="M230" s="103">
        <v>2.16</v>
      </c>
      <c r="N230">
        <v>2.2149999999999999</v>
      </c>
      <c r="O230" s="103">
        <v>2.23</v>
      </c>
      <c r="P230" s="103">
        <v>2.2400000000000002</v>
      </c>
      <c r="Q230" s="103">
        <v>2.37</v>
      </c>
      <c r="R230" s="103">
        <v>1.1025</v>
      </c>
      <c r="S230" s="103">
        <v>1.4</v>
      </c>
      <c r="T230" s="103">
        <v>1.395</v>
      </c>
      <c r="U230">
        <v>1.141E-2</v>
      </c>
      <c r="V230" s="363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6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3">
        <v>2.1924999999999999</v>
      </c>
      <c r="M231" s="103">
        <v>2.165</v>
      </c>
      <c r="N231">
        <v>2.2450000000000001</v>
      </c>
      <c r="O231" s="103">
        <v>2.2799999999999998</v>
      </c>
      <c r="P231" s="103">
        <v>2.2450000000000001</v>
      </c>
      <c r="Q231" s="103">
        <v>2.37</v>
      </c>
      <c r="R231" s="103">
        <v>1.1125</v>
      </c>
      <c r="S231" s="103">
        <v>1.41</v>
      </c>
      <c r="T231" s="103">
        <v>1.405</v>
      </c>
      <c r="U231">
        <v>1.1495E-2</v>
      </c>
      <c r="V231" s="363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6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3">
        <v>2.1862499999999998</v>
      </c>
      <c r="M232" s="103">
        <v>2.15</v>
      </c>
      <c r="N232">
        <v>2.2949999999999999</v>
      </c>
      <c r="O232" s="103">
        <v>2.25</v>
      </c>
      <c r="P232" s="103">
        <v>2.25</v>
      </c>
      <c r="Q232" s="103">
        <v>2.335</v>
      </c>
      <c r="R232" s="103">
        <v>1.1000000000000001</v>
      </c>
      <c r="S232" s="103">
        <v>1.4025000000000001</v>
      </c>
      <c r="T232" s="103">
        <v>1.3925000000000001</v>
      </c>
      <c r="U232">
        <v>1.1495E-2</v>
      </c>
      <c r="V232" s="363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6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3">
        <v>2.161</v>
      </c>
      <c r="M233" s="103">
        <v>2.1349999999999998</v>
      </c>
      <c r="N233">
        <v>2.2400000000000002</v>
      </c>
      <c r="O233" s="103">
        <v>2.2149999999999999</v>
      </c>
      <c r="P233" s="103">
        <v>2.2400000000000002</v>
      </c>
      <c r="Q233" s="103">
        <v>2.3199999999999998</v>
      </c>
      <c r="R233" s="103">
        <v>1.105</v>
      </c>
      <c r="S233" s="103">
        <v>1.4225000000000001</v>
      </c>
      <c r="T233" s="103">
        <v>1.4175</v>
      </c>
      <c r="U233">
        <v>1.145E-2</v>
      </c>
      <c r="V233" s="363">
        <v>89.800488000000001</v>
      </c>
      <c r="W233" s="103">
        <v>110.75</v>
      </c>
      <c r="X233" s="103">
        <v>143</v>
      </c>
      <c r="Y233" s="103">
        <v>142</v>
      </c>
      <c r="Z233">
        <v>141</v>
      </c>
    </row>
    <row r="234" spans="1:26">
      <c r="A234" s="96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3">
        <v>2.1539999999999999</v>
      </c>
      <c r="M234" s="103">
        <v>2.1349999999999998</v>
      </c>
      <c r="N234">
        <v>2.2250000000000001</v>
      </c>
      <c r="O234">
        <v>2.2075</v>
      </c>
      <c r="P234" s="103">
        <v>2.23</v>
      </c>
      <c r="Q234" s="103">
        <v>2.31</v>
      </c>
      <c r="R234" s="103">
        <v>1.155</v>
      </c>
      <c r="S234" s="103">
        <v>1.4675</v>
      </c>
      <c r="T234" s="103">
        <v>1.4624999999999999</v>
      </c>
      <c r="U234">
        <v>1.145E-2</v>
      </c>
      <c r="V234" s="363">
        <v>91.966812000000004</v>
      </c>
      <c r="W234" s="103">
        <v>116.25</v>
      </c>
      <c r="X234" s="103">
        <v>146.75</v>
      </c>
      <c r="Y234" s="103">
        <v>145.75</v>
      </c>
      <c r="Z234">
        <v>140</v>
      </c>
    </row>
    <row r="235" spans="1:26">
      <c r="A235" s="96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3">
        <v>2.17</v>
      </c>
      <c r="M235" s="103">
        <v>2.1324999999999998</v>
      </c>
      <c r="N235">
        <v>2.2349999999999999</v>
      </c>
      <c r="O235" s="103">
        <v>2.2250000000000001</v>
      </c>
      <c r="P235" s="103">
        <v>2.25</v>
      </c>
      <c r="Q235" s="103">
        <v>2.3199999999999998</v>
      </c>
      <c r="R235" s="103">
        <v>1.1725000000000001</v>
      </c>
      <c r="S235" s="103">
        <v>1.4775</v>
      </c>
      <c r="T235" s="103">
        <v>1.4724999999999999</v>
      </c>
      <c r="U235">
        <v>1.149E-2</v>
      </c>
      <c r="V235" s="363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6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8">
        <v>16.71</v>
      </c>
      <c r="L236" s="103">
        <v>2.1974999999999998</v>
      </c>
      <c r="M236" s="103">
        <v>2.15</v>
      </c>
      <c r="N236">
        <v>2.25</v>
      </c>
      <c r="O236" s="103">
        <v>2.27</v>
      </c>
      <c r="P236" s="103">
        <v>2.2949999999999999</v>
      </c>
      <c r="Q236" s="103">
        <v>2.35</v>
      </c>
      <c r="R236" s="103">
        <v>1.1599999999999999</v>
      </c>
      <c r="S236" s="103">
        <v>1.5049999999999999</v>
      </c>
      <c r="T236" s="103">
        <v>1.5</v>
      </c>
      <c r="U236">
        <v>1.149E-2</v>
      </c>
      <c r="V236" s="363">
        <v>95.302819999999997</v>
      </c>
      <c r="W236" s="103">
        <v>116.25</v>
      </c>
      <c r="X236" s="103">
        <v>150.5</v>
      </c>
      <c r="Y236" s="103">
        <v>149.5</v>
      </c>
      <c r="Z236" s="103">
        <v>140</v>
      </c>
    </row>
    <row r="237" spans="1:26">
      <c r="A237" s="96">
        <v>44613</v>
      </c>
      <c r="B237" s="192">
        <v>220</v>
      </c>
      <c r="C237">
        <v>925.75</v>
      </c>
      <c r="D237" s="192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73">
        <v>2.1974999999999998</v>
      </c>
      <c r="M237" s="373">
        <v>2.15</v>
      </c>
      <c r="N237" s="192">
        <v>2.25</v>
      </c>
      <c r="O237" s="373">
        <v>2.27</v>
      </c>
      <c r="P237" s="373">
        <v>2.2949999999999999</v>
      </c>
      <c r="Q237" s="373">
        <v>2.35</v>
      </c>
      <c r="R237" s="373">
        <v>1.1599999999999999</v>
      </c>
      <c r="S237" s="373">
        <v>1.5049999999999999</v>
      </c>
      <c r="T237" s="373">
        <v>1.5</v>
      </c>
      <c r="U237" s="192">
        <v>1.149E-2</v>
      </c>
      <c r="V237" s="363">
        <v>93.805606999999995</v>
      </c>
      <c r="W237" s="373">
        <v>116.25</v>
      </c>
      <c r="X237" s="373">
        <v>150.5</v>
      </c>
      <c r="Y237" s="373">
        <v>149.5</v>
      </c>
      <c r="Z237" s="373">
        <v>140</v>
      </c>
    </row>
    <row r="238" spans="1:26">
      <c r="A238" s="96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3">
        <v>2.2364999999999999</v>
      </c>
      <c r="M238" s="103">
        <v>2.21</v>
      </c>
      <c r="N238">
        <v>2.34</v>
      </c>
      <c r="O238" s="103">
        <v>2.3050000000000002</v>
      </c>
      <c r="P238" s="103">
        <v>2.335</v>
      </c>
      <c r="Q238" s="103">
        <v>2.3650000000000002</v>
      </c>
      <c r="R238" s="103">
        <v>1.1875</v>
      </c>
      <c r="S238" s="103">
        <v>1.5475000000000001</v>
      </c>
      <c r="T238" s="103">
        <v>1.5425</v>
      </c>
      <c r="U238">
        <v>1.141E-2</v>
      </c>
      <c r="V238" s="363">
        <v>94.108949999999993</v>
      </c>
      <c r="W238" s="103">
        <v>120.5</v>
      </c>
      <c r="X238" s="103">
        <v>155</v>
      </c>
      <c r="Y238" s="103">
        <v>154</v>
      </c>
      <c r="Z238">
        <v>141</v>
      </c>
    </row>
    <row r="239" spans="1:26">
      <c r="A239" s="96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63">
        <v>95.644093999999996</v>
      </c>
      <c r="W239" s="103">
        <v>123.75</v>
      </c>
      <c r="X239" s="103">
        <v>158.75</v>
      </c>
      <c r="Y239" s="103">
        <v>157.75</v>
      </c>
      <c r="Z239">
        <v>141</v>
      </c>
    </row>
    <row r="240" spans="1:26">
      <c r="A240" s="96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3">
        <v>2.3149999999999999</v>
      </c>
      <c r="M240" s="103">
        <v>2.3025000000000002</v>
      </c>
      <c r="N240">
        <v>2.375</v>
      </c>
      <c r="O240" s="103">
        <v>2.41</v>
      </c>
      <c r="P240" s="103">
        <v>2.4449999999999998</v>
      </c>
      <c r="Q240" s="103">
        <v>2.4700000000000002</v>
      </c>
      <c r="R240" s="103">
        <v>1.27</v>
      </c>
      <c r="S240" s="103">
        <v>1.62</v>
      </c>
      <c r="T240" s="103">
        <v>1.615</v>
      </c>
      <c r="U240">
        <v>1.1390000000000001E-2</v>
      </c>
      <c r="V240" s="363">
        <v>97.154981000000006</v>
      </c>
      <c r="W240" s="103">
        <v>124.75</v>
      </c>
      <c r="X240" s="103">
        <v>159</v>
      </c>
      <c r="Y240" s="103">
        <v>158</v>
      </c>
      <c r="Z240">
        <v>141</v>
      </c>
    </row>
    <row r="241" spans="1:26">
      <c r="A241" s="96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3">
        <v>2.2349999999999999</v>
      </c>
      <c r="M241" s="103">
        <v>2.2475000000000001</v>
      </c>
      <c r="N241">
        <v>2.3650000000000002</v>
      </c>
      <c r="O241" s="103">
        <v>2.33</v>
      </c>
      <c r="P241" s="103">
        <v>2.41</v>
      </c>
      <c r="Q241" s="103">
        <v>2.44</v>
      </c>
      <c r="R241" s="103">
        <v>1.2150000000000001</v>
      </c>
      <c r="S241" s="103">
        <v>1.5449999999999999</v>
      </c>
      <c r="T241" s="103">
        <v>1.54</v>
      </c>
      <c r="U241">
        <v>1.129E-2</v>
      </c>
      <c r="V241" s="363">
        <v>98.892591999999993</v>
      </c>
      <c r="W241" s="103">
        <v>122.25</v>
      </c>
      <c r="X241" s="103">
        <v>154.5</v>
      </c>
      <c r="Y241" s="103">
        <v>153.5</v>
      </c>
      <c r="Z241">
        <v>140</v>
      </c>
    </row>
    <row r="242" spans="1:26">
      <c r="A242" s="96">
        <v>44620</v>
      </c>
      <c r="B242">
        <v>233.6</v>
      </c>
      <c r="C242">
        <v>1047.25</v>
      </c>
      <c r="D242">
        <v>2.4125000000000001</v>
      </c>
      <c r="E242" s="192">
        <v>3495</v>
      </c>
      <c r="F242" s="192">
        <v>585</v>
      </c>
      <c r="G242" s="192">
        <v>3390</v>
      </c>
      <c r="H242" s="192">
        <v>653</v>
      </c>
      <c r="I242" s="192"/>
      <c r="J242" s="192">
        <v>615</v>
      </c>
      <c r="K242" s="192">
        <v>16.75</v>
      </c>
      <c r="L242" s="103">
        <v>2.335</v>
      </c>
      <c r="M242" s="103">
        <v>2.3075000000000001</v>
      </c>
      <c r="N242" s="178">
        <v>2.4049999999999998</v>
      </c>
      <c r="O242" s="103">
        <v>2.42</v>
      </c>
      <c r="P242" s="103">
        <v>2.4750000000000001</v>
      </c>
      <c r="Q242" s="103">
        <v>2.4750000000000001</v>
      </c>
      <c r="R242" s="103">
        <v>1.2250000000000001</v>
      </c>
      <c r="S242" s="103">
        <v>1.5649999999999999</v>
      </c>
      <c r="T242" s="103">
        <v>1.56</v>
      </c>
      <c r="U242">
        <v>1.125E-2</v>
      </c>
      <c r="V242" s="405">
        <v>98.892591999999993</v>
      </c>
      <c r="W242" s="103">
        <v>122.25</v>
      </c>
      <c r="X242" s="103">
        <v>156.5</v>
      </c>
      <c r="Y242" s="103">
        <v>155.5</v>
      </c>
      <c r="Z242" s="103">
        <v>140</v>
      </c>
    </row>
    <row r="243" spans="1:26">
      <c r="A243" s="96">
        <v>44621</v>
      </c>
      <c r="B243">
        <v>245</v>
      </c>
      <c r="C243">
        <v>1078.25</v>
      </c>
      <c r="D243">
        <v>2.5225</v>
      </c>
      <c r="E243" s="192">
        <v>3495</v>
      </c>
      <c r="F243" s="192">
        <v>585</v>
      </c>
      <c r="G243" s="192">
        <v>3390</v>
      </c>
      <c r="H243" s="192">
        <v>653</v>
      </c>
      <c r="I243" s="192"/>
      <c r="J243" s="192">
        <v>615</v>
      </c>
      <c r="K243" s="192">
        <v>16.75</v>
      </c>
      <c r="L243" s="103">
        <v>2.4485000000000001</v>
      </c>
      <c r="M243" s="103">
        <v>2.4500000000000002</v>
      </c>
      <c r="N243">
        <v>2.5125000000000002</v>
      </c>
      <c r="O243" s="103">
        <v>2.5299999999999998</v>
      </c>
      <c r="P243" s="103">
        <v>2.5499999999999998</v>
      </c>
      <c r="Q243" s="103">
        <v>2.5449999999999999</v>
      </c>
      <c r="R243" s="103">
        <v>1.27</v>
      </c>
      <c r="S243" s="103">
        <v>1.645</v>
      </c>
      <c r="T243" s="103">
        <v>1.64</v>
      </c>
      <c r="U243">
        <v>1.1165E-2</v>
      </c>
      <c r="V243" s="405">
        <v>98.892591999999993</v>
      </c>
      <c r="W243" s="103">
        <v>127.75</v>
      </c>
      <c r="X243" s="103">
        <v>166</v>
      </c>
      <c r="Y243" s="103">
        <v>165</v>
      </c>
      <c r="Z243">
        <v>139</v>
      </c>
    </row>
    <row r="244" spans="1:26">
      <c r="A244" s="96">
        <v>44622</v>
      </c>
      <c r="B244">
        <v>246.7</v>
      </c>
      <c r="C244">
        <v>1165</v>
      </c>
      <c r="D244">
        <v>2.5375000000000001</v>
      </c>
      <c r="E244" s="192">
        <v>3495</v>
      </c>
      <c r="F244" s="192">
        <v>585</v>
      </c>
      <c r="G244" s="192">
        <v>3390</v>
      </c>
      <c r="H244" s="192">
        <v>653</v>
      </c>
      <c r="I244" s="192"/>
      <c r="J244" s="192">
        <v>615</v>
      </c>
      <c r="K244" s="192">
        <v>16.75</v>
      </c>
      <c r="L244" s="103">
        <v>2.5009999999999999</v>
      </c>
      <c r="M244" s="103">
        <v>2.52</v>
      </c>
      <c r="N244" s="178">
        <v>2.5350000000000001</v>
      </c>
      <c r="O244" s="103">
        <v>2.5775000000000001</v>
      </c>
      <c r="P244" s="103">
        <v>2.57</v>
      </c>
      <c r="Q244" s="103">
        <v>2.6</v>
      </c>
      <c r="R244" s="103">
        <v>1.23</v>
      </c>
      <c r="S244" s="103">
        <v>1.57</v>
      </c>
      <c r="T244" s="103">
        <v>1.5649999999999999</v>
      </c>
      <c r="U244">
        <v>1.1129999999999999E-2</v>
      </c>
      <c r="V244" s="363">
        <v>100.33837699999999</v>
      </c>
      <c r="W244" s="103">
        <v>121.25</v>
      </c>
      <c r="X244" s="103">
        <v>156</v>
      </c>
      <c r="Y244" s="103">
        <v>155</v>
      </c>
      <c r="Z244">
        <v>135</v>
      </c>
    </row>
    <row r="245" spans="1:26">
      <c r="A245" s="96">
        <v>44623</v>
      </c>
      <c r="B245">
        <v>254</v>
      </c>
      <c r="C245">
        <v>1212.25</v>
      </c>
      <c r="D245">
        <v>2.62</v>
      </c>
      <c r="E245" s="178">
        <v>3515</v>
      </c>
      <c r="F245" s="178">
        <v>603</v>
      </c>
      <c r="G245" s="178">
        <v>3410</v>
      </c>
      <c r="H245" s="178">
        <v>673</v>
      </c>
      <c r="I245" s="178"/>
      <c r="J245" s="178">
        <v>633</v>
      </c>
      <c r="K245" s="178">
        <v>17.25</v>
      </c>
      <c r="L245" s="103">
        <v>2.5562499999999999</v>
      </c>
      <c r="M245" s="103">
        <v>2.5474999999999999</v>
      </c>
      <c r="N245" s="178">
        <v>2.605</v>
      </c>
      <c r="O245" s="103">
        <v>2.64</v>
      </c>
      <c r="P245" s="103">
        <v>2.665</v>
      </c>
      <c r="Q245" s="103">
        <v>2.67</v>
      </c>
      <c r="R245" s="103">
        <v>1.1850000000000001</v>
      </c>
      <c r="S245" s="103">
        <v>1.5249999999999999</v>
      </c>
      <c r="T245" s="103">
        <v>1.52</v>
      </c>
      <c r="U245">
        <v>1.0919999999999999E-2</v>
      </c>
      <c r="V245" s="363">
        <v>101.344747</v>
      </c>
      <c r="W245" s="103">
        <v>121</v>
      </c>
      <c r="X245" s="103">
        <v>155</v>
      </c>
      <c r="Y245" s="103">
        <v>154</v>
      </c>
      <c r="Z245">
        <v>133</v>
      </c>
    </row>
    <row r="246" spans="1:26">
      <c r="A246" s="96">
        <v>44624</v>
      </c>
      <c r="B246">
        <v>257.10000000000002</v>
      </c>
      <c r="C246">
        <v>1268</v>
      </c>
      <c r="D246">
        <v>2.6549999999999998</v>
      </c>
      <c r="E246" s="178">
        <v>3550</v>
      </c>
      <c r="F246" s="178">
        <v>602</v>
      </c>
      <c r="G246" s="178">
        <v>3445</v>
      </c>
      <c r="H246" s="178">
        <v>673</v>
      </c>
      <c r="I246" s="178">
        <v>3530</v>
      </c>
      <c r="J246" s="178">
        <v>632</v>
      </c>
      <c r="K246" s="178">
        <v>17.22</v>
      </c>
      <c r="L246" s="103">
        <v>2.58</v>
      </c>
      <c r="M246" s="103">
        <v>2.58</v>
      </c>
      <c r="N246" s="178">
        <v>2.6549999999999998</v>
      </c>
      <c r="O246" s="103">
        <v>2.67</v>
      </c>
      <c r="P246" s="103">
        <v>2.7450000000000001</v>
      </c>
      <c r="Q246" s="103">
        <v>2.75</v>
      </c>
      <c r="R246" s="103">
        <v>1.1499999999999999</v>
      </c>
      <c r="S246" s="103">
        <v>1.4350000000000001</v>
      </c>
      <c r="T246" s="103">
        <v>1.43</v>
      </c>
      <c r="U246">
        <v>1.0840000000000001E-2</v>
      </c>
      <c r="V246" s="363">
        <v>100.27739699999999</v>
      </c>
      <c r="W246" s="103">
        <v>114.75</v>
      </c>
      <c r="X246" s="103">
        <v>140.5</v>
      </c>
      <c r="Y246" s="103">
        <v>138.5</v>
      </c>
      <c r="Z246">
        <v>133</v>
      </c>
    </row>
    <row r="247" spans="1:26">
      <c r="A247" s="96">
        <v>44627</v>
      </c>
      <c r="B247">
        <v>255</v>
      </c>
      <c r="C247">
        <v>1282.25</v>
      </c>
      <c r="D247">
        <v>2.6349999999999998</v>
      </c>
      <c r="E247" s="178">
        <v>3650</v>
      </c>
      <c r="F247" s="178">
        <v>619</v>
      </c>
      <c r="G247" s="178">
        <v>3500</v>
      </c>
      <c r="H247" s="178">
        <v>683</v>
      </c>
      <c r="I247" s="178"/>
      <c r="J247" s="178">
        <v>649</v>
      </c>
      <c r="K247" s="178">
        <v>17.690000000000001</v>
      </c>
      <c r="L247" s="103">
        <v>2.5550000000000002</v>
      </c>
      <c r="M247" s="103">
        <v>2.5525000000000002</v>
      </c>
      <c r="N247" s="178">
        <v>2.62</v>
      </c>
      <c r="O247" s="103">
        <v>2.6375000000000002</v>
      </c>
      <c r="P247" s="103">
        <v>2.6949999999999998</v>
      </c>
      <c r="Q247" s="103">
        <v>2.71</v>
      </c>
      <c r="R247" s="103">
        <v>1.0925</v>
      </c>
      <c r="S247" s="103">
        <v>1.35</v>
      </c>
      <c r="T247" s="103">
        <v>1.345</v>
      </c>
      <c r="U247">
        <v>1.076E-2</v>
      </c>
      <c r="V247">
        <v>100.159392</v>
      </c>
      <c r="W247" s="103">
        <v>106.25</v>
      </c>
      <c r="X247" s="103">
        <v>134</v>
      </c>
      <c r="Y247" s="103">
        <v>133</v>
      </c>
      <c r="Z247">
        <v>133</v>
      </c>
    </row>
    <row r="248" spans="1:26">
      <c r="A248" s="96">
        <v>44628</v>
      </c>
      <c r="B248">
        <v>253.6</v>
      </c>
      <c r="C248" s="178">
        <v>1259.25</v>
      </c>
      <c r="D248">
        <v>2.6150000000000002</v>
      </c>
      <c r="E248" s="178">
        <v>3750</v>
      </c>
      <c r="F248" s="178">
        <v>638</v>
      </c>
      <c r="G248" s="178">
        <v>3600</v>
      </c>
      <c r="H248" s="178">
        <v>705</v>
      </c>
      <c r="I248" s="178"/>
      <c r="J248" s="178">
        <v>668</v>
      </c>
      <c r="K248" s="178">
        <v>18.23</v>
      </c>
      <c r="L248" s="103">
        <v>2.5487500000000001</v>
      </c>
      <c r="M248" s="103">
        <v>2.5499999999999998</v>
      </c>
      <c r="N248" s="178">
        <v>2.63</v>
      </c>
      <c r="O248" s="103">
        <v>2.63375</v>
      </c>
      <c r="P248" s="103">
        <v>2.7</v>
      </c>
      <c r="Q248" s="103">
        <v>2.7149999999999999</v>
      </c>
      <c r="R248" s="103">
        <v>0.98</v>
      </c>
      <c r="S248" s="103">
        <v>1.2549999999999999</v>
      </c>
      <c r="T248" s="103">
        <v>1.25</v>
      </c>
      <c r="U248">
        <v>1.0555E-2</v>
      </c>
      <c r="V248">
        <v>98.667489000000003</v>
      </c>
      <c r="W248" s="103">
        <v>100</v>
      </c>
      <c r="X248" s="103">
        <v>125.25</v>
      </c>
      <c r="Y248" s="103">
        <v>124.25</v>
      </c>
      <c r="Z248" s="103">
        <v>133</v>
      </c>
    </row>
    <row r="249" spans="1:26">
      <c r="A249" s="96">
        <v>44629</v>
      </c>
      <c r="B249">
        <v>246.75</v>
      </c>
      <c r="C249">
        <v>1239.75</v>
      </c>
      <c r="D249">
        <v>2.5375000000000001</v>
      </c>
      <c r="E249" s="178">
        <v>3800</v>
      </c>
      <c r="F249" s="178">
        <v>652</v>
      </c>
      <c r="G249" s="178">
        <v>3650</v>
      </c>
      <c r="H249" s="178">
        <v>721</v>
      </c>
      <c r="I249" s="178"/>
      <c r="J249" s="178">
        <v>682</v>
      </c>
      <c r="K249" s="178">
        <v>18.63</v>
      </c>
      <c r="L249" s="103">
        <v>2.4824999999999999</v>
      </c>
      <c r="M249" s="103">
        <v>2.4950000000000001</v>
      </c>
      <c r="N249" s="178">
        <v>2.57</v>
      </c>
      <c r="O249" s="103">
        <v>2.5625</v>
      </c>
      <c r="P249" s="103">
        <v>2.6124999999999998</v>
      </c>
      <c r="Q249" s="103">
        <v>2.6349999999999998</v>
      </c>
      <c r="R249" s="103">
        <v>1.1000000000000001</v>
      </c>
      <c r="S249" s="103">
        <v>1.35</v>
      </c>
      <c r="T249" s="103">
        <v>1.345</v>
      </c>
      <c r="U249">
        <v>1.0699999999999999E-2</v>
      </c>
      <c r="V249">
        <v>98.092637999999994</v>
      </c>
      <c r="W249" s="103">
        <v>112.5</v>
      </c>
      <c r="X249" s="103">
        <v>136.5</v>
      </c>
      <c r="Y249" s="103">
        <v>135.5</v>
      </c>
      <c r="Z249">
        <v>130</v>
      </c>
    </row>
    <row r="250" spans="1:26">
      <c r="A250" s="96">
        <v>44630</v>
      </c>
      <c r="B250">
        <v>249.75</v>
      </c>
      <c r="C250">
        <v>1179.75</v>
      </c>
      <c r="D250">
        <v>2.5649999999999999</v>
      </c>
      <c r="E250" s="178">
        <v>3995</v>
      </c>
      <c r="F250" s="178">
        <v>684</v>
      </c>
      <c r="G250" s="178">
        <v>3895</v>
      </c>
      <c r="H250" s="178">
        <v>768</v>
      </c>
      <c r="I250" s="178"/>
      <c r="J250" s="178">
        <v>714</v>
      </c>
      <c r="K250" s="178">
        <v>19.53</v>
      </c>
      <c r="L250" s="103">
        <v>2.4950000000000001</v>
      </c>
      <c r="M250" s="103">
        <v>2.4900000000000002</v>
      </c>
      <c r="N250" s="178">
        <v>2.59</v>
      </c>
      <c r="O250" s="103">
        <v>2.58</v>
      </c>
      <c r="P250" s="103">
        <v>2.625</v>
      </c>
      <c r="Q250" s="103">
        <v>2.6549999999999998</v>
      </c>
      <c r="R250" s="103">
        <v>1.1499999999999999</v>
      </c>
      <c r="S250" s="103">
        <v>1.43</v>
      </c>
      <c r="T250" s="103">
        <v>1.425</v>
      </c>
      <c r="U250">
        <v>1.0595E-2</v>
      </c>
      <c r="V250" s="178">
        <v>98.772380999999996</v>
      </c>
      <c r="W250" s="103">
        <v>115.75</v>
      </c>
      <c r="X250" s="103">
        <v>147.5</v>
      </c>
      <c r="Y250" s="103">
        <v>146.5</v>
      </c>
      <c r="Z250">
        <v>130</v>
      </c>
    </row>
    <row r="251" spans="1:26">
      <c r="A251" s="96">
        <v>44631</v>
      </c>
      <c r="B251">
        <v>252</v>
      </c>
      <c r="C251">
        <v>1155</v>
      </c>
      <c r="D251">
        <v>2.585</v>
      </c>
      <c r="E251" s="178">
        <v>4030</v>
      </c>
      <c r="F251" s="178">
        <v>686</v>
      </c>
      <c r="G251" s="178">
        <v>3960</v>
      </c>
      <c r="H251" s="178">
        <v>770</v>
      </c>
      <c r="I251" s="178">
        <v>4045</v>
      </c>
      <c r="J251" s="178">
        <v>716</v>
      </c>
      <c r="K251" s="178">
        <v>19.559999999999999</v>
      </c>
      <c r="L251" s="103">
        <v>2.5074999999999998</v>
      </c>
      <c r="M251" s="103">
        <v>2.5</v>
      </c>
      <c r="N251" s="178">
        <v>2.585</v>
      </c>
      <c r="O251" s="103">
        <v>2.5950000000000002</v>
      </c>
      <c r="P251" s="103">
        <v>2.6225000000000001</v>
      </c>
      <c r="Q251" s="103">
        <v>2.665</v>
      </c>
      <c r="R251" s="103">
        <v>1.1375</v>
      </c>
      <c r="S251" s="103">
        <v>1.44</v>
      </c>
      <c r="T251" s="103">
        <v>1.4350000000000001</v>
      </c>
      <c r="U251">
        <v>1.0515E-2</v>
      </c>
      <c r="V251" s="178">
        <v>98.087536</v>
      </c>
      <c r="W251" s="103">
        <v>112.25</v>
      </c>
      <c r="X251" s="103">
        <v>147.5</v>
      </c>
      <c r="Y251" s="103">
        <v>146.5</v>
      </c>
      <c r="Z251" s="103">
        <v>130</v>
      </c>
    </row>
    <row r="252" spans="1:26">
      <c r="A252" s="96">
        <v>44634</v>
      </c>
      <c r="B252">
        <v>247.5</v>
      </c>
      <c r="C252">
        <v>1143.25</v>
      </c>
      <c r="D252">
        <v>2.5350000000000001</v>
      </c>
      <c r="E252" s="178">
        <v>4080</v>
      </c>
      <c r="F252" s="178">
        <v>684</v>
      </c>
      <c r="G252" s="178">
        <v>3980</v>
      </c>
      <c r="H252" s="178">
        <v>768</v>
      </c>
      <c r="I252" s="178"/>
      <c r="J252" s="178">
        <v>714</v>
      </c>
      <c r="K252" s="178">
        <v>19.510000000000002</v>
      </c>
      <c r="L252" s="103">
        <v>2.4750000000000001</v>
      </c>
      <c r="M252" s="103">
        <v>2.4900000000000002</v>
      </c>
      <c r="N252" s="178">
        <v>2.5750000000000002</v>
      </c>
      <c r="O252" s="103">
        <v>2.57</v>
      </c>
      <c r="P252" s="103">
        <v>2.5950000000000002</v>
      </c>
      <c r="Q252" s="103">
        <v>2.65</v>
      </c>
      <c r="R252" s="103">
        <v>1.1100000000000001</v>
      </c>
      <c r="S252" s="103">
        <v>1.4650000000000001</v>
      </c>
      <c r="T252" s="103">
        <v>1.46</v>
      </c>
      <c r="U252">
        <v>1.0410000000000001E-2</v>
      </c>
      <c r="V252" s="178">
        <v>98.073837999999995</v>
      </c>
      <c r="W252" s="103">
        <v>111.25</v>
      </c>
      <c r="X252" s="103">
        <v>147</v>
      </c>
      <c r="Y252" s="103">
        <v>146</v>
      </c>
      <c r="Z252">
        <v>130</v>
      </c>
    </row>
    <row r="253" spans="1:26">
      <c r="A253" s="96">
        <v>44635</v>
      </c>
      <c r="B253">
        <v>246.3</v>
      </c>
      <c r="C253">
        <v>1085.75</v>
      </c>
      <c r="D253">
        <v>2.5249999999999999</v>
      </c>
      <c r="E253" s="178">
        <v>3980</v>
      </c>
      <c r="F253" s="178">
        <v>663</v>
      </c>
      <c r="G253" s="178">
        <v>3750</v>
      </c>
      <c r="H253" s="178">
        <v>719</v>
      </c>
      <c r="I253" s="178"/>
      <c r="J253" s="178">
        <v>693</v>
      </c>
      <c r="K253" s="178">
        <v>18.920000000000002</v>
      </c>
      <c r="L253" s="103">
        <v>2.4624999999999999</v>
      </c>
      <c r="M253" s="103">
        <v>2.46</v>
      </c>
      <c r="N253" s="178">
        <v>2.5375000000000001</v>
      </c>
      <c r="O253" s="103">
        <v>2.5550000000000002</v>
      </c>
      <c r="P253" s="103">
        <v>2.585</v>
      </c>
      <c r="Q253" s="103">
        <v>2.6549999999999998</v>
      </c>
      <c r="R253" s="103">
        <v>1.1499999999999999</v>
      </c>
      <c r="S253" s="103">
        <v>1.53</v>
      </c>
      <c r="T253" s="103">
        <v>1.5249999999999999</v>
      </c>
      <c r="U253">
        <v>1.027E-2</v>
      </c>
      <c r="V253" s="178">
        <v>98.022346999999996</v>
      </c>
      <c r="W253" s="103">
        <v>115.25</v>
      </c>
      <c r="X253" s="103">
        <v>153.5</v>
      </c>
      <c r="Y253" s="103">
        <v>152.5</v>
      </c>
      <c r="Z253">
        <v>126</v>
      </c>
    </row>
    <row r="254" spans="1:26">
      <c r="A254" s="96">
        <v>44636</v>
      </c>
      <c r="B254">
        <v>238.95</v>
      </c>
      <c r="C254">
        <v>1077.5</v>
      </c>
      <c r="D254">
        <v>2.4350000000000001</v>
      </c>
      <c r="E254" s="178">
        <v>3980</v>
      </c>
      <c r="F254" s="178">
        <v>666</v>
      </c>
      <c r="G254" s="178">
        <v>3750</v>
      </c>
      <c r="H254" s="178">
        <v>722</v>
      </c>
      <c r="I254" s="178"/>
      <c r="J254" s="178">
        <v>696</v>
      </c>
      <c r="K254" s="178">
        <v>19.010000000000002</v>
      </c>
      <c r="L254" s="103">
        <v>2.38625</v>
      </c>
      <c r="M254" s="103">
        <v>2.4224999999999999</v>
      </c>
      <c r="N254" s="178">
        <v>2.4300000000000002</v>
      </c>
      <c r="O254" s="103">
        <v>2.48</v>
      </c>
      <c r="P254" s="103">
        <v>2.5249999999999999</v>
      </c>
      <c r="Q254" s="103">
        <v>2.605</v>
      </c>
      <c r="R254" s="103">
        <v>1.1499999999999999</v>
      </c>
      <c r="S254" s="103">
        <v>1.54</v>
      </c>
      <c r="T254" s="103">
        <v>1.5349999999999999</v>
      </c>
      <c r="U254">
        <v>1.0189999999999999E-2</v>
      </c>
      <c r="V254" s="178">
        <v>98.26146</v>
      </c>
      <c r="W254" s="103">
        <v>114.5</v>
      </c>
      <c r="X254" s="103">
        <v>154</v>
      </c>
      <c r="Y254" s="103">
        <v>153</v>
      </c>
      <c r="Z254">
        <v>125.5</v>
      </c>
    </row>
    <row r="255" spans="1:26">
      <c r="A255" s="96">
        <v>44637</v>
      </c>
      <c r="B255">
        <v>243.85</v>
      </c>
      <c r="C255">
        <v>1122</v>
      </c>
      <c r="D255">
        <v>2.5049999999999999</v>
      </c>
      <c r="E255" s="178">
        <v>3945</v>
      </c>
      <c r="F255" s="178">
        <v>673</v>
      </c>
      <c r="G255" s="178">
        <v>3750</v>
      </c>
      <c r="H255" s="178">
        <v>737</v>
      </c>
      <c r="I255" s="178"/>
      <c r="J255" s="178">
        <v>703</v>
      </c>
      <c r="K255" s="178">
        <v>19.21</v>
      </c>
      <c r="L255" s="103">
        <v>2.4350000000000001</v>
      </c>
      <c r="M255" s="103">
        <v>2.4500000000000002</v>
      </c>
      <c r="N255" s="178">
        <v>2.4700000000000002</v>
      </c>
      <c r="O255" s="103">
        <v>2.5299999999999998</v>
      </c>
      <c r="P255" s="103">
        <v>2.585</v>
      </c>
      <c r="Q255" s="103">
        <v>2.6549999999999998</v>
      </c>
      <c r="R255" s="103">
        <v>1.1299999999999999</v>
      </c>
      <c r="S255" s="103">
        <v>1.5149999999999999</v>
      </c>
      <c r="T255" s="103">
        <v>1.51</v>
      </c>
      <c r="U255">
        <v>1.0024999999999999E-2</v>
      </c>
      <c r="V255" s="606">
        <v>98.585243000000006</v>
      </c>
      <c r="W255" s="103">
        <v>112.5</v>
      </c>
      <c r="X255" s="103">
        <v>150.5</v>
      </c>
      <c r="Y255" s="103">
        <v>149.5</v>
      </c>
      <c r="Z255">
        <v>121</v>
      </c>
    </row>
    <row r="256" spans="1:26">
      <c r="A256" s="96">
        <v>44638</v>
      </c>
      <c r="B256">
        <v>244</v>
      </c>
      <c r="C256">
        <v>1132.25</v>
      </c>
      <c r="D256">
        <v>2.5</v>
      </c>
      <c r="E256" s="178">
        <v>3950</v>
      </c>
      <c r="F256" s="178">
        <v>678</v>
      </c>
      <c r="G256" s="178">
        <v>3755</v>
      </c>
      <c r="H256" s="178">
        <v>742</v>
      </c>
      <c r="I256" s="178">
        <v>3900</v>
      </c>
      <c r="J256" s="178">
        <v>708</v>
      </c>
      <c r="K256" s="178">
        <v>19.34</v>
      </c>
      <c r="L256" s="103">
        <v>2.4375</v>
      </c>
      <c r="M256" s="103">
        <v>2.4249999999999998</v>
      </c>
      <c r="N256" s="178">
        <v>2.46</v>
      </c>
      <c r="O256" s="103">
        <v>2.54</v>
      </c>
      <c r="P256" s="103">
        <v>2.5724999999999998</v>
      </c>
      <c r="Q256" s="103">
        <v>2.645</v>
      </c>
      <c r="R256" s="103">
        <v>1.115</v>
      </c>
      <c r="S256" s="103">
        <v>1.4850000000000001</v>
      </c>
      <c r="T256" s="103">
        <v>1.48</v>
      </c>
      <c r="U256">
        <v>9.6600000000000002E-3</v>
      </c>
      <c r="V256" s="363">
        <v>98.895099000000002</v>
      </c>
      <c r="W256" s="103">
        <v>113</v>
      </c>
      <c r="X256" s="103">
        <v>149.5</v>
      </c>
      <c r="Y256" s="103">
        <v>148.5</v>
      </c>
      <c r="Z256">
        <v>121</v>
      </c>
    </row>
    <row r="257" spans="1:26">
      <c r="A257" s="96">
        <v>44641</v>
      </c>
      <c r="B257">
        <v>248.1</v>
      </c>
      <c r="C257">
        <v>1130</v>
      </c>
      <c r="D257">
        <v>2.54</v>
      </c>
      <c r="E257" s="178">
        <v>3950</v>
      </c>
      <c r="F257" s="178">
        <v>685</v>
      </c>
      <c r="G257" s="178">
        <v>3755</v>
      </c>
      <c r="H257" s="178">
        <v>715</v>
      </c>
      <c r="I257" s="178"/>
      <c r="J257" s="178">
        <v>715</v>
      </c>
      <c r="K257" s="178">
        <v>19.54</v>
      </c>
      <c r="L257" s="103">
        <v>2.4775</v>
      </c>
      <c r="M257" s="103">
        <v>2.5</v>
      </c>
      <c r="N257" s="178">
        <v>2.5249999999999999</v>
      </c>
      <c r="O257" s="103">
        <v>2.5649999999999999</v>
      </c>
      <c r="P257" s="103">
        <v>2.625</v>
      </c>
      <c r="Q257" s="103">
        <v>2.7025000000000001</v>
      </c>
      <c r="R257" s="103">
        <v>1.1399999999999999</v>
      </c>
      <c r="S257" s="103">
        <v>1.4875</v>
      </c>
      <c r="T257" s="103">
        <v>1.4824999999999999</v>
      </c>
      <c r="U257">
        <v>9.7000000000000003E-3</v>
      </c>
      <c r="V257" s="363">
        <v>99.852204</v>
      </c>
      <c r="W257" s="103">
        <v>113</v>
      </c>
      <c r="X257" s="103">
        <v>149.5</v>
      </c>
      <c r="Y257" s="103">
        <v>148.5</v>
      </c>
      <c r="Z257">
        <v>119</v>
      </c>
    </row>
    <row r="258" spans="1:26">
      <c r="A258" s="96">
        <v>44642</v>
      </c>
      <c r="B258">
        <v>248.1</v>
      </c>
      <c r="C258">
        <v>1111.75</v>
      </c>
      <c r="D258">
        <v>2.5449999999999999</v>
      </c>
      <c r="E258" s="178">
        <v>3950</v>
      </c>
      <c r="F258" s="178">
        <v>690</v>
      </c>
      <c r="G258" s="178">
        <v>3755</v>
      </c>
      <c r="H258" s="178">
        <v>755</v>
      </c>
      <c r="J258" s="178">
        <v>720</v>
      </c>
      <c r="K258" s="178">
        <v>19.670000000000002</v>
      </c>
      <c r="L258" s="103">
        <v>2.4805000000000001</v>
      </c>
      <c r="M258" s="103">
        <v>2.4900000000000002</v>
      </c>
      <c r="N258" s="178">
        <v>2.5299999999999998</v>
      </c>
      <c r="O258" s="103">
        <v>2.5499999999999998</v>
      </c>
      <c r="P258" s="103">
        <v>2.585</v>
      </c>
      <c r="Q258" s="103">
        <v>2.6724999999999999</v>
      </c>
      <c r="R258" s="103">
        <v>1.1399999999999999</v>
      </c>
      <c r="S258" s="103">
        <v>1.4950000000000001</v>
      </c>
      <c r="T258" s="103">
        <v>1.49</v>
      </c>
      <c r="U258">
        <v>9.5600000000000008E-3</v>
      </c>
      <c r="V258" s="363">
        <v>99.031631000000004</v>
      </c>
      <c r="W258" s="103">
        <v>113.75</v>
      </c>
      <c r="X258" s="103">
        <v>149.5</v>
      </c>
      <c r="Y258" s="103">
        <v>148.5</v>
      </c>
      <c r="Z258">
        <v>119</v>
      </c>
    </row>
    <row r="259" spans="1:26">
      <c r="A259" s="96">
        <v>44643</v>
      </c>
      <c r="B259">
        <v>247</v>
      </c>
      <c r="C259">
        <v>1050</v>
      </c>
      <c r="D259">
        <v>2.5274999999999999</v>
      </c>
      <c r="E259" s="178">
        <v>3900</v>
      </c>
      <c r="F259" s="178">
        <v>693</v>
      </c>
      <c r="G259" s="178">
        <v>3755</v>
      </c>
      <c r="H259" s="178">
        <v>768</v>
      </c>
      <c r="J259" s="178">
        <v>723</v>
      </c>
      <c r="K259" s="178">
        <v>19.77</v>
      </c>
      <c r="L259" s="103">
        <v>2.4849999999999999</v>
      </c>
      <c r="M259" s="103">
        <v>2.48</v>
      </c>
      <c r="N259" s="178">
        <v>2.5249999999999999</v>
      </c>
      <c r="O259" s="103">
        <v>2.5649999999999999</v>
      </c>
      <c r="P259" s="103">
        <v>2.585</v>
      </c>
      <c r="Q259" s="103">
        <v>2.6625000000000001</v>
      </c>
      <c r="R259" s="103">
        <v>1.1575</v>
      </c>
      <c r="S259" s="103">
        <v>1.5</v>
      </c>
      <c r="T259" s="103">
        <v>1.4950000000000001</v>
      </c>
      <c r="U259">
        <v>9.3749999999999997E-3</v>
      </c>
      <c r="V259" s="363">
        <v>98.528340999999998</v>
      </c>
      <c r="W259" s="103">
        <v>115.75</v>
      </c>
      <c r="X259" s="103">
        <v>150</v>
      </c>
      <c r="Y259" s="103">
        <v>149</v>
      </c>
      <c r="Z259">
        <v>119</v>
      </c>
    </row>
    <row r="260" spans="1:26">
      <c r="A260" s="96">
        <v>44644</v>
      </c>
      <c r="B260">
        <v>247.1</v>
      </c>
      <c r="C260">
        <v>1050</v>
      </c>
      <c r="D260">
        <v>2.5175000000000001</v>
      </c>
      <c r="E260" s="178">
        <v>3950</v>
      </c>
      <c r="F260" s="178">
        <v>703</v>
      </c>
      <c r="G260" s="178">
        <v>3755</v>
      </c>
      <c r="H260" s="178">
        <v>769</v>
      </c>
      <c r="J260" s="178">
        <v>733</v>
      </c>
      <c r="K260" s="178">
        <v>20.05</v>
      </c>
      <c r="L260" s="103">
        <v>2.4674999999999998</v>
      </c>
      <c r="M260" s="103">
        <v>2.4550000000000001</v>
      </c>
      <c r="N260" s="178">
        <v>2.5150000000000001</v>
      </c>
      <c r="O260" s="103">
        <v>2.5550000000000002</v>
      </c>
      <c r="P260" s="103">
        <v>2.59</v>
      </c>
      <c r="Q260" s="103">
        <v>2.6625000000000001</v>
      </c>
      <c r="R260" s="103">
        <v>1.155</v>
      </c>
      <c r="S260" s="103">
        <v>1.48</v>
      </c>
      <c r="T260" s="103">
        <v>1.4750000000000001</v>
      </c>
      <c r="U260">
        <v>9.1299999999999992E-3</v>
      </c>
      <c r="V260" s="363">
        <v>98.278122999999994</v>
      </c>
      <c r="W260" s="103">
        <v>115.25</v>
      </c>
      <c r="X260" s="103">
        <v>148</v>
      </c>
      <c r="Y260" s="103">
        <v>147</v>
      </c>
      <c r="Z260">
        <v>112</v>
      </c>
    </row>
    <row r="261" spans="1:26">
      <c r="A261" s="96">
        <v>44645</v>
      </c>
      <c r="B261">
        <v>249</v>
      </c>
      <c r="C261">
        <v>1103.25</v>
      </c>
      <c r="D261" s="28">
        <v>2.5750000000000002</v>
      </c>
      <c r="E261" s="178">
        <v>4000</v>
      </c>
      <c r="F261" s="178">
        <v>722</v>
      </c>
      <c r="G261" s="178">
        <v>3805</v>
      </c>
      <c r="H261" s="178">
        <v>791</v>
      </c>
      <c r="I261" s="178">
        <v>3945</v>
      </c>
      <c r="J261" s="178">
        <v>752</v>
      </c>
      <c r="K261" s="178">
        <v>20.59</v>
      </c>
      <c r="L261" s="103">
        <v>2.4900000000000002</v>
      </c>
      <c r="M261" s="103">
        <v>2.4900000000000002</v>
      </c>
      <c r="N261" s="178">
        <v>2.5350000000000001</v>
      </c>
      <c r="O261" s="103">
        <v>2.585</v>
      </c>
      <c r="P261" s="103">
        <v>2.605</v>
      </c>
      <c r="Q261" s="103">
        <v>2.6825000000000001</v>
      </c>
      <c r="R261" s="103">
        <v>1.1575</v>
      </c>
      <c r="S261" s="103">
        <v>1.4850000000000001</v>
      </c>
      <c r="T261" s="103">
        <v>1.48</v>
      </c>
      <c r="U261">
        <v>9.58E-3</v>
      </c>
      <c r="V261" s="363">
        <v>97.897232000000002</v>
      </c>
      <c r="W261" s="103">
        <v>116.25</v>
      </c>
      <c r="X261" s="103">
        <v>148.5</v>
      </c>
      <c r="Y261" s="103">
        <v>147.5</v>
      </c>
      <c r="Z261">
        <v>119</v>
      </c>
    </row>
    <row r="262" spans="1:26">
      <c r="A262" s="96">
        <v>44648</v>
      </c>
      <c r="B262">
        <v>245</v>
      </c>
      <c r="C262">
        <v>1130</v>
      </c>
      <c r="D262">
        <v>2.5299999999999998</v>
      </c>
      <c r="E262" s="178">
        <v>4080</v>
      </c>
      <c r="F262" s="178">
        <v>731</v>
      </c>
      <c r="G262" s="178">
        <v>3885</v>
      </c>
      <c r="H262" s="178">
        <v>802</v>
      </c>
      <c r="J262" s="178">
        <v>761</v>
      </c>
      <c r="K262" s="178">
        <v>20.84</v>
      </c>
      <c r="L262" s="103">
        <v>2.4500000000000002</v>
      </c>
      <c r="M262" s="103">
        <v>2.4550000000000001</v>
      </c>
      <c r="N262" s="178">
        <v>2.4849999999999999</v>
      </c>
      <c r="O262" s="103">
        <v>2.5499999999999998</v>
      </c>
      <c r="P262" s="103">
        <v>2.5750000000000002</v>
      </c>
      <c r="Q262" s="103">
        <v>2.6225000000000001</v>
      </c>
      <c r="R262" s="103">
        <v>1.175</v>
      </c>
      <c r="S262" s="103">
        <v>1.49</v>
      </c>
      <c r="T262" s="103">
        <v>1.4850000000000001</v>
      </c>
      <c r="U262">
        <v>9.8650000000000005E-3</v>
      </c>
      <c r="V262" s="363">
        <v>96.382741999999993</v>
      </c>
      <c r="W262" s="103">
        <v>117.25</v>
      </c>
      <c r="X262" s="103">
        <v>148.5</v>
      </c>
      <c r="Y262" s="103">
        <v>147.5</v>
      </c>
      <c r="Z262">
        <v>119</v>
      </c>
    </row>
    <row r="263" spans="1:26">
      <c r="A263" s="96">
        <v>44649</v>
      </c>
      <c r="B263">
        <v>238.3</v>
      </c>
      <c r="C263">
        <v>1087.75</v>
      </c>
      <c r="D263">
        <v>2.4500000000000002</v>
      </c>
      <c r="E263" s="178">
        <v>4100</v>
      </c>
      <c r="F263">
        <v>739</v>
      </c>
      <c r="G263" s="178">
        <v>3950</v>
      </c>
      <c r="H263" s="178">
        <v>819</v>
      </c>
      <c r="J263" s="178">
        <v>769</v>
      </c>
      <c r="K263" s="178">
        <v>21.06</v>
      </c>
      <c r="L263" s="103">
        <v>2.3824999999999998</v>
      </c>
      <c r="M263" s="103">
        <v>2.3849999999999998</v>
      </c>
      <c r="N263" s="178">
        <v>2.4474999999999998</v>
      </c>
      <c r="O263" s="103">
        <v>2.4700000000000002</v>
      </c>
      <c r="P263" s="103">
        <v>2.5262500000000001</v>
      </c>
      <c r="Q263" s="103">
        <v>2.5950000000000002</v>
      </c>
      <c r="R263" s="103">
        <v>1.155</v>
      </c>
      <c r="S263" s="103">
        <v>1.4950000000000001</v>
      </c>
      <c r="T263" s="103">
        <v>1.49</v>
      </c>
      <c r="U263">
        <v>9.9050000000000006E-3</v>
      </c>
      <c r="V263" s="363">
        <v>95.355750999999998</v>
      </c>
      <c r="W263" s="103">
        <v>116</v>
      </c>
      <c r="X263" s="103">
        <v>150</v>
      </c>
      <c r="Y263" s="103">
        <v>149</v>
      </c>
      <c r="Z263">
        <v>121</v>
      </c>
    </row>
    <row r="264" spans="1:26">
      <c r="A264" s="96">
        <v>44650</v>
      </c>
      <c r="B264">
        <v>235.1</v>
      </c>
      <c r="C264">
        <v>1115</v>
      </c>
      <c r="D264">
        <v>2.4049999999999998</v>
      </c>
      <c r="E264" s="178">
        <v>4090</v>
      </c>
      <c r="F264" s="178">
        <v>736</v>
      </c>
      <c r="G264" s="178">
        <v>3940</v>
      </c>
      <c r="H264" s="178">
        <v>816</v>
      </c>
      <c r="J264" s="178">
        <v>766</v>
      </c>
      <c r="K264" s="178">
        <v>20.97</v>
      </c>
      <c r="L264" s="103">
        <v>2.3725000000000001</v>
      </c>
      <c r="M264" s="103">
        <v>2.3925000000000001</v>
      </c>
      <c r="N264" s="178">
        <v>2.415</v>
      </c>
      <c r="O264" s="103">
        <v>2.4550000000000001</v>
      </c>
      <c r="P264" s="103">
        <v>2.5550000000000002</v>
      </c>
      <c r="Q264" s="103">
        <v>2.67</v>
      </c>
      <c r="R264" s="103">
        <v>1.1575</v>
      </c>
      <c r="S264" s="103">
        <v>1.4850000000000001</v>
      </c>
      <c r="T264" s="103">
        <v>1.48</v>
      </c>
      <c r="U264">
        <v>9.8600000000000007E-3</v>
      </c>
      <c r="V264" s="363">
        <v>92.625719000000004</v>
      </c>
      <c r="W264" s="103">
        <v>115.75</v>
      </c>
      <c r="X264" s="103">
        <v>149.5</v>
      </c>
      <c r="Y264" s="103">
        <v>148.5</v>
      </c>
      <c r="Z264">
        <v>121</v>
      </c>
    </row>
    <row r="265" spans="1:26">
      <c r="A265" s="96">
        <v>44651</v>
      </c>
      <c r="B265">
        <v>238.6</v>
      </c>
      <c r="C265">
        <v>1114.5</v>
      </c>
      <c r="D265">
        <v>2.44</v>
      </c>
      <c r="E265" s="178">
        <v>4090</v>
      </c>
      <c r="F265" s="178">
        <v>740</v>
      </c>
      <c r="G265" s="178">
        <v>3950</v>
      </c>
      <c r="H265" s="178">
        <v>823</v>
      </c>
      <c r="J265" s="178">
        <v>770</v>
      </c>
      <c r="K265" s="178">
        <v>21.1</v>
      </c>
      <c r="L265" s="103">
        <v>2.3725000000000001</v>
      </c>
      <c r="M265" s="103">
        <v>2.44</v>
      </c>
      <c r="N265" s="178">
        <v>2.42625</v>
      </c>
      <c r="O265" s="103">
        <v>2.46</v>
      </c>
      <c r="P265" s="103">
        <v>2.585</v>
      </c>
      <c r="Q265" s="103">
        <v>2.6949999999999998</v>
      </c>
      <c r="R265" s="103">
        <v>1.1375</v>
      </c>
      <c r="S265" s="103">
        <v>1.48</v>
      </c>
      <c r="T265" s="103">
        <v>1.4750000000000001</v>
      </c>
      <c r="U265">
        <v>9.9450000000000007E-3</v>
      </c>
      <c r="V265" s="363">
        <v>92.555454999999995</v>
      </c>
      <c r="W265" s="103">
        <v>112.75</v>
      </c>
      <c r="X265" s="103">
        <v>148</v>
      </c>
      <c r="Y265" s="103">
        <v>147</v>
      </c>
      <c r="Z265">
        <v>121</v>
      </c>
    </row>
    <row r="266" spans="1:26">
      <c r="A266" s="96">
        <v>44652</v>
      </c>
      <c r="B266">
        <v>234.8</v>
      </c>
      <c r="C266">
        <v>1126</v>
      </c>
      <c r="D266">
        <v>2.4</v>
      </c>
      <c r="E266" s="178">
        <v>4095</v>
      </c>
      <c r="F266" s="178">
        <v>753</v>
      </c>
      <c r="G266" s="178">
        <v>3955</v>
      </c>
      <c r="H266" s="178">
        <v>837</v>
      </c>
      <c r="I266" s="178">
        <v>4150</v>
      </c>
      <c r="J266" s="178">
        <v>753</v>
      </c>
      <c r="K266" s="178">
        <v>21.45</v>
      </c>
      <c r="L266" s="103">
        <v>2.3537499999999998</v>
      </c>
      <c r="M266" s="103">
        <v>2.375</v>
      </c>
      <c r="N266" s="178">
        <v>2.4300000000000002</v>
      </c>
      <c r="O266" s="103">
        <v>2.4500000000000002</v>
      </c>
      <c r="P266" s="103">
        <v>2.5874999999999999</v>
      </c>
      <c r="Q266" s="103">
        <v>2.6949999999999998</v>
      </c>
      <c r="R266" s="103">
        <v>1.1325000000000001</v>
      </c>
      <c r="S266" s="103">
        <v>1.4675</v>
      </c>
      <c r="T266" s="103">
        <v>1.4624999999999999</v>
      </c>
      <c r="U266">
        <v>9.9450000000000007E-3</v>
      </c>
      <c r="V266" s="363">
        <v>94.260504999999995</v>
      </c>
      <c r="W266" s="103">
        <v>113.75</v>
      </c>
      <c r="X266" s="103">
        <v>149.5</v>
      </c>
      <c r="Y266" s="103">
        <v>148.5</v>
      </c>
      <c r="Z266">
        <v>121</v>
      </c>
    </row>
    <row r="267" spans="1:26">
      <c r="A267" s="96">
        <v>44655</v>
      </c>
      <c r="B267">
        <v>235.5</v>
      </c>
      <c r="C267">
        <v>1164.75</v>
      </c>
      <c r="D267">
        <v>2.41</v>
      </c>
      <c r="E267" s="178">
        <v>4120</v>
      </c>
      <c r="F267" s="178">
        <v>766</v>
      </c>
      <c r="G267" s="178">
        <v>3950</v>
      </c>
      <c r="H267" s="178">
        <v>846</v>
      </c>
      <c r="J267" s="178">
        <v>796</v>
      </c>
      <c r="K267" s="178">
        <v>21.83</v>
      </c>
      <c r="L267" s="103">
        <v>2.3580000000000001</v>
      </c>
      <c r="M267" s="103">
        <v>2.38</v>
      </c>
      <c r="N267" s="178">
        <v>2.41</v>
      </c>
      <c r="O267" s="103">
        <v>2.4474999999999998</v>
      </c>
      <c r="P267" s="103">
        <v>2.6150000000000002</v>
      </c>
      <c r="Q267" s="103">
        <v>2.7250000000000001</v>
      </c>
      <c r="R267" s="103">
        <v>1.1274999999999999</v>
      </c>
      <c r="S267" s="103">
        <v>1.4950000000000001</v>
      </c>
      <c r="T267" s="103">
        <v>1.49</v>
      </c>
      <c r="U267">
        <v>9.9850000000000008E-3</v>
      </c>
      <c r="V267" s="363">
        <v>93.532595999999998</v>
      </c>
      <c r="W267" s="103">
        <v>112.75</v>
      </c>
      <c r="X267" s="103">
        <v>149.5</v>
      </c>
      <c r="Y267" s="103">
        <v>148.5</v>
      </c>
      <c r="Z267">
        <v>122</v>
      </c>
    </row>
    <row r="268" spans="1:26">
      <c r="A268" s="96">
        <v>44656</v>
      </c>
      <c r="B268">
        <v>238.2</v>
      </c>
      <c r="C268">
        <v>1181.5</v>
      </c>
      <c r="D268">
        <v>2.44</v>
      </c>
      <c r="E268" s="178">
        <v>4145</v>
      </c>
      <c r="F268" s="178">
        <v>764</v>
      </c>
      <c r="G268" s="178">
        <v>3975</v>
      </c>
      <c r="H268" s="178">
        <v>843</v>
      </c>
      <c r="J268" s="178">
        <v>794</v>
      </c>
      <c r="K268" s="178">
        <v>21.76</v>
      </c>
      <c r="L268" s="103">
        <v>2.375</v>
      </c>
      <c r="M268" s="103">
        <v>2.3737499999999998</v>
      </c>
      <c r="N268" s="178">
        <v>2.4449999999999998</v>
      </c>
      <c r="O268" s="103">
        <v>2.4550000000000001</v>
      </c>
      <c r="P268" s="103">
        <v>2.5975000000000001</v>
      </c>
      <c r="Q268" s="103">
        <v>2.7349999999999999</v>
      </c>
      <c r="R268" s="103">
        <v>1.1399999999999999</v>
      </c>
      <c r="S268" s="103">
        <v>1.52</v>
      </c>
      <c r="T268" s="103">
        <v>1.5149999999999999</v>
      </c>
      <c r="U268">
        <v>9.9850000000000008E-3</v>
      </c>
      <c r="V268" s="363">
        <v>93.281401000000002</v>
      </c>
      <c r="W268" s="103">
        <v>113.75</v>
      </c>
      <c r="X268" s="103">
        <v>152.5</v>
      </c>
      <c r="Y268" s="103">
        <v>151.5</v>
      </c>
      <c r="Z268">
        <v>123</v>
      </c>
    </row>
    <row r="269" spans="1:26">
      <c r="A269" s="96">
        <v>44657</v>
      </c>
      <c r="B269">
        <v>240.3</v>
      </c>
      <c r="C269">
        <v>1186</v>
      </c>
      <c r="D269">
        <v>2.4624999999999999</v>
      </c>
      <c r="E269" s="178">
        <v>4245</v>
      </c>
      <c r="F269" s="178">
        <v>774</v>
      </c>
      <c r="G269" s="178">
        <v>4075</v>
      </c>
      <c r="H269" s="178">
        <v>856</v>
      </c>
      <c r="J269" s="178">
        <v>804</v>
      </c>
      <c r="K269" s="178">
        <v>22.05</v>
      </c>
      <c r="L269" s="103">
        <v>2.4015</v>
      </c>
      <c r="M269" s="103">
        <v>2.4</v>
      </c>
      <c r="N269" s="178">
        <v>2.46</v>
      </c>
      <c r="O269" s="103">
        <v>2.4775</v>
      </c>
      <c r="P269" s="103">
        <v>2.625</v>
      </c>
      <c r="Q269" s="103">
        <v>2.7250000000000001</v>
      </c>
      <c r="R269" s="103">
        <v>1.1375</v>
      </c>
      <c r="S269" s="103">
        <v>1.5249999999999999</v>
      </c>
      <c r="T269" s="103">
        <v>1.52</v>
      </c>
      <c r="U269">
        <v>9.8200000000000006E-3</v>
      </c>
      <c r="V269" s="363">
        <v>94.255230999999995</v>
      </c>
      <c r="W269" s="103">
        <v>113.5</v>
      </c>
      <c r="X269" s="103">
        <v>151.5</v>
      </c>
      <c r="Y269" s="103">
        <v>150.5</v>
      </c>
      <c r="Z269">
        <v>121</v>
      </c>
    </row>
    <row r="270" spans="1:26">
      <c r="A270" s="96">
        <v>44658</v>
      </c>
      <c r="B270">
        <v>245.4</v>
      </c>
      <c r="C270">
        <v>1153.75</v>
      </c>
      <c r="D270">
        <v>2.5299999999999998</v>
      </c>
      <c r="E270" s="178">
        <v>4350</v>
      </c>
      <c r="F270" s="178">
        <v>785</v>
      </c>
      <c r="G270" s="178">
        <v>4180</v>
      </c>
      <c r="H270" s="178">
        <v>868</v>
      </c>
      <c r="I270" s="178"/>
      <c r="J270" s="178">
        <v>815</v>
      </c>
      <c r="K270" s="178">
        <v>22.35</v>
      </c>
      <c r="L270" s="103">
        <v>2.4537499999999999</v>
      </c>
      <c r="M270" s="103">
        <v>2.4700000000000002</v>
      </c>
      <c r="N270" s="178">
        <v>2.48</v>
      </c>
      <c r="O270" s="103">
        <v>2.54</v>
      </c>
      <c r="P270" s="103">
        <v>2.65</v>
      </c>
      <c r="Q270" s="103">
        <v>2.75</v>
      </c>
      <c r="R270" s="103">
        <v>1.1850000000000001</v>
      </c>
      <c r="S270" s="103">
        <v>1.585</v>
      </c>
      <c r="T270" s="103">
        <v>1.58</v>
      </c>
      <c r="U270">
        <v>9.7000000000000003E-3</v>
      </c>
      <c r="V270" s="363">
        <v>94.941511000000006</v>
      </c>
      <c r="W270" s="103">
        <v>122.5</v>
      </c>
      <c r="X270" s="103">
        <v>160.75</v>
      </c>
      <c r="Y270" s="103">
        <v>159.75</v>
      </c>
      <c r="Z270">
        <v>121</v>
      </c>
    </row>
    <row r="271" spans="1:26">
      <c r="A271" s="96">
        <v>44659</v>
      </c>
      <c r="B271">
        <v>248.6</v>
      </c>
      <c r="C271">
        <v>1152.5</v>
      </c>
      <c r="D271">
        <v>2.5649999999999999</v>
      </c>
      <c r="E271" s="178">
        <v>4355</v>
      </c>
      <c r="F271" s="178">
        <v>792</v>
      </c>
      <c r="G271" s="178">
        <v>4095</v>
      </c>
      <c r="H271" s="178">
        <v>857</v>
      </c>
      <c r="I271" s="178">
        <v>4315</v>
      </c>
      <c r="J271" s="178">
        <v>822</v>
      </c>
      <c r="K271" s="178">
        <v>22.54</v>
      </c>
      <c r="L271" s="103">
        <v>2.4900000000000002</v>
      </c>
      <c r="M271" s="103">
        <v>2.5099999999999998</v>
      </c>
      <c r="N271" s="178">
        <v>2.5099999999999998</v>
      </c>
      <c r="O271" s="103">
        <v>2.585</v>
      </c>
      <c r="P271" s="103">
        <v>2.65</v>
      </c>
      <c r="Q271" s="103">
        <v>2.8</v>
      </c>
      <c r="R271" s="103">
        <v>1.1775</v>
      </c>
      <c r="S271" s="103">
        <v>1.595</v>
      </c>
      <c r="T271" s="103">
        <v>1.59</v>
      </c>
      <c r="U271">
        <v>9.6200000000000001E-3</v>
      </c>
      <c r="V271" s="363">
        <v>99.230245999999994</v>
      </c>
      <c r="W271" s="103">
        <v>118.75</v>
      </c>
      <c r="X271" s="103">
        <v>161</v>
      </c>
      <c r="Y271" s="103">
        <v>160</v>
      </c>
      <c r="Z271">
        <v>119</v>
      </c>
    </row>
    <row r="272" spans="1:26">
      <c r="A272" s="96">
        <v>44662</v>
      </c>
      <c r="B272">
        <v>250.25</v>
      </c>
      <c r="C272">
        <v>1150.25</v>
      </c>
      <c r="D272">
        <v>2.585</v>
      </c>
      <c r="E272" s="178">
        <v>4505</v>
      </c>
      <c r="F272" s="178">
        <v>823</v>
      </c>
      <c r="G272" s="178">
        <v>4145</v>
      </c>
      <c r="H272" s="178">
        <v>873</v>
      </c>
      <c r="J272" s="178">
        <v>853</v>
      </c>
      <c r="K272" s="178">
        <v>23.43</v>
      </c>
      <c r="L272" s="103">
        <v>2.4987499999999998</v>
      </c>
      <c r="M272" s="103">
        <v>2.5150000000000001</v>
      </c>
      <c r="N272" s="178">
        <v>2.58</v>
      </c>
      <c r="O272" s="103">
        <v>2.5874999999999999</v>
      </c>
      <c r="P272" s="103">
        <v>2.72</v>
      </c>
      <c r="Q272" s="103">
        <v>2.8149999999999999</v>
      </c>
      <c r="R272" s="103">
        <v>1.1725000000000001</v>
      </c>
      <c r="S272" s="103">
        <v>1.5974999999999999</v>
      </c>
      <c r="T272" s="103">
        <v>1.5925</v>
      </c>
      <c r="U272">
        <v>9.4800000000000006E-3</v>
      </c>
      <c r="V272" s="363">
        <v>96.235473999999996</v>
      </c>
      <c r="W272" s="103">
        <v>116.5</v>
      </c>
      <c r="X272" s="103">
        <v>160.25</v>
      </c>
      <c r="Y272" s="103">
        <v>159.25</v>
      </c>
      <c r="Z272">
        <v>119</v>
      </c>
    </row>
    <row r="273" spans="1:26">
      <c r="A273" s="96">
        <v>44663</v>
      </c>
      <c r="B273">
        <v>260.55</v>
      </c>
      <c r="C273">
        <v>1145.75</v>
      </c>
      <c r="D273">
        <v>2.67</v>
      </c>
      <c r="E273" s="178">
        <v>4595</v>
      </c>
      <c r="F273" s="178">
        <v>841</v>
      </c>
      <c r="G273" s="178">
        <v>4235</v>
      </c>
      <c r="H273" s="178">
        <v>893</v>
      </c>
      <c r="J273" s="178">
        <v>871</v>
      </c>
      <c r="K273" s="178">
        <v>23.93</v>
      </c>
      <c r="L273" s="103">
        <v>2.5874999999999999</v>
      </c>
      <c r="M273" s="103">
        <v>2.625</v>
      </c>
      <c r="N273" s="178">
        <v>2.645</v>
      </c>
      <c r="O273" s="103">
        <v>2.67</v>
      </c>
      <c r="P273" s="103">
        <v>2.8050000000000002</v>
      </c>
      <c r="Q273" s="103">
        <v>2.89</v>
      </c>
      <c r="R273" s="103">
        <v>1.1499999999999999</v>
      </c>
      <c r="S273" s="103">
        <v>1.595</v>
      </c>
      <c r="T273" s="103">
        <v>1.59</v>
      </c>
      <c r="U273">
        <v>9.3950000000000006E-3</v>
      </c>
      <c r="V273" s="363">
        <v>97.576710000000006</v>
      </c>
      <c r="W273" s="103">
        <v>116.25</v>
      </c>
      <c r="X273" s="103">
        <v>159.75</v>
      </c>
      <c r="Y273" s="103">
        <v>158.75</v>
      </c>
      <c r="Z273">
        <v>116</v>
      </c>
    </row>
    <row r="274" spans="1:26">
      <c r="A274" s="96">
        <v>44664</v>
      </c>
      <c r="B274">
        <v>265.5</v>
      </c>
      <c r="C274">
        <v>1160.75</v>
      </c>
      <c r="D274">
        <v>2.7349999999999999</v>
      </c>
      <c r="E274" s="178">
        <v>4600</v>
      </c>
      <c r="F274" s="178">
        <v>842</v>
      </c>
      <c r="G274" s="178">
        <v>4095</v>
      </c>
      <c r="H274" s="178">
        <v>865</v>
      </c>
      <c r="J274" s="178">
        <v>872</v>
      </c>
      <c r="K274" s="178">
        <v>23.97</v>
      </c>
      <c r="L274" s="103">
        <v>2.6625000000000001</v>
      </c>
      <c r="M274" s="103">
        <v>2.7250000000000001</v>
      </c>
      <c r="N274" s="178">
        <v>2.72</v>
      </c>
      <c r="O274" s="103">
        <v>2.75</v>
      </c>
      <c r="P274" s="103">
        <v>2.9</v>
      </c>
      <c r="Q274" s="103">
        <v>2.98</v>
      </c>
      <c r="R274" s="103">
        <v>1.1825000000000001</v>
      </c>
      <c r="S274" s="103">
        <v>1.615</v>
      </c>
      <c r="T274" s="103">
        <v>1.61</v>
      </c>
      <c r="U274">
        <v>9.3749999999999997E-3</v>
      </c>
      <c r="V274" s="363">
        <v>98.361981999999998</v>
      </c>
      <c r="W274" s="103">
        <v>119</v>
      </c>
      <c r="X274" s="103">
        <v>162.25</v>
      </c>
      <c r="Y274" s="103">
        <v>161.25</v>
      </c>
      <c r="Z274">
        <v>116</v>
      </c>
    </row>
    <row r="275" spans="1:26">
      <c r="A275" s="96">
        <v>44665</v>
      </c>
      <c r="B275">
        <v>267.5</v>
      </c>
      <c r="C275">
        <v>1202.25</v>
      </c>
      <c r="D275">
        <v>2.7650000000000001</v>
      </c>
      <c r="E275" s="178">
        <v>4600</v>
      </c>
      <c r="F275" s="178">
        <v>840</v>
      </c>
      <c r="G275" s="178">
        <v>4095</v>
      </c>
      <c r="H275" s="178">
        <v>862</v>
      </c>
      <c r="I275" s="178">
        <v>4320</v>
      </c>
      <c r="J275" s="178">
        <v>870</v>
      </c>
      <c r="K275" s="178">
        <v>23.89</v>
      </c>
      <c r="L275" s="103">
        <v>2.6775000000000002</v>
      </c>
      <c r="M275" s="103">
        <v>2.72</v>
      </c>
      <c r="N275" s="178">
        <v>2.73</v>
      </c>
      <c r="O275" s="103">
        <v>2.77</v>
      </c>
      <c r="P275" s="103">
        <v>2.91</v>
      </c>
      <c r="Q275" s="103">
        <v>2.99</v>
      </c>
      <c r="R275" s="103">
        <v>1.2050000000000001</v>
      </c>
      <c r="S275" s="103">
        <v>1.62</v>
      </c>
      <c r="T275" s="103">
        <v>1.615</v>
      </c>
      <c r="U275">
        <v>9.2300000000000004E-3</v>
      </c>
      <c r="V275" s="363">
        <v>100.19018800000001</v>
      </c>
      <c r="W275" s="103">
        <v>120.25</v>
      </c>
      <c r="X275" s="103">
        <v>160.75</v>
      </c>
      <c r="Y275" s="103">
        <v>159.75</v>
      </c>
      <c r="Z275">
        <v>115</v>
      </c>
    </row>
    <row r="276" spans="1:26">
      <c r="A276" s="96">
        <v>44669</v>
      </c>
      <c r="B276">
        <v>272.3</v>
      </c>
      <c r="C276" s="192">
        <v>1202.25</v>
      </c>
      <c r="D276">
        <v>2.7949999999999999</v>
      </c>
      <c r="E276" s="178">
        <v>4605</v>
      </c>
      <c r="F276" s="178">
        <v>847</v>
      </c>
      <c r="G276" s="178">
        <v>4100</v>
      </c>
      <c r="H276" s="178">
        <v>869</v>
      </c>
      <c r="J276" s="178">
        <v>877</v>
      </c>
      <c r="K276" s="178">
        <v>24.09</v>
      </c>
      <c r="L276" s="103">
        <v>2.7225000000000001</v>
      </c>
      <c r="M276" s="103">
        <v>2.8</v>
      </c>
      <c r="N276" s="178">
        <v>2.8</v>
      </c>
      <c r="O276" s="103">
        <v>2.78</v>
      </c>
      <c r="P276" s="103">
        <v>2.9449999999999998</v>
      </c>
      <c r="Q276" s="103">
        <v>3.0525000000000002</v>
      </c>
      <c r="R276" s="103">
        <v>1.2250000000000001</v>
      </c>
      <c r="S276" s="103">
        <v>1.635</v>
      </c>
      <c r="T276" s="103">
        <v>1.63</v>
      </c>
      <c r="U276">
        <v>9.2300000000000004E-3</v>
      </c>
      <c r="V276" s="363">
        <v>99.589333999999994</v>
      </c>
      <c r="W276" s="103">
        <v>122.75</v>
      </c>
      <c r="X276" s="103">
        <v>163.5</v>
      </c>
      <c r="Y276" s="103">
        <v>162.56</v>
      </c>
      <c r="Z276">
        <v>115</v>
      </c>
    </row>
    <row r="277" spans="1:26">
      <c r="A277" s="96">
        <v>44670</v>
      </c>
      <c r="B277">
        <v>277.5</v>
      </c>
      <c r="C277">
        <v>1214</v>
      </c>
      <c r="D277">
        <v>2.87</v>
      </c>
      <c r="E277" s="178">
        <v>4600</v>
      </c>
      <c r="F277" s="178">
        <v>843</v>
      </c>
      <c r="G277" s="178">
        <v>4100</v>
      </c>
      <c r="H277" s="178">
        <v>866</v>
      </c>
      <c r="J277" s="178">
        <v>873</v>
      </c>
      <c r="K277" s="178">
        <v>23.98</v>
      </c>
      <c r="L277" s="103">
        <v>2.7545000000000002</v>
      </c>
      <c r="M277" s="103">
        <v>2.8774999999999999</v>
      </c>
      <c r="N277" s="178">
        <v>2.8487499999999999</v>
      </c>
      <c r="O277" s="103">
        <v>2.8624999999999998</v>
      </c>
      <c r="P277" s="103">
        <v>3.0649999999999999</v>
      </c>
      <c r="Q277" s="103">
        <v>3.15</v>
      </c>
      <c r="R277" s="103">
        <v>1.2549999999999999</v>
      </c>
      <c r="S277" s="103">
        <v>1.655</v>
      </c>
      <c r="T277" s="103">
        <v>1.65</v>
      </c>
      <c r="U277">
        <v>9.3749999999999997E-3</v>
      </c>
      <c r="V277" s="363">
        <v>99.594913000000005</v>
      </c>
      <c r="W277" s="103">
        <v>126.75</v>
      </c>
      <c r="X277" s="103">
        <v>166.75</v>
      </c>
      <c r="Y277" s="103">
        <v>165.75</v>
      </c>
      <c r="Z277">
        <v>113.5</v>
      </c>
    </row>
    <row r="278" spans="1:26">
      <c r="A278" s="96">
        <v>44671</v>
      </c>
      <c r="B278">
        <v>285.5</v>
      </c>
      <c r="C278">
        <v>1245</v>
      </c>
      <c r="D278">
        <v>2.94</v>
      </c>
      <c r="E278" s="178">
        <v>4400</v>
      </c>
      <c r="F278" s="178">
        <v>818</v>
      </c>
      <c r="G278" s="178">
        <v>4300</v>
      </c>
      <c r="H278" s="178">
        <v>920</v>
      </c>
      <c r="J278" s="178">
        <v>848</v>
      </c>
      <c r="K278" s="178">
        <v>23.29</v>
      </c>
      <c r="L278" s="103">
        <v>2.8325</v>
      </c>
      <c r="M278" s="103">
        <v>2.95</v>
      </c>
      <c r="N278" s="178">
        <v>2.9350000000000001</v>
      </c>
      <c r="O278" s="103">
        <v>2.9525000000000001</v>
      </c>
      <c r="P278" s="103">
        <v>3.19</v>
      </c>
      <c r="Q278" s="103">
        <v>3.29</v>
      </c>
      <c r="R278" s="103">
        <v>1.2949999999999999</v>
      </c>
      <c r="S278" s="103">
        <v>1.6950000000000001</v>
      </c>
      <c r="T278" s="103">
        <v>1.69</v>
      </c>
      <c r="U278">
        <v>9.3749999999999997E-3</v>
      </c>
      <c r="V278" s="363">
        <v>99.523866999999996</v>
      </c>
      <c r="W278" s="103">
        <v>132.25</v>
      </c>
      <c r="X278" s="103">
        <v>169</v>
      </c>
      <c r="Y278" s="103">
        <v>168</v>
      </c>
      <c r="Z278">
        <v>115</v>
      </c>
    </row>
    <row r="279" spans="1:26">
      <c r="A279" s="96">
        <v>44672</v>
      </c>
      <c r="B279">
        <v>282</v>
      </c>
      <c r="C279">
        <v>1239.25</v>
      </c>
      <c r="D279">
        <v>2.8975</v>
      </c>
      <c r="E279" s="192">
        <v>4400</v>
      </c>
      <c r="F279" s="192">
        <v>818</v>
      </c>
      <c r="G279" s="192">
        <v>4300</v>
      </c>
      <c r="H279" s="192">
        <v>920</v>
      </c>
      <c r="I279" s="192"/>
      <c r="J279" s="192">
        <v>848</v>
      </c>
      <c r="K279" s="192">
        <v>23.29</v>
      </c>
      <c r="L279" s="103">
        <v>2.8250000000000002</v>
      </c>
      <c r="M279" s="103">
        <v>2.93</v>
      </c>
      <c r="N279" s="178">
        <v>2.89</v>
      </c>
      <c r="O279" s="103">
        <v>2.94</v>
      </c>
      <c r="P279" s="103">
        <v>3.13</v>
      </c>
      <c r="Q279" s="103">
        <v>3.36</v>
      </c>
      <c r="R279" s="103">
        <v>1.33</v>
      </c>
      <c r="S279" s="103">
        <v>1.7050000000000001</v>
      </c>
      <c r="T279" s="103">
        <v>1.7</v>
      </c>
      <c r="U279">
        <v>9.6200000000000001E-3</v>
      </c>
      <c r="V279" s="405">
        <v>99.523866999999996</v>
      </c>
      <c r="W279" s="103">
        <v>133.25</v>
      </c>
      <c r="X279" s="103">
        <v>169.5</v>
      </c>
      <c r="Y279" s="103">
        <v>168.5</v>
      </c>
      <c r="Z279">
        <v>115</v>
      </c>
    </row>
    <row r="280" spans="1:26">
      <c r="A280" s="96">
        <v>44673</v>
      </c>
      <c r="B280">
        <v>283</v>
      </c>
      <c r="C280">
        <v>1236.25</v>
      </c>
      <c r="D280" s="666">
        <v>2.9575</v>
      </c>
      <c r="E280" s="178">
        <v>4505</v>
      </c>
      <c r="F280" s="178">
        <v>802</v>
      </c>
      <c r="G280" s="178">
        <v>4345</v>
      </c>
      <c r="H280" s="178">
        <v>891</v>
      </c>
      <c r="I280" s="178">
        <v>4300</v>
      </c>
      <c r="J280" s="178">
        <v>832</v>
      </c>
      <c r="K280" s="178">
        <v>22.85</v>
      </c>
      <c r="L280" s="103">
        <v>2.835</v>
      </c>
      <c r="M280" s="103">
        <v>2.94</v>
      </c>
      <c r="N280" s="178">
        <v>2.9</v>
      </c>
      <c r="O280" s="103">
        <v>2.9449999999999998</v>
      </c>
      <c r="P280" s="103">
        <v>3.14</v>
      </c>
      <c r="Q280" s="103">
        <v>3.45</v>
      </c>
      <c r="R280" s="103">
        <v>1.39</v>
      </c>
      <c r="S280" s="103">
        <v>1.8049999999999999</v>
      </c>
      <c r="T280" s="103">
        <v>1.8</v>
      </c>
      <c r="U280">
        <v>9.4549999999999999E-3</v>
      </c>
      <c r="V280" s="363">
        <v>99.450787000000005</v>
      </c>
      <c r="W280" s="103">
        <v>139.25</v>
      </c>
      <c r="X280" s="103">
        <v>178</v>
      </c>
      <c r="Y280" s="103">
        <v>177</v>
      </c>
      <c r="Z280">
        <v>116.5</v>
      </c>
    </row>
    <row r="281" spans="1:26">
      <c r="A281" s="96">
        <v>44676</v>
      </c>
      <c r="B281">
        <v>283</v>
      </c>
      <c r="C281">
        <v>1224.75</v>
      </c>
      <c r="D281">
        <v>2.9649999999999999</v>
      </c>
      <c r="E281" s="178">
        <v>4450</v>
      </c>
      <c r="F281" s="178">
        <v>785</v>
      </c>
      <c r="G281" s="178">
        <v>4345</v>
      </c>
      <c r="H281" s="178">
        <v>882</v>
      </c>
      <c r="J281" s="178">
        <v>815</v>
      </c>
      <c r="K281" s="178">
        <v>22.36</v>
      </c>
      <c r="L281" s="103">
        <v>2.8355000000000001</v>
      </c>
      <c r="M281" s="103">
        <v>2.97</v>
      </c>
      <c r="N281" s="178">
        <v>2.9750000000000001</v>
      </c>
      <c r="O281" s="103">
        <v>2.94</v>
      </c>
      <c r="P281" s="103">
        <v>3.2</v>
      </c>
      <c r="Q281" s="103">
        <v>3.4249999999999998</v>
      </c>
      <c r="R281" s="103">
        <v>1.405</v>
      </c>
      <c r="S281" s="103">
        <v>1.7849999999999999</v>
      </c>
      <c r="T281" s="103">
        <v>1.78</v>
      </c>
      <c r="U281">
        <v>9.5350000000000001E-3</v>
      </c>
      <c r="V281" s="363">
        <v>99.642415999999997</v>
      </c>
      <c r="W281" s="103">
        <v>142</v>
      </c>
      <c r="X281" s="103">
        <v>178</v>
      </c>
      <c r="Y281" s="103">
        <v>177</v>
      </c>
      <c r="Z281">
        <v>116.5</v>
      </c>
    </row>
    <row r="282" spans="1:26">
      <c r="A282" s="96">
        <v>44677</v>
      </c>
      <c r="B282">
        <v>278.5</v>
      </c>
      <c r="C282">
        <v>1210.75</v>
      </c>
      <c r="D282">
        <v>2.92</v>
      </c>
      <c r="E282" s="178">
        <v>4295</v>
      </c>
      <c r="F282" s="178">
        <v>744</v>
      </c>
      <c r="G282" s="178">
        <v>4190</v>
      </c>
      <c r="H282" s="178">
        <v>835</v>
      </c>
      <c r="J282" s="178">
        <v>774</v>
      </c>
      <c r="K282" s="178">
        <v>21.19</v>
      </c>
      <c r="L282" s="178">
        <v>2.8087499999999999</v>
      </c>
      <c r="M282" s="103">
        <v>2.89</v>
      </c>
      <c r="N282" s="103">
        <v>2.915</v>
      </c>
      <c r="O282" s="103">
        <v>2.8987500000000002</v>
      </c>
      <c r="P282" s="103">
        <v>3.17</v>
      </c>
      <c r="Q282" s="103">
        <v>3.4049999999999998</v>
      </c>
      <c r="R282" s="103">
        <v>1.49</v>
      </c>
      <c r="S282" s="103">
        <v>1.8149999999999999</v>
      </c>
      <c r="T282" s="103">
        <v>1.81</v>
      </c>
      <c r="U282">
        <v>9.3950000000000006E-3</v>
      </c>
      <c r="V282" s="363">
        <v>99.564481000000001</v>
      </c>
      <c r="W282" s="103">
        <v>150</v>
      </c>
      <c r="X282" s="103">
        <v>201.5</v>
      </c>
      <c r="Y282" s="103">
        <v>200.5</v>
      </c>
      <c r="Z282">
        <v>116.5</v>
      </c>
    </row>
    <row r="283" spans="1:26">
      <c r="A283" s="96">
        <v>44678</v>
      </c>
      <c r="B283">
        <v>274.89999999999998</v>
      </c>
      <c r="C283">
        <v>1208.25</v>
      </c>
      <c r="D283">
        <v>2.8849999999999998</v>
      </c>
      <c r="E283" s="178">
        <v>4105</v>
      </c>
      <c r="F283" s="178">
        <v>712</v>
      </c>
      <c r="G283" s="178">
        <v>4000</v>
      </c>
      <c r="H283" s="178">
        <v>799</v>
      </c>
      <c r="J283" s="178">
        <v>742</v>
      </c>
      <c r="K283" s="178">
        <v>20.309999999999999</v>
      </c>
      <c r="L283" s="103">
        <v>2.77075</v>
      </c>
      <c r="M283" s="103">
        <v>2.88</v>
      </c>
      <c r="N283" s="178">
        <v>2.8849999999999998</v>
      </c>
      <c r="O283" s="103">
        <v>2.8525</v>
      </c>
      <c r="P283" s="103">
        <v>3.13</v>
      </c>
      <c r="Q283" s="103">
        <v>3.375</v>
      </c>
      <c r="R283" s="103">
        <v>1.49</v>
      </c>
      <c r="S283" s="103">
        <v>1.8149999999999999</v>
      </c>
      <c r="T283" s="103">
        <v>1.81</v>
      </c>
      <c r="U283">
        <v>9.3950000000000006E-3</v>
      </c>
      <c r="V283" s="363">
        <v>99.499455999999995</v>
      </c>
      <c r="W283" s="103">
        <v>155</v>
      </c>
      <c r="X283" s="103">
        <v>207.5</v>
      </c>
      <c r="Y283" s="103">
        <v>206.5</v>
      </c>
      <c r="Z283" s="103">
        <v>113</v>
      </c>
    </row>
    <row r="284" spans="1:26">
      <c r="A284" s="96">
        <v>44679</v>
      </c>
      <c r="B284">
        <v>274.7</v>
      </c>
      <c r="C284">
        <v>1199.75</v>
      </c>
      <c r="D284">
        <v>2.8675000000000002</v>
      </c>
      <c r="E284" s="178">
        <v>4050</v>
      </c>
      <c r="F284" s="178">
        <v>701</v>
      </c>
      <c r="G284" s="178">
        <v>3945</v>
      </c>
      <c r="H284" s="178">
        <v>786</v>
      </c>
      <c r="J284" s="178">
        <v>731</v>
      </c>
      <c r="K284" s="178">
        <v>20</v>
      </c>
      <c r="L284" s="103">
        <v>2.7475000000000001</v>
      </c>
      <c r="M284" s="103">
        <v>2.8</v>
      </c>
      <c r="N284" s="178">
        <v>2.8574999999999999</v>
      </c>
      <c r="O284" s="103">
        <v>2.83</v>
      </c>
      <c r="P284" s="103">
        <v>3.08</v>
      </c>
      <c r="Q284" s="103">
        <v>3.3</v>
      </c>
      <c r="R284" s="103">
        <v>1.59</v>
      </c>
      <c r="S284" s="103">
        <v>1.905</v>
      </c>
      <c r="T284" s="103">
        <v>1.9</v>
      </c>
      <c r="U284">
        <v>9.1699999999999993E-3</v>
      </c>
      <c r="V284" s="363">
        <v>99.529842000000002</v>
      </c>
      <c r="W284" s="103">
        <v>159.5</v>
      </c>
      <c r="X284" s="103">
        <v>209.5</v>
      </c>
      <c r="Y284" s="103">
        <v>208.5</v>
      </c>
      <c r="Z284">
        <v>113</v>
      </c>
    </row>
    <row r="285" spans="1:26">
      <c r="A285" s="96">
        <v>44680</v>
      </c>
      <c r="B285">
        <v>273.5</v>
      </c>
      <c r="C285">
        <v>1189.75</v>
      </c>
      <c r="D285">
        <v>2.855</v>
      </c>
      <c r="E285" s="178">
        <v>4050</v>
      </c>
      <c r="F285" s="178">
        <v>706</v>
      </c>
      <c r="G285" s="178">
        <v>3945</v>
      </c>
      <c r="H285" s="178">
        <v>792</v>
      </c>
      <c r="I285" s="178">
        <v>4195</v>
      </c>
      <c r="J285" s="178">
        <v>736</v>
      </c>
      <c r="K285" s="178">
        <v>20.14</v>
      </c>
      <c r="L285" s="103">
        <v>2.7425000000000002</v>
      </c>
      <c r="M285" s="103">
        <v>2.82</v>
      </c>
      <c r="N285" s="178">
        <v>2.875</v>
      </c>
      <c r="O285" s="103">
        <v>2.8250000000000002</v>
      </c>
      <c r="P285" s="103">
        <v>3.105</v>
      </c>
      <c r="Q285" s="103">
        <v>3.3250000000000002</v>
      </c>
      <c r="R285" s="103">
        <v>1.5349999999999999</v>
      </c>
      <c r="S285" s="103">
        <v>1.84</v>
      </c>
      <c r="T285" s="103">
        <v>1.835</v>
      </c>
      <c r="U285">
        <v>8.7200000000000003E-3</v>
      </c>
      <c r="V285" s="363">
        <v>99.382937999999996</v>
      </c>
      <c r="W285" s="103">
        <v>157.25</v>
      </c>
      <c r="X285" s="103">
        <v>203.5</v>
      </c>
      <c r="Y285" s="103">
        <v>202.5</v>
      </c>
      <c r="Z285">
        <v>110.5</v>
      </c>
    </row>
    <row r="286" spans="1:26">
      <c r="A286" s="96">
        <v>44683</v>
      </c>
      <c r="B286">
        <v>269.3</v>
      </c>
      <c r="C286" s="192">
        <v>1189.75</v>
      </c>
      <c r="D286">
        <v>2.81</v>
      </c>
      <c r="E286" s="178">
        <v>3995</v>
      </c>
      <c r="F286" s="178">
        <v>677</v>
      </c>
      <c r="G286" s="178">
        <v>3890</v>
      </c>
      <c r="H286" s="178">
        <v>758</v>
      </c>
      <c r="J286" s="178">
        <v>707</v>
      </c>
      <c r="K286" s="178">
        <v>19.309999999999999</v>
      </c>
      <c r="L286" s="103">
        <v>2.6924999999999999</v>
      </c>
      <c r="M286" s="103">
        <v>2.76</v>
      </c>
      <c r="N286" s="178">
        <v>2.8125</v>
      </c>
      <c r="O286" s="103">
        <v>2.79</v>
      </c>
      <c r="P286" s="103">
        <v>3.0750000000000002</v>
      </c>
      <c r="Q286" s="103">
        <v>3.28</v>
      </c>
      <c r="R286" s="103">
        <v>1.5</v>
      </c>
      <c r="S286" s="103">
        <v>1.7749999999999999</v>
      </c>
      <c r="T286" s="103">
        <v>1.77</v>
      </c>
      <c r="U286">
        <v>9.0100000000000006E-3</v>
      </c>
      <c r="V286" s="363">
        <v>99.664941999999996</v>
      </c>
      <c r="W286" s="103">
        <v>146.75</v>
      </c>
      <c r="X286" s="103">
        <v>189</v>
      </c>
      <c r="Y286" s="103">
        <v>188</v>
      </c>
      <c r="Z286">
        <v>110</v>
      </c>
    </row>
    <row r="287" spans="1:26">
      <c r="A287" s="96">
        <v>44684</v>
      </c>
      <c r="B287">
        <v>267</v>
      </c>
      <c r="C287">
        <v>1184.75</v>
      </c>
      <c r="D287">
        <v>2.79</v>
      </c>
      <c r="E287" s="178">
        <v>3950</v>
      </c>
      <c r="F287" s="178">
        <v>683</v>
      </c>
      <c r="G287" s="178">
        <v>3955</v>
      </c>
      <c r="H287" s="178">
        <v>787</v>
      </c>
      <c r="J287" s="178">
        <v>713</v>
      </c>
      <c r="K287" s="178">
        <v>19.489999999999998</v>
      </c>
      <c r="L287" s="103">
        <v>2.6749999999999998</v>
      </c>
      <c r="M287" s="103">
        <v>2.74</v>
      </c>
      <c r="N287" s="178">
        <v>2.7974999999999999</v>
      </c>
      <c r="O287" s="103">
        <v>2.7850000000000001</v>
      </c>
      <c r="P287" s="103">
        <v>3.0550000000000002</v>
      </c>
      <c r="Q287" s="103">
        <v>3.25</v>
      </c>
      <c r="R287" s="103">
        <v>1.53</v>
      </c>
      <c r="S287" s="103">
        <v>1.7849999999999999</v>
      </c>
      <c r="T287" s="103">
        <v>1.78</v>
      </c>
      <c r="U287">
        <v>9.1699999999999993E-3</v>
      </c>
      <c r="V287" s="363">
        <v>100.490039</v>
      </c>
      <c r="W287" s="103">
        <v>151.25</v>
      </c>
      <c r="X287" s="103">
        <v>176.5</v>
      </c>
      <c r="Y287" s="103">
        <v>175.5</v>
      </c>
      <c r="Z287">
        <v>113</v>
      </c>
    </row>
    <row r="288" spans="1:26">
      <c r="A288" s="96">
        <v>44685</v>
      </c>
      <c r="B288">
        <v>272.10000000000002</v>
      </c>
      <c r="C288">
        <v>1165.75</v>
      </c>
      <c r="D288">
        <v>2.86</v>
      </c>
      <c r="E288" s="178">
        <v>3950</v>
      </c>
      <c r="F288" s="178">
        <v>680</v>
      </c>
      <c r="G288" s="178">
        <v>3955</v>
      </c>
      <c r="H288" s="178">
        <v>784</v>
      </c>
      <c r="J288" s="178">
        <v>710</v>
      </c>
      <c r="K288" s="178">
        <v>19.41</v>
      </c>
      <c r="L288" s="103">
        <v>2.7212499999999999</v>
      </c>
      <c r="M288" s="103">
        <v>2.79</v>
      </c>
      <c r="N288" s="178">
        <v>2.855</v>
      </c>
      <c r="O288" s="103">
        <v>2.84</v>
      </c>
      <c r="P288" s="103">
        <v>3.0449999999999999</v>
      </c>
      <c r="Q288" s="103">
        <v>3.25</v>
      </c>
      <c r="R288" s="103">
        <v>1.5325</v>
      </c>
      <c r="S288" s="103">
        <v>1.78</v>
      </c>
      <c r="T288" s="103">
        <v>1.7749999999999999</v>
      </c>
      <c r="U288">
        <v>9.2949999999999994E-3</v>
      </c>
      <c r="V288" s="363">
        <v>99.855306999999996</v>
      </c>
      <c r="W288" s="103">
        <v>153.25</v>
      </c>
      <c r="X288" s="103">
        <v>178.25</v>
      </c>
      <c r="Y288" s="103">
        <v>177.25</v>
      </c>
      <c r="Z288">
        <v>113</v>
      </c>
    </row>
    <row r="289" spans="1:26">
      <c r="A289" s="96">
        <v>44686</v>
      </c>
      <c r="B289">
        <v>276.39999999999998</v>
      </c>
      <c r="C289">
        <v>1128.75</v>
      </c>
      <c r="D289">
        <v>2.9024999999999999</v>
      </c>
      <c r="E289" s="178">
        <v>3950</v>
      </c>
      <c r="F289" s="178">
        <v>675</v>
      </c>
      <c r="G289" s="178">
        <v>3955</v>
      </c>
      <c r="H289" s="178">
        <v>777</v>
      </c>
      <c r="J289" s="178">
        <v>705</v>
      </c>
      <c r="K289" s="178">
        <v>19.27</v>
      </c>
      <c r="L289" s="103">
        <v>2.7625000000000002</v>
      </c>
      <c r="M289" s="103">
        <v>2.78</v>
      </c>
      <c r="N289" s="178">
        <v>2.9049999999999998</v>
      </c>
      <c r="O289" s="103">
        <v>2.88</v>
      </c>
      <c r="P289" s="103">
        <v>3.0550000000000002</v>
      </c>
      <c r="Q289" s="103">
        <v>3.26</v>
      </c>
      <c r="R289" s="103">
        <v>1.5449999999999999</v>
      </c>
      <c r="S289" s="103">
        <v>1.7875000000000001</v>
      </c>
      <c r="T289" s="103">
        <v>1.7524999999999999</v>
      </c>
      <c r="U289">
        <v>9.4149999999999998E-3</v>
      </c>
      <c r="V289" s="363">
        <v>100.13668800000001</v>
      </c>
      <c r="W289" s="103">
        <v>154.5</v>
      </c>
      <c r="X289" s="103">
        <v>178.75</v>
      </c>
      <c r="Y289" s="103">
        <v>177.75</v>
      </c>
      <c r="Z289">
        <v>113</v>
      </c>
    </row>
    <row r="290" spans="1:26">
      <c r="A290" s="96">
        <v>44687</v>
      </c>
      <c r="B290">
        <v>274.5</v>
      </c>
      <c r="C290">
        <v>1102</v>
      </c>
      <c r="D290">
        <v>2.8875000000000002</v>
      </c>
      <c r="E290" s="178">
        <v>3995</v>
      </c>
      <c r="F290" s="178">
        <v>677</v>
      </c>
      <c r="G290" s="178">
        <v>4000</v>
      </c>
      <c r="H290" s="178">
        <v>780</v>
      </c>
      <c r="I290" s="178">
        <v>4100</v>
      </c>
      <c r="J290" s="178">
        <v>707</v>
      </c>
      <c r="K290" s="178">
        <v>19.32</v>
      </c>
      <c r="L290" s="103">
        <v>2.7462499999999999</v>
      </c>
      <c r="M290" s="103">
        <v>2.82</v>
      </c>
      <c r="N290" s="178">
        <v>2.875</v>
      </c>
      <c r="O290" s="103">
        <v>2.855</v>
      </c>
      <c r="P290" s="103">
        <v>3.0550000000000002</v>
      </c>
      <c r="Q290" s="103">
        <v>3.26</v>
      </c>
      <c r="R290" s="103">
        <v>1.5449999999999999</v>
      </c>
      <c r="S290" s="103">
        <v>1.7649999999999999</v>
      </c>
      <c r="T290" s="103">
        <v>1.76</v>
      </c>
      <c r="U290">
        <v>9.5200000000000007E-3</v>
      </c>
      <c r="V290" s="363">
        <v>100.66577100000001</v>
      </c>
      <c r="W290" s="103">
        <v>156.25</v>
      </c>
      <c r="X290" s="103">
        <v>178</v>
      </c>
      <c r="Y290" s="103">
        <v>177</v>
      </c>
      <c r="Z290">
        <v>117</v>
      </c>
    </row>
    <row r="291" spans="1:26">
      <c r="A291" s="96">
        <v>44690</v>
      </c>
      <c r="B291">
        <v>273</v>
      </c>
      <c r="C291">
        <v>1073.5</v>
      </c>
      <c r="D291">
        <v>2.855</v>
      </c>
      <c r="E291" s="178">
        <v>4005</v>
      </c>
      <c r="F291" s="178">
        <v>670</v>
      </c>
      <c r="G291" s="178">
        <v>4010</v>
      </c>
      <c r="H291" s="178">
        <v>772</v>
      </c>
      <c r="J291" s="178">
        <v>700</v>
      </c>
      <c r="K291" s="178">
        <v>19.13</v>
      </c>
      <c r="L291" s="103">
        <v>2.73</v>
      </c>
      <c r="M291" s="103">
        <v>2.8</v>
      </c>
      <c r="N291" s="178">
        <v>2.86</v>
      </c>
      <c r="O291" s="103">
        <v>2.855</v>
      </c>
      <c r="P291" s="103">
        <v>3.0249999999999999</v>
      </c>
      <c r="Q291" s="103">
        <v>2.2349999999999999</v>
      </c>
      <c r="R291" s="103">
        <v>1.59375</v>
      </c>
      <c r="S291" s="103">
        <v>1.81</v>
      </c>
      <c r="T291" s="103">
        <v>1.8049999999999999</v>
      </c>
      <c r="U291">
        <v>9.6399999999999993E-3</v>
      </c>
      <c r="V291" s="363">
        <v>101.016465</v>
      </c>
      <c r="W291" s="103">
        <v>160.25</v>
      </c>
      <c r="X291" s="103">
        <v>181</v>
      </c>
      <c r="Y291" s="103">
        <v>180</v>
      </c>
      <c r="Z291">
        <v>117</v>
      </c>
    </row>
    <row r="292" spans="1:26">
      <c r="A292" s="96">
        <v>44691</v>
      </c>
      <c r="B292">
        <v>277.25</v>
      </c>
      <c r="C292">
        <v>1074.75</v>
      </c>
      <c r="D292">
        <v>2.92</v>
      </c>
      <c r="E292" s="178">
        <v>4005</v>
      </c>
      <c r="F292" s="178">
        <v>672</v>
      </c>
      <c r="G292" s="178">
        <v>3995</v>
      </c>
      <c r="H292" s="178">
        <v>771</v>
      </c>
      <c r="J292" s="178">
        <v>702</v>
      </c>
      <c r="K292" s="178">
        <v>19.170000000000002</v>
      </c>
      <c r="L292" s="103">
        <v>2.7637499999999999</v>
      </c>
      <c r="M292" s="103">
        <v>2.8624999999999998</v>
      </c>
      <c r="N292" s="178">
        <v>2.89</v>
      </c>
      <c r="O292" s="103">
        <v>2.8849999999999998</v>
      </c>
      <c r="P292" s="103">
        <v>3.0249999999999999</v>
      </c>
      <c r="Q292" s="103">
        <v>3.1749999999999998</v>
      </c>
      <c r="R292" s="103">
        <v>1.65</v>
      </c>
      <c r="S292" s="103">
        <v>1.855</v>
      </c>
      <c r="T292" s="103">
        <v>1.85</v>
      </c>
      <c r="U292">
        <v>9.8200000000000006E-3</v>
      </c>
      <c r="V292" s="363">
        <v>101.344205</v>
      </c>
      <c r="W292" s="103">
        <v>164.25</v>
      </c>
      <c r="X292" s="103">
        <v>184.25</v>
      </c>
      <c r="Y292" s="103">
        <v>183.25</v>
      </c>
      <c r="Z292">
        <v>120</v>
      </c>
    </row>
    <row r="293" spans="1:26">
      <c r="A293" s="96">
        <v>44692</v>
      </c>
      <c r="B293">
        <v>278.10000000000002</v>
      </c>
      <c r="C293">
        <v>1078</v>
      </c>
      <c r="D293">
        <v>2.91</v>
      </c>
      <c r="E293" s="178">
        <v>4050</v>
      </c>
      <c r="F293" s="178">
        <v>680</v>
      </c>
      <c r="G293" s="178">
        <v>3995</v>
      </c>
      <c r="H293" s="178">
        <v>771</v>
      </c>
      <c r="J293" s="178">
        <v>710</v>
      </c>
      <c r="K293" s="178">
        <v>19.399999999999999</v>
      </c>
      <c r="L293" s="103">
        <v>2.7850000000000001</v>
      </c>
      <c r="M293" s="103">
        <v>2.9049999999999998</v>
      </c>
      <c r="N293" s="178">
        <v>2.9</v>
      </c>
      <c r="O293" s="103">
        <v>2.9049999999999998</v>
      </c>
      <c r="P293" s="103">
        <v>3.0449999999999999</v>
      </c>
      <c r="Q293" s="103">
        <v>3.22</v>
      </c>
      <c r="R293" s="103">
        <v>1.635</v>
      </c>
      <c r="S293" s="103">
        <v>1.845</v>
      </c>
      <c r="T293" s="103">
        <v>1.84</v>
      </c>
      <c r="U293">
        <v>9.5750000000000002E-3</v>
      </c>
      <c r="V293" s="363">
        <v>101.931337</v>
      </c>
      <c r="W293" s="103">
        <v>162</v>
      </c>
      <c r="X293" s="103">
        <v>183.5</v>
      </c>
      <c r="Y293" s="103">
        <v>182.5</v>
      </c>
      <c r="Z293">
        <v>115</v>
      </c>
    </row>
    <row r="294" spans="1:26">
      <c r="A294" s="96">
        <v>44693</v>
      </c>
      <c r="B294">
        <v>274.5</v>
      </c>
      <c r="C294">
        <v>1108</v>
      </c>
      <c r="D294">
        <v>2.875</v>
      </c>
      <c r="E294" s="178">
        <v>4095</v>
      </c>
      <c r="F294" s="178">
        <v>686</v>
      </c>
      <c r="G294" s="178">
        <v>3980</v>
      </c>
      <c r="H294" s="178">
        <v>767</v>
      </c>
      <c r="J294" s="178">
        <v>716</v>
      </c>
      <c r="K294" s="178">
        <v>19.57</v>
      </c>
      <c r="L294" s="103">
        <v>2.7524999999999999</v>
      </c>
      <c r="M294" s="103">
        <v>2.83</v>
      </c>
      <c r="N294" s="178">
        <v>2.9024999999999999</v>
      </c>
      <c r="O294" s="103">
        <v>2.8650000000000002</v>
      </c>
      <c r="P294" s="103">
        <v>3.0150000000000001</v>
      </c>
      <c r="Q294" s="103">
        <v>3.22</v>
      </c>
      <c r="R294" s="103">
        <v>1.65</v>
      </c>
      <c r="S294" s="103">
        <v>1.86</v>
      </c>
      <c r="T294" s="103">
        <v>1.855</v>
      </c>
      <c r="U294">
        <v>9.2099999999999994E-3</v>
      </c>
      <c r="V294" s="363">
        <v>102.01441</v>
      </c>
      <c r="W294" s="103">
        <v>166.25</v>
      </c>
      <c r="X294" s="103">
        <v>186</v>
      </c>
      <c r="Y294" s="103">
        <v>185</v>
      </c>
      <c r="Z294">
        <v>113</v>
      </c>
    </row>
    <row r="295" spans="1:26">
      <c r="A295" s="96">
        <v>44694</v>
      </c>
      <c r="B295">
        <v>273</v>
      </c>
      <c r="C295">
        <v>1138.25</v>
      </c>
      <c r="D295">
        <v>2.855</v>
      </c>
      <c r="E295" s="178">
        <v>4095</v>
      </c>
      <c r="F295" s="178">
        <v>695</v>
      </c>
      <c r="G295" s="178">
        <v>3980</v>
      </c>
      <c r="H295" s="178">
        <v>778</v>
      </c>
      <c r="I295" s="178">
        <v>4350</v>
      </c>
      <c r="J295" s="178">
        <v>725</v>
      </c>
      <c r="K295" s="178">
        <v>19.829999999999998</v>
      </c>
      <c r="L295" s="103">
        <v>2.7287499999999998</v>
      </c>
      <c r="M295" s="103">
        <v>2.8</v>
      </c>
      <c r="N295" s="178">
        <v>2.875</v>
      </c>
      <c r="O295" s="103">
        <v>2.835</v>
      </c>
      <c r="P295" s="103">
        <v>2.9750000000000001</v>
      </c>
      <c r="Q295" s="103">
        <v>3.18</v>
      </c>
      <c r="R295" s="103">
        <v>1.665</v>
      </c>
      <c r="S295" s="103">
        <v>1.865</v>
      </c>
      <c r="T295" s="103">
        <v>1.86</v>
      </c>
      <c r="U295">
        <v>9.2099999999999994E-3</v>
      </c>
      <c r="V295" s="363">
        <v>102.311013</v>
      </c>
      <c r="W295" s="103">
        <v>166</v>
      </c>
      <c r="X295" s="103">
        <v>185.75</v>
      </c>
      <c r="Y295" s="103">
        <v>184.75</v>
      </c>
      <c r="Z295">
        <v>113</v>
      </c>
    </row>
    <row r="296" spans="1:26">
      <c r="A296" s="675">
        <v>44697</v>
      </c>
      <c r="B296">
        <v>279</v>
      </c>
      <c r="C296">
        <v>1168.25</v>
      </c>
      <c r="D296">
        <v>2.92</v>
      </c>
      <c r="E296" s="178">
        <v>4095</v>
      </c>
      <c r="F296" s="178">
        <v>696</v>
      </c>
      <c r="G296" s="178">
        <v>3980</v>
      </c>
      <c r="H296" s="178">
        <v>779</v>
      </c>
      <c r="J296" s="178">
        <v>726</v>
      </c>
      <c r="K296" s="178">
        <v>19.86</v>
      </c>
      <c r="L296" s="103">
        <v>2.786</v>
      </c>
      <c r="M296" s="103">
        <v>2.85</v>
      </c>
      <c r="N296" s="178">
        <v>2.8849999999999998</v>
      </c>
      <c r="O296" s="103">
        <v>2.895</v>
      </c>
      <c r="P296" s="103">
        <v>3</v>
      </c>
      <c r="Q296" s="103">
        <v>3.2</v>
      </c>
      <c r="R296" s="103">
        <v>1.64</v>
      </c>
      <c r="S296" s="103">
        <v>1.875</v>
      </c>
      <c r="T296" s="103">
        <v>1.87</v>
      </c>
      <c r="U296">
        <v>9.0050000000000009E-3</v>
      </c>
      <c r="V296" s="363">
        <v>102.908085</v>
      </c>
      <c r="W296" s="103">
        <v>166.25</v>
      </c>
      <c r="X296" s="103">
        <v>187.5</v>
      </c>
      <c r="Y296" s="103">
        <v>186.5</v>
      </c>
      <c r="Z296">
        <v>110</v>
      </c>
    </row>
    <row r="297" spans="1:26">
      <c r="A297" s="675">
        <v>44698</v>
      </c>
      <c r="B297">
        <v>279</v>
      </c>
      <c r="C297">
        <v>1180</v>
      </c>
      <c r="D297">
        <v>2.92</v>
      </c>
      <c r="E297" s="178">
        <v>4055</v>
      </c>
      <c r="F297" s="178">
        <v>702</v>
      </c>
      <c r="G297" s="178">
        <v>4005</v>
      </c>
      <c r="H297" s="178">
        <v>798</v>
      </c>
      <c r="J297" s="178">
        <v>732</v>
      </c>
      <c r="K297" s="178">
        <v>20.03</v>
      </c>
      <c r="L297" s="103">
        <v>2.7919999999999998</v>
      </c>
      <c r="M297" s="103">
        <v>2.855</v>
      </c>
      <c r="N297" s="178">
        <v>2.9049999999999998</v>
      </c>
      <c r="O297" s="103">
        <v>2.915</v>
      </c>
      <c r="P297" s="103">
        <v>2.9950000000000001</v>
      </c>
      <c r="Q297" s="103">
        <v>3.23</v>
      </c>
      <c r="R297" s="103">
        <v>1.5549999999999999</v>
      </c>
      <c r="S297" s="103">
        <v>1.81</v>
      </c>
      <c r="T297" s="103">
        <v>1.8049999999999999</v>
      </c>
      <c r="U297">
        <v>8.8050000000000003E-3</v>
      </c>
      <c r="V297" s="363">
        <v>104.697035</v>
      </c>
      <c r="W297" s="103">
        <v>160</v>
      </c>
      <c r="X297" s="103">
        <v>184.5</v>
      </c>
      <c r="Y297" s="103">
        <v>183.5</v>
      </c>
      <c r="Z297">
        <v>109</v>
      </c>
    </row>
    <row r="298" spans="1:26">
      <c r="A298" s="675">
        <v>44699</v>
      </c>
      <c r="B298">
        <v>274.5</v>
      </c>
      <c r="C298">
        <v>1179.5</v>
      </c>
      <c r="D298">
        <v>2.8525</v>
      </c>
      <c r="E298" s="178">
        <v>4045</v>
      </c>
      <c r="F298" s="178">
        <v>698</v>
      </c>
      <c r="G298" s="178">
        <v>4045</v>
      </c>
      <c r="H298" s="178">
        <v>728</v>
      </c>
      <c r="J298" s="178">
        <v>728</v>
      </c>
      <c r="K298" s="178">
        <v>19.920000000000002</v>
      </c>
      <c r="L298" s="103">
        <v>2.7475000000000001</v>
      </c>
      <c r="M298" s="103">
        <v>2.7850000000000001</v>
      </c>
      <c r="N298" s="178">
        <v>2.89</v>
      </c>
      <c r="O298" s="103">
        <v>2.8675000000000002</v>
      </c>
      <c r="P298" s="103">
        <v>2.96</v>
      </c>
      <c r="Q298" s="103">
        <v>3.17</v>
      </c>
      <c r="R298" s="103">
        <v>1.5049999999999999</v>
      </c>
      <c r="S298" s="103">
        <v>1.8</v>
      </c>
      <c r="T298" s="103">
        <v>1.7949999999999999</v>
      </c>
      <c r="U298">
        <v>8.5599999999999999E-3</v>
      </c>
      <c r="V298" s="363">
        <v>108.377078</v>
      </c>
      <c r="W298" s="103">
        <v>149.75</v>
      </c>
      <c r="X298" s="103">
        <v>178</v>
      </c>
      <c r="Y298" s="103">
        <v>177</v>
      </c>
      <c r="Z298">
        <v>106</v>
      </c>
    </row>
    <row r="299" spans="1:26">
      <c r="A299" s="675">
        <v>44700</v>
      </c>
      <c r="B299">
        <v>274.89999999999998</v>
      </c>
      <c r="C299">
        <v>1179.5</v>
      </c>
      <c r="D299">
        <v>2.87</v>
      </c>
      <c r="E299" s="178">
        <v>4045</v>
      </c>
      <c r="F299" s="178">
        <v>711</v>
      </c>
      <c r="G299" s="178">
        <v>3970</v>
      </c>
      <c r="H299" s="178">
        <v>803</v>
      </c>
      <c r="J299" s="178">
        <v>741</v>
      </c>
      <c r="K299" s="178">
        <v>20.27</v>
      </c>
      <c r="L299" s="178">
        <v>2.7462499999999999</v>
      </c>
      <c r="M299" s="178">
        <v>2.7749999999999999</v>
      </c>
      <c r="N299" s="178">
        <v>2.88</v>
      </c>
      <c r="O299" s="178">
        <v>2.8650000000000002</v>
      </c>
      <c r="P299" s="178">
        <v>2.9049999999999998</v>
      </c>
      <c r="Q299" s="178">
        <v>3.1475</v>
      </c>
      <c r="R299" s="178">
        <v>1.4450000000000001</v>
      </c>
      <c r="S299" s="178">
        <v>1.78</v>
      </c>
      <c r="T299" s="178">
        <v>1.7749999999999999</v>
      </c>
      <c r="U299">
        <v>8.3549999999999996E-3</v>
      </c>
      <c r="V299" s="363">
        <v>108.41653599999999</v>
      </c>
      <c r="W299" s="103">
        <v>147.5</v>
      </c>
      <c r="X299" s="103">
        <v>177.5</v>
      </c>
      <c r="Y299" s="103">
        <v>176.5</v>
      </c>
      <c r="Z299">
        <v>102</v>
      </c>
    </row>
    <row r="300" spans="1:26">
      <c r="A300" s="675">
        <v>44701</v>
      </c>
      <c r="B300">
        <v>275.55</v>
      </c>
      <c r="C300">
        <v>1177</v>
      </c>
      <c r="D300">
        <v>2.8975</v>
      </c>
      <c r="E300" s="178">
        <v>4000</v>
      </c>
      <c r="F300" s="178">
        <v>706</v>
      </c>
      <c r="G300" s="178">
        <v>4005</v>
      </c>
      <c r="H300" s="178">
        <v>813</v>
      </c>
      <c r="I300" s="178">
        <v>4495</v>
      </c>
      <c r="J300" s="178">
        <v>736</v>
      </c>
      <c r="K300" s="178">
        <v>20.13</v>
      </c>
      <c r="L300" s="103">
        <v>2.7524999999999999</v>
      </c>
      <c r="M300" s="103">
        <v>2.78</v>
      </c>
      <c r="N300" s="178">
        <v>2.89</v>
      </c>
      <c r="O300" s="103">
        <v>2.86</v>
      </c>
      <c r="P300" s="103">
        <v>2.835</v>
      </c>
      <c r="Q300" s="103">
        <v>3.1749999999999998</v>
      </c>
      <c r="R300" s="103">
        <v>1.49</v>
      </c>
      <c r="S300" s="103">
        <v>1.825</v>
      </c>
      <c r="T300" s="103">
        <v>1.82</v>
      </c>
      <c r="U300">
        <v>8.1499999999999993E-3</v>
      </c>
      <c r="V300" s="363">
        <v>108.38701</v>
      </c>
      <c r="W300" s="103">
        <v>151</v>
      </c>
      <c r="X300" s="103">
        <v>182.5</v>
      </c>
      <c r="Y300" s="103">
        <v>181.5</v>
      </c>
      <c r="Z300">
        <v>102</v>
      </c>
    </row>
    <row r="301" spans="1:26">
      <c r="A301" s="96">
        <v>44704</v>
      </c>
      <c r="B301">
        <v>280</v>
      </c>
      <c r="C301">
        <v>1124</v>
      </c>
      <c r="D301">
        <v>2.95</v>
      </c>
      <c r="E301" s="178">
        <v>3995</v>
      </c>
      <c r="F301" s="178">
        <v>713</v>
      </c>
      <c r="G301" s="178">
        <v>4000</v>
      </c>
      <c r="H301" s="178">
        <v>822</v>
      </c>
      <c r="J301" s="178">
        <v>743</v>
      </c>
      <c r="K301" s="178">
        <v>20.350000000000001</v>
      </c>
      <c r="L301" s="103">
        <v>2.7949999999999999</v>
      </c>
      <c r="M301" s="103">
        <v>2.83</v>
      </c>
      <c r="N301" s="178">
        <v>2.95</v>
      </c>
      <c r="O301" s="103">
        <v>2.91</v>
      </c>
      <c r="P301" s="103">
        <v>2.9550000000000001</v>
      </c>
      <c r="Q301" s="103">
        <v>3.2050000000000001</v>
      </c>
      <c r="R301" s="103">
        <v>1.5149999999999999</v>
      </c>
      <c r="S301" s="103">
        <v>1.8225</v>
      </c>
      <c r="T301" s="103">
        <v>1.8174999999999999</v>
      </c>
      <c r="U301">
        <v>8.2749999999999994E-3</v>
      </c>
      <c r="V301" s="363" t="s">
        <v>431</v>
      </c>
      <c r="W301" s="103">
        <v>152.25</v>
      </c>
      <c r="X301" s="103">
        <v>182.5</v>
      </c>
      <c r="Y301" s="103">
        <v>181.5</v>
      </c>
      <c r="Z301">
        <v>100</v>
      </c>
    </row>
    <row r="302" spans="1:26">
      <c r="A302" s="96">
        <v>44705</v>
      </c>
      <c r="B302">
        <v>277.39999999999998</v>
      </c>
      <c r="C302">
        <v>1119.25</v>
      </c>
      <c r="D302">
        <v>2.915</v>
      </c>
      <c r="E302" s="178">
        <v>3900</v>
      </c>
      <c r="F302" s="178">
        <v>698</v>
      </c>
      <c r="G302" s="178">
        <v>3950</v>
      </c>
      <c r="H302" s="178">
        <v>813</v>
      </c>
      <c r="J302" s="178">
        <v>728</v>
      </c>
      <c r="K302" s="178">
        <v>19.920000000000002</v>
      </c>
      <c r="L302" s="103">
        <v>2.7825000000000002</v>
      </c>
      <c r="M302" s="103">
        <v>2.8050000000000002</v>
      </c>
      <c r="N302" s="178">
        <v>2.915</v>
      </c>
      <c r="O302" s="103">
        <v>2.895</v>
      </c>
      <c r="P302" s="103">
        <v>2.9249999999999998</v>
      </c>
      <c r="Q302" s="103">
        <v>3.1850000000000001</v>
      </c>
      <c r="R302" s="103">
        <v>1.4850000000000001</v>
      </c>
      <c r="S302" s="103">
        <v>1.8075000000000001</v>
      </c>
      <c r="T302" s="103">
        <v>1.8025</v>
      </c>
      <c r="U302">
        <v>7.7799999999999996E-3</v>
      </c>
      <c r="V302" s="363">
        <v>114.15881299999999</v>
      </c>
      <c r="W302" s="103">
        <v>147.75</v>
      </c>
      <c r="X302" s="103">
        <v>179.5</v>
      </c>
      <c r="Y302" s="103">
        <v>178.5</v>
      </c>
      <c r="Z302">
        <v>96</v>
      </c>
    </row>
    <row r="303" spans="1:26">
      <c r="A303" s="96">
        <v>44706</v>
      </c>
      <c r="B303">
        <v>276.7</v>
      </c>
      <c r="C303">
        <v>1130.5</v>
      </c>
      <c r="D303" s="28">
        <v>2.915</v>
      </c>
      <c r="E303" s="178">
        <v>3865</v>
      </c>
      <c r="F303" s="178">
        <v>688</v>
      </c>
      <c r="G303" s="178">
        <v>3915</v>
      </c>
      <c r="H303" s="178">
        <v>801</v>
      </c>
      <c r="J303" s="178">
        <v>718</v>
      </c>
      <c r="K303" s="178">
        <v>19.63</v>
      </c>
      <c r="L303" s="103">
        <v>2.766</v>
      </c>
      <c r="M303" s="103">
        <v>2.78</v>
      </c>
      <c r="N303" s="178">
        <v>2.92</v>
      </c>
      <c r="O303" s="103">
        <v>2.8849999999999998</v>
      </c>
      <c r="P303" s="103">
        <v>2.91</v>
      </c>
      <c r="Q303" s="103">
        <v>3.15</v>
      </c>
      <c r="R303" s="103">
        <v>1.43</v>
      </c>
      <c r="S303" s="103">
        <v>1.7450000000000001</v>
      </c>
      <c r="T303" s="103">
        <v>1.74</v>
      </c>
      <c r="U303">
        <v>8.0499999999999999E-3</v>
      </c>
      <c r="V303" s="363" t="s">
        <v>432</v>
      </c>
      <c r="W303" s="103">
        <v>142.75</v>
      </c>
      <c r="X303" s="103">
        <v>174.5</v>
      </c>
      <c r="Y303" s="103">
        <v>173.5</v>
      </c>
      <c r="Z303">
        <v>99.5</v>
      </c>
    </row>
    <row r="304" spans="1:26">
      <c r="A304" s="96">
        <v>44707</v>
      </c>
      <c r="B304">
        <v>275.60000000000002</v>
      </c>
      <c r="C304">
        <v>1130.25</v>
      </c>
      <c r="D304">
        <v>2.9</v>
      </c>
      <c r="E304" s="178">
        <v>3845</v>
      </c>
      <c r="F304" s="178">
        <v>694</v>
      </c>
      <c r="G304" s="178">
        <v>3995</v>
      </c>
      <c r="H304" s="178">
        <v>809</v>
      </c>
      <c r="J304" s="178">
        <v>724</v>
      </c>
      <c r="K304" s="178">
        <v>19.8</v>
      </c>
      <c r="L304" s="103">
        <v>2.76</v>
      </c>
      <c r="M304" s="103">
        <v>2.8</v>
      </c>
      <c r="N304" s="178">
        <v>2.91</v>
      </c>
      <c r="O304" s="103">
        <v>2.875</v>
      </c>
      <c r="P304" s="103">
        <v>2.93</v>
      </c>
      <c r="Q304" s="103">
        <v>3.17</v>
      </c>
      <c r="R304" s="103">
        <v>1.3875</v>
      </c>
      <c r="S304" s="103">
        <v>1.6950000000000001</v>
      </c>
      <c r="T304" s="103">
        <v>1.69</v>
      </c>
      <c r="U304">
        <v>8.1899999999999994E-3</v>
      </c>
      <c r="V304" s="363">
        <v>119.265556</v>
      </c>
      <c r="W304" s="103">
        <v>139.75</v>
      </c>
      <c r="X304" s="103">
        <v>169.5</v>
      </c>
      <c r="Y304" s="103">
        <v>168.5</v>
      </c>
      <c r="Z304">
        <v>101</v>
      </c>
    </row>
    <row r="305" spans="1:26">
      <c r="A305" s="96">
        <v>44708</v>
      </c>
      <c r="B305">
        <v>281.25</v>
      </c>
      <c r="C305">
        <v>1132</v>
      </c>
      <c r="D305">
        <v>2.9624999999999999</v>
      </c>
      <c r="E305" s="178">
        <v>3745</v>
      </c>
      <c r="F305" s="178">
        <v>679</v>
      </c>
      <c r="G305" s="178">
        <v>3795</v>
      </c>
      <c r="H305" s="178">
        <v>792</v>
      </c>
      <c r="I305" s="178">
        <v>4445</v>
      </c>
      <c r="J305" s="178">
        <v>709</v>
      </c>
      <c r="K305" s="178">
        <v>19.39</v>
      </c>
      <c r="L305" s="103">
        <v>2.8087499999999999</v>
      </c>
      <c r="M305" s="103">
        <v>2.8312499999999998</v>
      </c>
      <c r="N305" s="178">
        <v>2.9750000000000001</v>
      </c>
      <c r="O305" s="103">
        <v>2.92</v>
      </c>
      <c r="P305" s="103">
        <v>2.9750000000000001</v>
      </c>
      <c r="Q305" s="103">
        <v>3.2</v>
      </c>
      <c r="R305" s="103">
        <v>1.38</v>
      </c>
      <c r="S305" s="103">
        <v>1.68</v>
      </c>
      <c r="T305" s="103">
        <v>1.675</v>
      </c>
      <c r="U305">
        <v>7.9299999999999995E-3</v>
      </c>
      <c r="V305" s="363">
        <v>117.784603</v>
      </c>
      <c r="W305" s="103">
        <v>139.25</v>
      </c>
      <c r="X305" s="103">
        <v>167</v>
      </c>
      <c r="Y305" s="103">
        <v>166</v>
      </c>
      <c r="Z305">
        <v>95.5</v>
      </c>
    </row>
    <row r="306" spans="1:26">
      <c r="A306" s="96">
        <v>44711</v>
      </c>
      <c r="B306" s="192">
        <v>281.25</v>
      </c>
      <c r="C306">
        <v>1135.25</v>
      </c>
      <c r="D306" s="192">
        <v>2.9624999999999999</v>
      </c>
      <c r="E306" s="178">
        <v>3745</v>
      </c>
      <c r="F306" s="178">
        <v>680</v>
      </c>
      <c r="G306" s="178">
        <v>3855</v>
      </c>
      <c r="H306" s="178">
        <v>805</v>
      </c>
      <c r="J306" s="178">
        <v>710</v>
      </c>
      <c r="K306" s="178">
        <v>19.399999999999999</v>
      </c>
      <c r="L306" s="373">
        <v>2.8087499999999999</v>
      </c>
      <c r="M306" s="373">
        <v>2.8312499999999998</v>
      </c>
      <c r="N306" s="192">
        <v>2.9750000000000001</v>
      </c>
      <c r="O306" s="373">
        <v>2.92</v>
      </c>
      <c r="P306" s="373">
        <v>2.9750000000000001</v>
      </c>
      <c r="Q306" s="373">
        <v>3.2</v>
      </c>
      <c r="R306" s="373">
        <v>1.38</v>
      </c>
      <c r="S306" s="373">
        <v>1.68</v>
      </c>
      <c r="T306" s="373">
        <v>1.675</v>
      </c>
      <c r="U306" s="192">
        <v>7.9299999999999995E-3</v>
      </c>
      <c r="V306" s="363">
        <v>118.39513100000001</v>
      </c>
      <c r="W306" s="373">
        <v>139.25</v>
      </c>
      <c r="X306" s="373">
        <v>167</v>
      </c>
      <c r="Y306" s="373">
        <v>166</v>
      </c>
      <c r="Z306" s="192">
        <v>95.5</v>
      </c>
    </row>
    <row r="307" spans="1:26">
      <c r="A307" s="96">
        <v>44712</v>
      </c>
      <c r="B307">
        <v>278</v>
      </c>
      <c r="C307">
        <v>1201</v>
      </c>
      <c r="D307">
        <v>2.94</v>
      </c>
      <c r="E307" s="178">
        <v>3675</v>
      </c>
      <c r="F307" s="178">
        <v>666</v>
      </c>
      <c r="G307" s="178">
        <v>3785</v>
      </c>
      <c r="H307" s="178">
        <v>788</v>
      </c>
      <c r="J307" s="178">
        <v>696</v>
      </c>
      <c r="K307" s="178">
        <v>19</v>
      </c>
      <c r="L307" s="103">
        <v>2.78125</v>
      </c>
      <c r="M307" s="103">
        <v>2.8174999999999999</v>
      </c>
      <c r="N307" s="178">
        <v>2.9449999999999998</v>
      </c>
      <c r="O307" s="103">
        <v>2.9075000000000002</v>
      </c>
      <c r="P307" s="103">
        <v>2.9649999999999999</v>
      </c>
      <c r="Q307" s="103">
        <v>3.17</v>
      </c>
      <c r="R307" s="103">
        <v>1.36</v>
      </c>
      <c r="S307" s="103">
        <v>1.625</v>
      </c>
      <c r="T307" s="103">
        <v>1.62</v>
      </c>
      <c r="U307">
        <v>7.7850000000000003E-3</v>
      </c>
      <c r="V307" s="363">
        <v>119.060935</v>
      </c>
      <c r="W307" s="103">
        <v>134.75</v>
      </c>
      <c r="X307" s="103">
        <v>160.5</v>
      </c>
      <c r="Y307" s="103">
        <v>159.5</v>
      </c>
      <c r="Z307">
        <v>95.5</v>
      </c>
    </row>
    <row r="308" spans="1:26">
      <c r="A308" s="96">
        <v>44713</v>
      </c>
      <c r="B308">
        <v>279.3</v>
      </c>
      <c r="C308">
        <v>1278.5</v>
      </c>
      <c r="D308">
        <v>2.9649999999999999</v>
      </c>
      <c r="E308" s="178">
        <v>3675</v>
      </c>
      <c r="F308" s="178">
        <v>660</v>
      </c>
      <c r="G308" s="178">
        <v>3785</v>
      </c>
      <c r="H308" s="178">
        <v>781</v>
      </c>
      <c r="J308" s="178">
        <v>690</v>
      </c>
      <c r="K308" s="178">
        <v>18.84</v>
      </c>
      <c r="L308" s="103">
        <v>2.7945000000000002</v>
      </c>
      <c r="M308" s="103">
        <v>2.86</v>
      </c>
      <c r="N308" s="178">
        <v>2.9674999999999998</v>
      </c>
      <c r="O308" s="103">
        <v>2.9175</v>
      </c>
      <c r="P308" s="103">
        <v>2.97</v>
      </c>
      <c r="Q308" s="103">
        <v>3.165</v>
      </c>
      <c r="R308" s="103">
        <v>1.425</v>
      </c>
      <c r="S308" s="103">
        <v>1.63</v>
      </c>
      <c r="T308" s="103">
        <v>1.625</v>
      </c>
      <c r="U308">
        <v>7.7400000000000004E-3</v>
      </c>
      <c r="V308" s="363">
        <v>119.476648</v>
      </c>
      <c r="W308" s="103">
        <v>145.75</v>
      </c>
      <c r="X308" s="103">
        <v>164.5</v>
      </c>
      <c r="Y308" s="103">
        <v>163.5</v>
      </c>
      <c r="Z308">
        <v>95.5</v>
      </c>
    </row>
    <row r="309" spans="1:26">
      <c r="A309" s="96">
        <v>44714</v>
      </c>
      <c r="B309">
        <v>278.89999999999998</v>
      </c>
      <c r="C309" s="192">
        <v>1278.5</v>
      </c>
      <c r="D309">
        <v>2.97</v>
      </c>
      <c r="E309" s="178">
        <v>3720</v>
      </c>
      <c r="F309" s="178">
        <v>667</v>
      </c>
      <c r="G309" s="178">
        <v>3830</v>
      </c>
      <c r="H309" s="178">
        <v>790</v>
      </c>
      <c r="J309" s="178">
        <v>697</v>
      </c>
      <c r="K309" s="178">
        <v>19.05</v>
      </c>
      <c r="L309" s="103">
        <v>2.7875000000000001</v>
      </c>
      <c r="M309" s="103">
        <v>2.88</v>
      </c>
      <c r="N309" s="178">
        <v>3.0074999999999998</v>
      </c>
      <c r="O309" s="103">
        <v>2.9049999999999998</v>
      </c>
      <c r="P309" s="103">
        <v>3.0150000000000001</v>
      </c>
      <c r="Q309" s="103">
        <v>3.2149999999999999</v>
      </c>
      <c r="R309" s="103">
        <v>1.605</v>
      </c>
      <c r="S309" s="103">
        <v>1.7649999999999999</v>
      </c>
      <c r="T309" s="103">
        <v>1.76</v>
      </c>
      <c r="U309">
        <v>7.5399999999999998E-3</v>
      </c>
      <c r="V309" s="363">
        <v>119.55259</v>
      </c>
      <c r="W309" s="103">
        <v>159.25</v>
      </c>
      <c r="X309" s="103">
        <v>173</v>
      </c>
      <c r="Y309" s="103">
        <v>172</v>
      </c>
      <c r="Z309">
        <v>92</v>
      </c>
    </row>
    <row r="310" spans="1:26">
      <c r="A310" s="96">
        <v>44715</v>
      </c>
      <c r="B310">
        <v>278.8</v>
      </c>
      <c r="C310" s="192">
        <v>1278.5</v>
      </c>
      <c r="D310">
        <v>2.9725000000000001</v>
      </c>
      <c r="E310" s="178">
        <v>3745</v>
      </c>
      <c r="F310" s="178">
        <v>672</v>
      </c>
      <c r="G310" s="178">
        <v>3755</v>
      </c>
      <c r="H310" s="178">
        <v>775</v>
      </c>
      <c r="I310" s="178">
        <v>4395</v>
      </c>
      <c r="J310" s="178">
        <v>702</v>
      </c>
      <c r="K310" s="178">
        <v>19.190000000000001</v>
      </c>
      <c r="L310" s="103">
        <v>2.7887499999999998</v>
      </c>
      <c r="M310" s="103">
        <v>2.7949999999999999</v>
      </c>
      <c r="N310" s="178">
        <v>3.0375000000000001</v>
      </c>
      <c r="O310" s="103">
        <v>2.895</v>
      </c>
      <c r="P310" s="103">
        <v>2.94</v>
      </c>
      <c r="Q310" s="103">
        <v>3.1549999999999998</v>
      </c>
      <c r="R310" s="103">
        <v>1.61</v>
      </c>
      <c r="S310" s="103">
        <v>1.7649999999999999</v>
      </c>
      <c r="T310" s="103">
        <v>1.76</v>
      </c>
      <c r="U310">
        <v>7.0899999999999999E-3</v>
      </c>
      <c r="V310" s="363">
        <v>119.558932</v>
      </c>
      <c r="W310" s="103">
        <v>162.5</v>
      </c>
      <c r="X310" s="103">
        <v>175.5</v>
      </c>
      <c r="Y310" s="103">
        <v>174.5</v>
      </c>
      <c r="Z310">
        <v>86</v>
      </c>
    </row>
    <row r="311" spans="1:26">
      <c r="A311" s="96">
        <v>44718</v>
      </c>
      <c r="B311">
        <v>282.2</v>
      </c>
      <c r="C311">
        <v>1341.75</v>
      </c>
      <c r="D311">
        <v>2.9975000000000001</v>
      </c>
      <c r="E311" s="178">
        <v>3780</v>
      </c>
      <c r="F311" s="178">
        <v>679</v>
      </c>
      <c r="G311" s="178">
        <v>3755</v>
      </c>
      <c r="H311" s="178">
        <v>776</v>
      </c>
      <c r="J311" s="178">
        <v>709</v>
      </c>
      <c r="K311" s="178">
        <v>19.37</v>
      </c>
      <c r="L311" s="103">
        <v>2.82</v>
      </c>
      <c r="M311" s="103">
        <v>2.9049999999999998</v>
      </c>
      <c r="N311" s="178">
        <v>3</v>
      </c>
      <c r="O311" s="103">
        <v>2.9474999999999998</v>
      </c>
      <c r="P311" s="103">
        <v>3.0350000000000001</v>
      </c>
      <c r="Q311" s="103">
        <v>3.1850000000000001</v>
      </c>
      <c r="R311" s="103">
        <v>1.615</v>
      </c>
      <c r="S311" s="103">
        <v>1.7775000000000001</v>
      </c>
      <c r="T311" s="103">
        <v>1.7725</v>
      </c>
      <c r="U311">
        <v>6.8900000000000003E-3</v>
      </c>
      <c r="V311" s="363">
        <v>119.80394699999999</v>
      </c>
      <c r="W311" s="103">
        <v>164.5</v>
      </c>
      <c r="X311" s="103">
        <v>178</v>
      </c>
      <c r="Y311" s="103">
        <v>177</v>
      </c>
      <c r="Z311">
        <v>84</v>
      </c>
    </row>
    <row r="312" spans="1:26">
      <c r="A312" s="96">
        <v>44719</v>
      </c>
      <c r="B312">
        <v>285.5</v>
      </c>
      <c r="C312">
        <v>1345.5</v>
      </c>
      <c r="D312">
        <v>3.0074999999999998</v>
      </c>
      <c r="E312" s="178">
        <v>3720</v>
      </c>
      <c r="F312" s="178">
        <v>658</v>
      </c>
      <c r="G312" s="178">
        <v>3695</v>
      </c>
      <c r="H312" s="178">
        <v>752</v>
      </c>
      <c r="J312" s="178">
        <v>688</v>
      </c>
      <c r="K312" s="178">
        <v>18.79</v>
      </c>
      <c r="L312" s="103">
        <v>2.8525</v>
      </c>
      <c r="M312" s="103">
        <v>2.8849999999999998</v>
      </c>
      <c r="N312" s="178">
        <v>3.01</v>
      </c>
      <c r="O312" s="103">
        <v>2.98</v>
      </c>
      <c r="P312" s="103">
        <v>3.0350000000000001</v>
      </c>
      <c r="Q312" s="103">
        <v>3.17</v>
      </c>
      <c r="R312" s="103">
        <v>1.675</v>
      </c>
      <c r="S312" s="103">
        <v>1.7849999999999999</v>
      </c>
      <c r="T312" s="103">
        <v>1.78</v>
      </c>
      <c r="U312">
        <v>6.7650000000000002E-3</v>
      </c>
      <c r="V312" s="363">
        <v>120.02686799999999</v>
      </c>
      <c r="W312" s="103">
        <v>166.75</v>
      </c>
      <c r="X312" s="103">
        <v>177</v>
      </c>
      <c r="Y312" s="103">
        <v>176</v>
      </c>
      <c r="Z312">
        <v>84</v>
      </c>
    </row>
    <row r="313" spans="1:26">
      <c r="A313" s="96">
        <v>44720</v>
      </c>
      <c r="B313">
        <v>287.60000000000002</v>
      </c>
      <c r="C313">
        <v>1320</v>
      </c>
      <c r="D313">
        <v>3.0175000000000001</v>
      </c>
      <c r="E313" s="178">
        <v>3715</v>
      </c>
      <c r="F313" s="178">
        <v>654</v>
      </c>
      <c r="G313" s="178">
        <v>3690</v>
      </c>
      <c r="H313" s="178">
        <v>747</v>
      </c>
      <c r="J313" s="178">
        <v>684</v>
      </c>
      <c r="K313" s="178">
        <v>18.66</v>
      </c>
      <c r="L313" s="103">
        <v>2.8730000000000002</v>
      </c>
      <c r="M313" s="103">
        <v>2.8925000000000001</v>
      </c>
      <c r="N313" s="178">
        <v>3.0175000000000001</v>
      </c>
      <c r="O313" s="103">
        <v>3.0024999999999999</v>
      </c>
      <c r="P313" s="103">
        <v>3.0449999999999999</v>
      </c>
      <c r="Q313" s="103">
        <v>3.18</v>
      </c>
      <c r="R313" s="103">
        <v>1.665</v>
      </c>
      <c r="S313" s="103">
        <v>1.79</v>
      </c>
      <c r="T313" s="103">
        <v>1.7849999999999999</v>
      </c>
      <c r="U313">
        <v>6.4999999999999997E-3</v>
      </c>
      <c r="V313" s="363">
        <v>120.279971</v>
      </c>
      <c r="W313" s="103">
        <v>166</v>
      </c>
      <c r="X313" s="103">
        <v>177</v>
      </c>
      <c r="Y313" s="103">
        <v>176</v>
      </c>
      <c r="Z313">
        <v>78</v>
      </c>
    </row>
    <row r="314" spans="1:26">
      <c r="A314" s="96">
        <v>44721</v>
      </c>
      <c r="B314">
        <v>288</v>
      </c>
      <c r="C314">
        <v>1257.75</v>
      </c>
      <c r="D314">
        <v>3.01</v>
      </c>
      <c r="E314" s="178">
        <v>3715</v>
      </c>
      <c r="F314" s="178">
        <v>655</v>
      </c>
      <c r="G314" s="178">
        <v>3690</v>
      </c>
      <c r="H314" s="178">
        <v>748</v>
      </c>
      <c r="J314" s="178">
        <v>685</v>
      </c>
      <c r="K314" s="178">
        <v>18.7</v>
      </c>
      <c r="L314" s="103">
        <v>2.8824999999999998</v>
      </c>
      <c r="M314" s="103">
        <v>2.8875000000000002</v>
      </c>
      <c r="N314" s="178">
        <v>3.01</v>
      </c>
      <c r="O314" s="103">
        <v>3.01</v>
      </c>
      <c r="P314" s="103">
        <v>3.0649999999999999</v>
      </c>
      <c r="Q314" s="103">
        <v>3.21</v>
      </c>
      <c r="R314" s="103">
        <v>1.595</v>
      </c>
      <c r="S314" s="103">
        <v>1.71</v>
      </c>
      <c r="T314" s="103">
        <v>1.7050000000000001</v>
      </c>
      <c r="U314">
        <v>6.4799999999999996E-3</v>
      </c>
      <c r="V314" s="363">
        <v>125.926703</v>
      </c>
      <c r="W314" s="103">
        <v>158</v>
      </c>
      <c r="X314" s="103">
        <v>170</v>
      </c>
      <c r="Y314" s="103">
        <v>169</v>
      </c>
      <c r="Z314">
        <v>78</v>
      </c>
    </row>
    <row r="315" spans="1:26">
      <c r="A315" s="96">
        <v>44722</v>
      </c>
      <c r="B315">
        <v>288</v>
      </c>
      <c r="C315">
        <v>1201.75</v>
      </c>
      <c r="D315">
        <v>3.0074999999999998</v>
      </c>
      <c r="E315" s="178">
        <v>3650</v>
      </c>
      <c r="F315" s="178">
        <v>632</v>
      </c>
      <c r="G315" s="178">
        <v>3625</v>
      </c>
      <c r="H315" s="178">
        <v>722</v>
      </c>
      <c r="I315" s="178">
        <v>4245</v>
      </c>
      <c r="J315" s="178">
        <v>662</v>
      </c>
      <c r="K315" s="178">
        <v>18.05</v>
      </c>
      <c r="L315" s="103">
        <v>2.88</v>
      </c>
      <c r="M315" s="103">
        <v>2.8975</v>
      </c>
      <c r="N315" s="178">
        <v>3</v>
      </c>
      <c r="O315" s="103">
        <v>3</v>
      </c>
      <c r="P315" s="103">
        <v>3.04</v>
      </c>
      <c r="Q315" s="103">
        <v>3.19</v>
      </c>
      <c r="R315" s="103">
        <v>1.54</v>
      </c>
      <c r="S315" s="103">
        <v>1.665</v>
      </c>
      <c r="T315" s="103">
        <v>1.66</v>
      </c>
      <c r="U315">
        <v>6.7650000000000002E-3</v>
      </c>
      <c r="V315" s="363">
        <v>128.91108600000001</v>
      </c>
      <c r="W315" s="103">
        <v>152.75</v>
      </c>
      <c r="X315" s="103">
        <v>166</v>
      </c>
      <c r="Y315" s="103">
        <v>165</v>
      </c>
      <c r="Z315">
        <v>80</v>
      </c>
    </row>
    <row r="316" spans="1:26">
      <c r="A316" s="96">
        <v>44725</v>
      </c>
      <c r="B316">
        <v>286.39999999999998</v>
      </c>
      <c r="C316">
        <v>1257.5</v>
      </c>
      <c r="D316">
        <v>2.99</v>
      </c>
      <c r="E316" s="178">
        <v>3695</v>
      </c>
      <c r="F316" s="178">
        <v>624</v>
      </c>
      <c r="G316" s="178">
        <v>3670</v>
      </c>
      <c r="H316" s="178">
        <v>713</v>
      </c>
      <c r="J316" s="178">
        <v>654</v>
      </c>
      <c r="K316" s="178">
        <v>17.82</v>
      </c>
      <c r="L316" s="103">
        <v>2.8610000000000002</v>
      </c>
      <c r="M316" s="103">
        <v>2.8612500000000001</v>
      </c>
      <c r="N316" s="178">
        <v>2.98</v>
      </c>
      <c r="O316" s="103">
        <v>2.99</v>
      </c>
      <c r="P316" s="103">
        <v>3</v>
      </c>
      <c r="Q316" s="103">
        <v>3.17</v>
      </c>
      <c r="R316" s="103">
        <v>1.5249999999999999</v>
      </c>
      <c r="S316" s="103">
        <v>1.65</v>
      </c>
      <c r="T316" s="103">
        <v>1.645</v>
      </c>
      <c r="U316">
        <v>6.7250000000000001E-3</v>
      </c>
      <c r="V316" s="363">
        <v>131.108687</v>
      </c>
      <c r="W316" s="103">
        <v>153.25</v>
      </c>
      <c r="X316" s="103">
        <v>166</v>
      </c>
      <c r="Y316" s="103">
        <v>165</v>
      </c>
      <c r="Z316">
        <v>83</v>
      </c>
    </row>
    <row r="317" spans="1:26">
      <c r="A317" s="96">
        <v>44726</v>
      </c>
      <c r="B317">
        <v>286.60000000000002</v>
      </c>
      <c r="C317">
        <v>1316.5</v>
      </c>
      <c r="D317">
        <v>3</v>
      </c>
      <c r="E317" s="178">
        <v>3645</v>
      </c>
      <c r="F317" s="178">
        <v>612</v>
      </c>
      <c r="G317" s="178">
        <v>3620</v>
      </c>
      <c r="H317" s="178">
        <v>699</v>
      </c>
      <c r="J317" s="178">
        <v>642</v>
      </c>
      <c r="K317" s="178">
        <v>17.489999999999998</v>
      </c>
      <c r="L317" s="103">
        <v>2.8614999999999999</v>
      </c>
      <c r="M317" s="103">
        <v>2.8849999999999998</v>
      </c>
      <c r="N317" s="178">
        <v>2.99</v>
      </c>
      <c r="O317" s="103">
        <v>2.9874999999999998</v>
      </c>
      <c r="P317" s="103">
        <v>3.01</v>
      </c>
      <c r="Q317" s="103">
        <v>3.18</v>
      </c>
      <c r="R317" s="103">
        <v>1.5349999999999999</v>
      </c>
      <c r="S317" s="103">
        <v>1.645</v>
      </c>
      <c r="T317" s="103">
        <v>1.64</v>
      </c>
      <c r="U317">
        <v>6.8050000000000003E-3</v>
      </c>
      <c r="V317" s="363">
        <v>133.21931499999999</v>
      </c>
      <c r="W317" s="103">
        <v>153.5</v>
      </c>
      <c r="X317" s="103">
        <v>167.75</v>
      </c>
      <c r="Y317" s="103">
        <v>163.75</v>
      </c>
      <c r="Z317">
        <v>83</v>
      </c>
    </row>
    <row r="318" spans="1:26">
      <c r="A318" s="96">
        <v>44727</v>
      </c>
      <c r="B318">
        <v>284.2</v>
      </c>
      <c r="C318">
        <v>1378.5</v>
      </c>
      <c r="D318">
        <v>2.95</v>
      </c>
      <c r="E318" s="178">
        <v>3585</v>
      </c>
      <c r="F318" s="178">
        <v>609</v>
      </c>
      <c r="G318" s="178">
        <v>3585</v>
      </c>
      <c r="H318" s="178">
        <v>696</v>
      </c>
      <c r="J318" s="178">
        <v>639</v>
      </c>
      <c r="K318" s="178">
        <v>17.41</v>
      </c>
      <c r="L318" s="103">
        <v>2.8485</v>
      </c>
      <c r="M318" s="103">
        <v>2.89</v>
      </c>
      <c r="N318" s="178">
        <v>2.9525000000000001</v>
      </c>
      <c r="O318" s="103">
        <v>2.9624999999999999</v>
      </c>
      <c r="P318" s="103">
        <v>2.9950000000000001</v>
      </c>
      <c r="Q318" s="103">
        <v>3.17</v>
      </c>
      <c r="R318" s="103">
        <v>1.5349999999999999</v>
      </c>
      <c r="S318" s="103">
        <v>1.64</v>
      </c>
      <c r="T318" s="103">
        <v>1.635</v>
      </c>
      <c r="U318">
        <v>6.8050000000000003E-3</v>
      </c>
      <c r="V318" s="363">
        <v>142.06885199999999</v>
      </c>
      <c r="W318" s="103">
        <v>153.25</v>
      </c>
      <c r="X318" s="103">
        <v>163.5</v>
      </c>
      <c r="Y318" s="103">
        <v>162.5</v>
      </c>
      <c r="Z318">
        <v>83</v>
      </c>
    </row>
    <row r="319" spans="1:26">
      <c r="A319" s="96">
        <v>44728</v>
      </c>
      <c r="B319">
        <v>285.60000000000002</v>
      </c>
      <c r="C319">
        <v>1352.5</v>
      </c>
      <c r="D319">
        <v>2.9525000000000001</v>
      </c>
      <c r="E319" s="192">
        <v>3585</v>
      </c>
      <c r="F319" s="192">
        <v>609</v>
      </c>
      <c r="G319" s="192">
        <v>3585</v>
      </c>
      <c r="H319" s="192">
        <v>696</v>
      </c>
      <c r="I319" s="192"/>
      <c r="J319" s="192">
        <v>639</v>
      </c>
      <c r="K319" s="192">
        <v>17.41</v>
      </c>
      <c r="L319" s="103">
        <v>2.855</v>
      </c>
      <c r="M319" s="103">
        <v>2.88</v>
      </c>
      <c r="N319" s="178">
        <v>2.9474999999999998</v>
      </c>
      <c r="O319" s="103">
        <v>2.97</v>
      </c>
      <c r="P319" s="103">
        <v>3.03</v>
      </c>
      <c r="Q319" s="103">
        <v>3.2</v>
      </c>
      <c r="R319" s="103">
        <v>1.5149999999999999</v>
      </c>
      <c r="S319" s="103">
        <v>1.615</v>
      </c>
      <c r="T319" s="103">
        <v>1.61</v>
      </c>
      <c r="U319">
        <v>6.8649999999999996E-3</v>
      </c>
      <c r="V319" s="405">
        <v>142.06885199999999</v>
      </c>
      <c r="W319" s="103">
        <v>151</v>
      </c>
      <c r="X319" s="103">
        <v>160</v>
      </c>
      <c r="Y319" s="103">
        <v>159</v>
      </c>
      <c r="Z319">
        <v>83</v>
      </c>
    </row>
    <row r="320" spans="1:26">
      <c r="A320" s="96">
        <v>44729</v>
      </c>
      <c r="B320">
        <v>282.8</v>
      </c>
      <c r="C320">
        <v>1329.75</v>
      </c>
      <c r="D320">
        <v>2.9249999999999998</v>
      </c>
      <c r="E320" s="178">
        <v>3700</v>
      </c>
      <c r="F320" s="178">
        <v>622</v>
      </c>
      <c r="G320" s="178">
        <v>3675</v>
      </c>
      <c r="H320" s="178">
        <v>711</v>
      </c>
      <c r="I320" s="178">
        <v>4145</v>
      </c>
      <c r="J320" s="178">
        <v>652</v>
      </c>
      <c r="K320" s="178">
        <v>17.78</v>
      </c>
      <c r="L320" s="103">
        <v>2.8287499999999999</v>
      </c>
      <c r="M320" s="103">
        <v>2.8650000000000002</v>
      </c>
      <c r="N320" s="178">
        <v>2.9249999999999998</v>
      </c>
      <c r="O320" s="103">
        <v>2.9449999999999998</v>
      </c>
      <c r="P320" s="103">
        <v>3.01</v>
      </c>
      <c r="Q320" s="103">
        <v>3.1850000000000001</v>
      </c>
      <c r="R320" s="103">
        <v>1.49</v>
      </c>
      <c r="S320" s="103">
        <v>1.58</v>
      </c>
      <c r="T320" s="103">
        <v>1.575</v>
      </c>
      <c r="U320">
        <v>7.0899999999999999E-3</v>
      </c>
      <c r="V320" s="363">
        <v>156.31773899999999</v>
      </c>
      <c r="W320" s="103">
        <v>148.25</v>
      </c>
      <c r="X320" s="103">
        <v>157.5</v>
      </c>
      <c r="Y320" s="103">
        <v>156.5</v>
      </c>
      <c r="Z320">
        <v>88</v>
      </c>
    </row>
    <row r="321" spans="1:26">
      <c r="A321" s="96">
        <v>44732</v>
      </c>
      <c r="B321" s="192">
        <v>282.8</v>
      </c>
      <c r="C321">
        <v>1319</v>
      </c>
      <c r="D321" s="192">
        <v>2.9249999999999998</v>
      </c>
      <c r="E321" s="178">
        <v>3750</v>
      </c>
      <c r="F321" s="178">
        <v>624</v>
      </c>
      <c r="G321" s="178">
        <v>3725</v>
      </c>
      <c r="H321" s="178">
        <v>713</v>
      </c>
      <c r="J321" s="178">
        <v>654</v>
      </c>
      <c r="K321" s="178">
        <v>17.829999999999998</v>
      </c>
      <c r="L321" s="373">
        <v>2.8287499999999999</v>
      </c>
      <c r="M321" s="373">
        <v>2.8650000000000002</v>
      </c>
      <c r="N321" s="192">
        <v>2.9249999999999998</v>
      </c>
      <c r="O321" s="373">
        <v>2.9449999999999998</v>
      </c>
      <c r="P321" s="373">
        <v>3.01</v>
      </c>
      <c r="Q321" s="373">
        <v>3.1850000000000001</v>
      </c>
      <c r="R321" s="373">
        <v>1.49</v>
      </c>
      <c r="S321" s="373">
        <v>1.58</v>
      </c>
      <c r="T321" s="373">
        <v>1.575</v>
      </c>
      <c r="U321" s="192">
        <v>7.0899999999999999E-3</v>
      </c>
      <c r="V321" s="363">
        <v>169.48835199999999</v>
      </c>
      <c r="W321" s="373">
        <v>148.25</v>
      </c>
      <c r="X321" s="373">
        <v>157.5</v>
      </c>
      <c r="Y321" s="373">
        <v>156.5</v>
      </c>
      <c r="Z321" s="192">
        <v>88</v>
      </c>
    </row>
    <row r="322" spans="1:26">
      <c r="A322" s="96">
        <v>44733</v>
      </c>
      <c r="B322">
        <v>275.5</v>
      </c>
      <c r="C322">
        <v>1275.75</v>
      </c>
      <c r="D322">
        <v>2.86</v>
      </c>
      <c r="E322" s="178">
        <v>3705</v>
      </c>
      <c r="F322" s="178">
        <v>620</v>
      </c>
      <c r="G322" s="178">
        <v>3745</v>
      </c>
      <c r="H322" s="178">
        <v>721</v>
      </c>
      <c r="J322" s="178">
        <v>650</v>
      </c>
      <c r="K322" s="178">
        <v>17.73</v>
      </c>
      <c r="L322" s="103">
        <v>2.7687499999999998</v>
      </c>
      <c r="M322" s="103">
        <v>2.7949999999999999</v>
      </c>
      <c r="N322" s="178">
        <v>2.8875000000000002</v>
      </c>
      <c r="O322" s="103">
        <v>2.915</v>
      </c>
      <c r="P322" s="103">
        <v>2.96</v>
      </c>
      <c r="Q322" s="103">
        <v>3.1150000000000002</v>
      </c>
      <c r="R322" s="103">
        <v>1.44</v>
      </c>
      <c r="S322" s="103">
        <v>1.5375000000000001</v>
      </c>
      <c r="T322" s="103">
        <v>1.5325</v>
      </c>
      <c r="U322">
        <v>7.2150000000000001E-3</v>
      </c>
      <c r="V322" s="363">
        <v>170.72649699999999</v>
      </c>
      <c r="W322" s="103">
        <v>145</v>
      </c>
      <c r="X322" s="103">
        <v>154.5</v>
      </c>
      <c r="Y322" s="103">
        <v>153.5</v>
      </c>
      <c r="Z322">
        <v>88</v>
      </c>
    </row>
    <row r="323" spans="1:26">
      <c r="A323" s="96">
        <v>44734</v>
      </c>
      <c r="B323">
        <v>277</v>
      </c>
      <c r="C323">
        <v>1221.25</v>
      </c>
      <c r="D323">
        <v>2.875</v>
      </c>
      <c r="E323" s="178">
        <v>3675</v>
      </c>
      <c r="F323" s="178">
        <v>615</v>
      </c>
      <c r="G323" s="178">
        <v>3715</v>
      </c>
      <c r="H323" s="178">
        <v>715</v>
      </c>
      <c r="J323" s="178">
        <v>645</v>
      </c>
      <c r="K323" s="178">
        <v>17.57</v>
      </c>
      <c r="L323" s="103">
        <v>2.77</v>
      </c>
      <c r="M323" s="103">
        <v>2.7974999999999999</v>
      </c>
      <c r="N323" s="178">
        <v>2.8875000000000002</v>
      </c>
      <c r="O323" s="103">
        <v>2.8849999999999998</v>
      </c>
      <c r="P323" s="103">
        <v>2.9550000000000001</v>
      </c>
      <c r="Q323" s="103">
        <v>3.11</v>
      </c>
      <c r="R323" s="103">
        <v>1.42</v>
      </c>
      <c r="S323" s="103">
        <v>1.51</v>
      </c>
      <c r="T323" s="103">
        <v>1.5049999999999999</v>
      </c>
      <c r="U323">
        <v>7.5799999999999999E-3</v>
      </c>
      <c r="V323" s="363">
        <v>171.42471800000001</v>
      </c>
      <c r="W323" s="103">
        <v>141</v>
      </c>
      <c r="X323" s="103">
        <v>150</v>
      </c>
      <c r="Y323" s="103">
        <v>149</v>
      </c>
      <c r="Z323">
        <v>95</v>
      </c>
    </row>
    <row r="324" spans="1:26">
      <c r="A324" s="96">
        <v>44735</v>
      </c>
      <c r="B324">
        <v>270</v>
      </c>
      <c r="C324">
        <v>1212</v>
      </c>
      <c r="D324">
        <v>2.8</v>
      </c>
      <c r="E324" s="178">
        <v>3675</v>
      </c>
      <c r="F324" s="178">
        <v>606</v>
      </c>
      <c r="G324" s="178">
        <v>3715</v>
      </c>
      <c r="H324" s="178">
        <v>705</v>
      </c>
      <c r="J324" s="178">
        <v>636</v>
      </c>
      <c r="K324" s="178">
        <v>17.329999999999998</v>
      </c>
      <c r="L324" s="103">
        <v>2.7</v>
      </c>
      <c r="M324" s="103">
        <v>2.6974999999999998</v>
      </c>
      <c r="N324" s="178">
        <v>2.8025000000000002</v>
      </c>
      <c r="O324" s="103">
        <v>2.8149999999999999</v>
      </c>
      <c r="P324" s="103">
        <v>2.89</v>
      </c>
      <c r="Q324" s="103">
        <v>3.0449999999999999</v>
      </c>
      <c r="R324" s="103">
        <v>1.4175</v>
      </c>
      <c r="S324" s="103">
        <v>1.5075000000000001</v>
      </c>
      <c r="T324" s="103">
        <v>1.5024999999999999</v>
      </c>
      <c r="U324">
        <v>7.4200000000000004E-3</v>
      </c>
      <c r="V324" s="363">
        <v>174.04662999999999</v>
      </c>
      <c r="W324" s="103">
        <v>141.25</v>
      </c>
      <c r="X324" s="103">
        <v>150.5</v>
      </c>
      <c r="Y324" s="103">
        <v>149.5</v>
      </c>
      <c r="Z324">
        <v>92</v>
      </c>
    </row>
    <row r="325" spans="1:26">
      <c r="A325" s="96">
        <v>44736</v>
      </c>
      <c r="B325">
        <v>276.8</v>
      </c>
      <c r="C325">
        <v>1183.5</v>
      </c>
      <c r="D325">
        <v>2.86</v>
      </c>
      <c r="E325" s="178">
        <v>3545</v>
      </c>
      <c r="F325" s="178">
        <v>608</v>
      </c>
      <c r="G325" s="178">
        <v>3605</v>
      </c>
      <c r="H325" s="178">
        <v>707</v>
      </c>
      <c r="I325" s="178">
        <v>4145</v>
      </c>
      <c r="J325" s="178">
        <v>638</v>
      </c>
      <c r="K325" s="178">
        <v>17.37</v>
      </c>
      <c r="L325" s="103">
        <v>2.7675000000000001</v>
      </c>
      <c r="M325" s="103">
        <v>2.8025000000000002</v>
      </c>
      <c r="N325" s="178">
        <v>2.86</v>
      </c>
      <c r="O325" s="103">
        <v>2.8849999999999998</v>
      </c>
      <c r="P325" s="103">
        <v>2.9550000000000001</v>
      </c>
      <c r="Q325" s="103">
        <v>3.125</v>
      </c>
      <c r="R325" s="103">
        <v>1.4</v>
      </c>
      <c r="S325" s="103">
        <v>1.4924999999999999</v>
      </c>
      <c r="T325" s="103">
        <v>1.4875</v>
      </c>
      <c r="U325" s="103">
        <v>7.9100000000000004E-3</v>
      </c>
      <c r="V325" s="363">
        <v>177.315946</v>
      </c>
      <c r="W325" s="103">
        <v>141</v>
      </c>
      <c r="X325" s="103">
        <v>151.5</v>
      </c>
      <c r="Y325" s="103">
        <v>150.5</v>
      </c>
      <c r="Z325">
        <v>94</v>
      </c>
    </row>
    <row r="326" spans="1:26">
      <c r="A326" s="96">
        <v>44739</v>
      </c>
      <c r="B326">
        <v>272</v>
      </c>
      <c r="C326">
        <v>1150.25</v>
      </c>
      <c r="D326">
        <v>2.81</v>
      </c>
      <c r="E326" s="178">
        <v>3545</v>
      </c>
      <c r="F326" s="178">
        <v>610</v>
      </c>
      <c r="G326" s="178">
        <v>3605</v>
      </c>
      <c r="H326" s="178">
        <v>709</v>
      </c>
      <c r="J326" s="178">
        <v>640</v>
      </c>
      <c r="K326" s="178">
        <v>17.41</v>
      </c>
      <c r="L326" s="103">
        <v>2.7250000000000001</v>
      </c>
      <c r="M326" s="103">
        <v>2.77</v>
      </c>
      <c r="N326" s="178">
        <v>2.8050000000000002</v>
      </c>
      <c r="O326" s="103">
        <v>2.85</v>
      </c>
      <c r="P326" s="103">
        <v>2.9249999999999998</v>
      </c>
      <c r="Q326" s="103">
        <v>3.0550000000000002</v>
      </c>
      <c r="R326" s="103">
        <v>1.42</v>
      </c>
      <c r="S326" s="103">
        <v>1.53</v>
      </c>
      <c r="T326" s="103">
        <v>1.675</v>
      </c>
      <c r="U326">
        <v>8.5199999999999998E-3</v>
      </c>
      <c r="V326" s="363">
        <v>180.203745</v>
      </c>
      <c r="W326" s="103">
        <v>142.25</v>
      </c>
      <c r="X326" s="103">
        <v>153.75</v>
      </c>
      <c r="Y326" s="103">
        <v>152.75</v>
      </c>
      <c r="Z326">
        <v>105</v>
      </c>
    </row>
    <row r="327" spans="1:26">
      <c r="A327" s="96">
        <v>44740</v>
      </c>
      <c r="B327">
        <v>268</v>
      </c>
      <c r="C327">
        <v>1221.75</v>
      </c>
      <c r="D327">
        <v>2.77</v>
      </c>
      <c r="E327" s="178">
        <v>3505</v>
      </c>
      <c r="F327" s="178">
        <v>599</v>
      </c>
      <c r="G327" s="178">
        <v>3565</v>
      </c>
      <c r="H327" s="178">
        <v>696</v>
      </c>
      <c r="J327" s="178">
        <v>629</v>
      </c>
      <c r="K327" s="178">
        <v>17.11</v>
      </c>
      <c r="L327" s="103">
        <v>2.7025000000000001</v>
      </c>
      <c r="M327" s="103">
        <v>2.7450000000000001</v>
      </c>
      <c r="N327" s="178">
        <v>2.77</v>
      </c>
      <c r="O327" s="103">
        <v>2.8250000000000002</v>
      </c>
      <c r="P327" s="103">
        <v>2.9</v>
      </c>
      <c r="Q327" s="103">
        <v>3.03</v>
      </c>
      <c r="R327" s="103">
        <v>1.4624999999999999</v>
      </c>
      <c r="S327" s="103">
        <v>1.5825</v>
      </c>
      <c r="T327" s="103">
        <v>1.5774999999999999</v>
      </c>
      <c r="U327">
        <v>8.0700000000000008E-3</v>
      </c>
      <c r="V327" s="363">
        <v>186.702944</v>
      </c>
      <c r="W327" s="103">
        <v>146.5</v>
      </c>
      <c r="X327" s="103">
        <v>158.25</v>
      </c>
      <c r="Y327" s="103">
        <v>157.25</v>
      </c>
      <c r="Z327">
        <v>99</v>
      </c>
    </row>
    <row r="328" spans="1:26">
      <c r="A328" s="96">
        <v>44741</v>
      </c>
      <c r="B328">
        <v>266.5</v>
      </c>
      <c r="C328">
        <v>1267.6500000000001</v>
      </c>
      <c r="D328">
        <v>2.76</v>
      </c>
      <c r="E328" s="178">
        <v>3395</v>
      </c>
      <c r="F328" s="178">
        <v>589</v>
      </c>
      <c r="G328" s="178">
        <v>3455</v>
      </c>
      <c r="H328" s="178">
        <v>684</v>
      </c>
      <c r="J328" s="178">
        <v>619</v>
      </c>
      <c r="K328" s="178">
        <v>16.82</v>
      </c>
      <c r="L328" s="103">
        <v>2.6675</v>
      </c>
      <c r="M328" s="103">
        <v>2.7124999999999999</v>
      </c>
      <c r="N328" s="178">
        <v>2.7650000000000001</v>
      </c>
      <c r="O328" s="103">
        <v>2.8650000000000002</v>
      </c>
      <c r="P328" s="103">
        <v>2.8650000000000002</v>
      </c>
      <c r="Q328" s="103">
        <v>2.9925000000000002</v>
      </c>
      <c r="R328" s="103">
        <v>1.49</v>
      </c>
      <c r="S328" s="103">
        <v>1.61</v>
      </c>
      <c r="T328" s="103">
        <v>1.605</v>
      </c>
      <c r="U328">
        <v>7.62E-3</v>
      </c>
      <c r="V328" s="363">
        <v>196.91117199999999</v>
      </c>
      <c r="W328" s="103">
        <v>148.75</v>
      </c>
      <c r="X328" s="103">
        <v>160</v>
      </c>
      <c r="Y328" s="103">
        <v>159</v>
      </c>
      <c r="Z328">
        <v>99</v>
      </c>
    </row>
    <row r="329" spans="1:26">
      <c r="A329" s="96">
        <v>44742</v>
      </c>
      <c r="B329">
        <v>259</v>
      </c>
      <c r="C329">
        <v>1245.5</v>
      </c>
      <c r="D329">
        <v>2.68</v>
      </c>
      <c r="E329" s="178">
        <v>3295</v>
      </c>
      <c r="F329" s="178">
        <v>573</v>
      </c>
      <c r="G329" s="178">
        <v>3355</v>
      </c>
      <c r="H329" s="178">
        <v>666</v>
      </c>
      <c r="J329" s="178">
        <v>603</v>
      </c>
      <c r="K329" s="178">
        <v>16.36</v>
      </c>
      <c r="L329" s="103">
        <v>2.5924999999999998</v>
      </c>
      <c r="M329" s="103">
        <v>2.66</v>
      </c>
      <c r="N329" s="178">
        <v>2.69</v>
      </c>
      <c r="O329" s="103">
        <v>2.71</v>
      </c>
      <c r="P329" s="103">
        <v>2.81</v>
      </c>
      <c r="Q329" s="103">
        <v>2.9350000000000001</v>
      </c>
      <c r="R329" s="103">
        <v>1.4950000000000001</v>
      </c>
      <c r="S329" s="103">
        <v>1.6325000000000001</v>
      </c>
      <c r="T329" s="103">
        <v>1.6274999999999999</v>
      </c>
      <c r="U329">
        <v>7.62E-3</v>
      </c>
      <c r="V329" s="770">
        <v>202.65184199999999</v>
      </c>
      <c r="W329" s="103">
        <v>150.25</v>
      </c>
      <c r="X329" s="103">
        <v>164.5</v>
      </c>
      <c r="Y329" s="103">
        <v>163.5</v>
      </c>
      <c r="Z329">
        <v>99</v>
      </c>
    </row>
    <row r="330" spans="1:26">
      <c r="A330" s="96">
        <v>44743</v>
      </c>
      <c r="B330">
        <v>253.6</v>
      </c>
      <c r="C330">
        <v>1249.75</v>
      </c>
      <c r="D330">
        <v>2.63</v>
      </c>
      <c r="E330" s="178">
        <v>3315</v>
      </c>
      <c r="F330" s="178">
        <v>565</v>
      </c>
      <c r="G330" s="178">
        <v>3375</v>
      </c>
      <c r="H330" s="178">
        <v>657</v>
      </c>
      <c r="I330" s="178">
        <v>4045</v>
      </c>
      <c r="J330" s="178">
        <v>595</v>
      </c>
      <c r="K330" s="178">
        <v>16.149999999999999</v>
      </c>
      <c r="L330" s="103">
        <v>2.5375000000000001</v>
      </c>
      <c r="M330" s="103">
        <v>2.6</v>
      </c>
      <c r="N330" s="178">
        <v>2.63</v>
      </c>
      <c r="O330" s="103">
        <v>2.65</v>
      </c>
      <c r="P330" s="103">
        <v>2.8050000000000002</v>
      </c>
      <c r="Q330" s="103">
        <v>2.9350000000000001</v>
      </c>
      <c r="R330" s="103">
        <v>1.4650000000000001</v>
      </c>
      <c r="S330" s="103">
        <v>1.57</v>
      </c>
      <c r="T330" s="103">
        <v>1.5649999999999999</v>
      </c>
      <c r="U330">
        <v>7.62E-3</v>
      </c>
      <c r="V330" s="363">
        <v>196.32932400000001</v>
      </c>
      <c r="W330" s="103">
        <v>145.75</v>
      </c>
      <c r="X330" s="103">
        <v>157</v>
      </c>
      <c r="Y330" s="103">
        <v>156</v>
      </c>
      <c r="Z330">
        <v>91</v>
      </c>
    </row>
    <row r="331" spans="1:26">
      <c r="A331" s="96">
        <v>44746</v>
      </c>
      <c r="B331" s="192">
        <v>253.6</v>
      </c>
      <c r="C331">
        <v>1224.75</v>
      </c>
      <c r="D331" s="192">
        <v>2.63</v>
      </c>
      <c r="E331" s="178">
        <v>3295</v>
      </c>
      <c r="F331" s="178">
        <v>560</v>
      </c>
      <c r="G331" s="178">
        <v>3355</v>
      </c>
      <c r="H331" s="178">
        <v>651</v>
      </c>
      <c r="J331" s="178">
        <v>590</v>
      </c>
      <c r="K331" s="178">
        <v>16</v>
      </c>
      <c r="L331" s="373">
        <v>2.5375000000000001</v>
      </c>
      <c r="M331" s="373">
        <v>2.6</v>
      </c>
      <c r="N331" s="192">
        <v>2.63</v>
      </c>
      <c r="O331" s="373">
        <v>2.65</v>
      </c>
      <c r="P331" s="373">
        <v>2.8050000000000002</v>
      </c>
      <c r="Q331" s="373">
        <v>2.9350000000000001</v>
      </c>
      <c r="R331" s="373">
        <v>1.4650000000000001</v>
      </c>
      <c r="S331" s="373">
        <v>1.57</v>
      </c>
      <c r="T331" s="373">
        <v>1.5649999999999999</v>
      </c>
      <c r="U331" s="192">
        <v>7.62E-3</v>
      </c>
      <c r="V331" s="363">
        <v>196.465587</v>
      </c>
      <c r="W331" s="373">
        <v>145.75</v>
      </c>
      <c r="X331" s="373">
        <v>157</v>
      </c>
      <c r="Y331" s="373">
        <v>156</v>
      </c>
      <c r="Z331" s="192">
        <v>91</v>
      </c>
    </row>
    <row r="332" spans="1:26">
      <c r="A332" s="96">
        <v>44747</v>
      </c>
      <c r="B332">
        <v>241</v>
      </c>
      <c r="C332">
        <v>1269.5</v>
      </c>
      <c r="D332">
        <v>2.4674999999999998</v>
      </c>
      <c r="E332" s="178">
        <v>3265</v>
      </c>
      <c r="F332" s="178">
        <v>547</v>
      </c>
      <c r="G332" s="178">
        <v>3325</v>
      </c>
      <c r="H332" s="178">
        <v>636</v>
      </c>
      <c r="J332" s="178">
        <v>577</v>
      </c>
      <c r="K332" s="178">
        <v>15.65</v>
      </c>
      <c r="L332" s="103">
        <v>2.41</v>
      </c>
      <c r="M332" s="103">
        <v>2.4562499999999998</v>
      </c>
      <c r="N332" s="178">
        <v>2.46</v>
      </c>
      <c r="O332" s="103">
        <v>2.52</v>
      </c>
      <c r="P332" s="103">
        <v>2.61</v>
      </c>
      <c r="Q332" s="103">
        <v>2.78</v>
      </c>
      <c r="R332" s="103">
        <v>1.4125000000000001</v>
      </c>
      <c r="S332" s="103">
        <v>1.5349999999999999</v>
      </c>
      <c r="T332" s="103">
        <v>1.53</v>
      </c>
      <c r="U332">
        <v>7.4999999999999997E-3</v>
      </c>
      <c r="V332" s="363">
        <v>196.65712500000001</v>
      </c>
      <c r="W332" s="103">
        <v>142.25</v>
      </c>
      <c r="X332" s="103">
        <v>153.25</v>
      </c>
      <c r="Y332" s="103">
        <v>152.25</v>
      </c>
      <c r="Z332">
        <v>91</v>
      </c>
    </row>
    <row r="333" spans="1:26">
      <c r="A333" s="96">
        <v>44748</v>
      </c>
      <c r="B333">
        <v>237</v>
      </c>
      <c r="C333">
        <v>1237.75</v>
      </c>
      <c r="D333">
        <v>2.4300000000000002</v>
      </c>
      <c r="E333" s="178">
        <v>3265</v>
      </c>
      <c r="F333" s="178">
        <v>543</v>
      </c>
      <c r="G333" s="178">
        <v>3325</v>
      </c>
      <c r="H333" s="178">
        <v>631</v>
      </c>
      <c r="J333" s="178">
        <v>573</v>
      </c>
      <c r="K333" s="178">
        <v>15.53</v>
      </c>
      <c r="L333" s="103">
        <v>2.38</v>
      </c>
      <c r="M333" s="103">
        <v>2.4300000000000002</v>
      </c>
      <c r="N333" s="178">
        <v>2.4375</v>
      </c>
      <c r="O333" s="103">
        <v>2.4950000000000001</v>
      </c>
      <c r="P333" s="103">
        <v>2.585</v>
      </c>
      <c r="Q333" s="103">
        <v>2.7549999999999999</v>
      </c>
      <c r="R333" s="103">
        <v>1.4450000000000001</v>
      </c>
      <c r="S333" s="103">
        <v>1.5649999999999999</v>
      </c>
      <c r="T333" s="103">
        <v>1.56</v>
      </c>
      <c r="U333">
        <v>7.4999999999999997E-3</v>
      </c>
      <c r="V333" s="363">
        <v>197.26043200000001</v>
      </c>
      <c r="W333" s="103">
        <v>143</v>
      </c>
      <c r="X333" s="103">
        <v>154</v>
      </c>
      <c r="Y333" s="103">
        <v>153</v>
      </c>
      <c r="Z333">
        <v>91</v>
      </c>
    </row>
    <row r="334" spans="1:26">
      <c r="A334" s="96">
        <v>44749</v>
      </c>
      <c r="B334">
        <v>243.2</v>
      </c>
      <c r="C334">
        <v>1227</v>
      </c>
      <c r="D334">
        <v>2.54</v>
      </c>
      <c r="E334" s="178">
        <v>3365</v>
      </c>
      <c r="F334" s="178">
        <v>568</v>
      </c>
      <c r="G334" s="178">
        <v>3425</v>
      </c>
      <c r="H334" s="178">
        <v>660</v>
      </c>
      <c r="J334" s="178">
        <v>598</v>
      </c>
      <c r="K334" s="178">
        <v>16.23</v>
      </c>
      <c r="L334" s="103">
        <v>2.4362499999999998</v>
      </c>
      <c r="M334" s="103">
        <v>2.48</v>
      </c>
      <c r="N334" s="178">
        <v>2.5350000000000001</v>
      </c>
      <c r="O334" s="103">
        <v>2.5499999999999998</v>
      </c>
      <c r="P334" s="103">
        <v>2.63</v>
      </c>
      <c r="Q334" s="103">
        <v>2.7949999999999999</v>
      </c>
      <c r="R334" s="103">
        <v>1.4675</v>
      </c>
      <c r="S334" s="103">
        <v>1.645</v>
      </c>
      <c r="T334" s="103">
        <v>1.64</v>
      </c>
      <c r="U334">
        <v>7.62E-3</v>
      </c>
      <c r="V334" s="363">
        <v>196.30919599999999</v>
      </c>
      <c r="W334" s="103">
        <v>145.5</v>
      </c>
      <c r="X334" s="103">
        <v>156.5</v>
      </c>
      <c r="Y334" s="103">
        <v>155.5</v>
      </c>
      <c r="Z334">
        <v>94.5</v>
      </c>
    </row>
    <row r="335" spans="1:26">
      <c r="A335" s="96">
        <v>44750</v>
      </c>
      <c r="B335">
        <v>252</v>
      </c>
      <c r="C335">
        <v>1267</v>
      </c>
      <c r="D335">
        <v>2.6274999999999999</v>
      </c>
      <c r="E335" s="178">
        <v>3415</v>
      </c>
      <c r="F335" s="178">
        <v>582</v>
      </c>
      <c r="G335" s="178">
        <v>3475</v>
      </c>
      <c r="H335" s="178">
        <v>677</v>
      </c>
      <c r="I335" s="178">
        <v>4045</v>
      </c>
      <c r="J335" s="178">
        <v>612</v>
      </c>
      <c r="K335" s="178">
        <v>16.64</v>
      </c>
      <c r="L335" s="103">
        <v>2.52</v>
      </c>
      <c r="M335" s="103">
        <v>2.58</v>
      </c>
      <c r="N335" s="178">
        <v>2.6274999999999999</v>
      </c>
      <c r="O335" s="103">
        <v>2.63</v>
      </c>
      <c r="P335" s="103">
        <v>2.71</v>
      </c>
      <c r="Q335" s="103">
        <v>2.895</v>
      </c>
      <c r="R335" s="103">
        <v>1.4724999999999999</v>
      </c>
      <c r="S335" s="103">
        <v>1.655</v>
      </c>
      <c r="T335" s="103">
        <v>1.65</v>
      </c>
      <c r="U335">
        <v>7.7400000000000004E-3</v>
      </c>
      <c r="V335" s="363">
        <v>195.170264</v>
      </c>
      <c r="W335" s="103">
        <v>147.5</v>
      </c>
      <c r="X335" s="103">
        <v>159.5</v>
      </c>
      <c r="Y335" s="103">
        <v>158.5</v>
      </c>
      <c r="Z335">
        <v>93</v>
      </c>
    </row>
    <row r="336" spans="1:26">
      <c r="A336" s="96">
        <v>44753</v>
      </c>
      <c r="B336">
        <v>253.9</v>
      </c>
      <c r="C336">
        <v>1234.75</v>
      </c>
      <c r="D336">
        <v>2.6549999999999998</v>
      </c>
      <c r="E336" s="178">
        <v>3420</v>
      </c>
      <c r="F336" s="178">
        <v>575</v>
      </c>
      <c r="G336" s="178">
        <v>3480</v>
      </c>
      <c r="H336" s="178">
        <v>668</v>
      </c>
      <c r="J336" s="178">
        <v>605</v>
      </c>
      <c r="K336" s="178">
        <v>16.43</v>
      </c>
      <c r="L336" s="103">
        <v>2.5445000000000002</v>
      </c>
      <c r="M336" s="103">
        <v>2.6</v>
      </c>
      <c r="N336" s="178">
        <v>2.6549999999999998</v>
      </c>
      <c r="O336" s="103">
        <v>2.65</v>
      </c>
      <c r="P336" s="103">
        <v>2.7349999999999999</v>
      </c>
      <c r="Q336" s="103">
        <v>2.895</v>
      </c>
      <c r="R336" s="103">
        <v>1.4875</v>
      </c>
      <c r="S336" s="103">
        <v>1.6125</v>
      </c>
      <c r="T336" s="103">
        <v>1.6074999999999999</v>
      </c>
      <c r="U336">
        <v>7.5799999999999999E-3</v>
      </c>
      <c r="V336" s="363">
        <v>194.191407</v>
      </c>
      <c r="W336" s="103">
        <v>149.25</v>
      </c>
      <c r="X336" s="103">
        <v>161.25</v>
      </c>
      <c r="Y336" s="103">
        <v>160.25</v>
      </c>
      <c r="Z336">
        <v>93</v>
      </c>
    </row>
    <row r="337" spans="1:26">
      <c r="A337" s="96">
        <v>44754</v>
      </c>
      <c r="B337">
        <v>244.4</v>
      </c>
      <c r="C337">
        <v>1194.75</v>
      </c>
      <c r="D337">
        <v>2.5575000000000001</v>
      </c>
      <c r="E337" s="178">
        <v>3430</v>
      </c>
      <c r="F337" s="178">
        <v>570</v>
      </c>
      <c r="G337" s="178">
        <v>3490</v>
      </c>
      <c r="H337" s="178">
        <v>663</v>
      </c>
      <c r="J337" s="178">
        <v>600</v>
      </c>
      <c r="K337" s="178">
        <v>16.3</v>
      </c>
      <c r="L337" s="103">
        <v>2.4649999999999999</v>
      </c>
      <c r="M337" s="103">
        <v>2.52</v>
      </c>
      <c r="N337" s="178">
        <v>2.56</v>
      </c>
      <c r="O337" s="103">
        <v>2.57</v>
      </c>
      <c r="P337" s="103">
        <v>2.71</v>
      </c>
      <c r="Q337" s="103">
        <v>2.87</v>
      </c>
      <c r="R337" s="103">
        <v>1.4875</v>
      </c>
      <c r="S337" s="103">
        <v>1.655</v>
      </c>
      <c r="T337" s="103">
        <v>1.65</v>
      </c>
      <c r="U337">
        <v>7.7400000000000004E-3</v>
      </c>
      <c r="V337" s="363">
        <v>194.21423300000001</v>
      </c>
      <c r="W337" s="103">
        <v>148.5</v>
      </c>
      <c r="X337" s="103">
        <v>159.25</v>
      </c>
      <c r="Y337" s="103">
        <v>158.25</v>
      </c>
      <c r="Z337">
        <v>94.5</v>
      </c>
    </row>
    <row r="338" spans="1:26">
      <c r="A338" s="96">
        <v>44755</v>
      </c>
      <c r="B338">
        <v>250</v>
      </c>
      <c r="C338">
        <v>1178.25</v>
      </c>
      <c r="D338">
        <v>2.6074999999999999</v>
      </c>
      <c r="E338" s="178">
        <v>3420</v>
      </c>
      <c r="F338" s="178">
        <v>572</v>
      </c>
      <c r="G338" s="178">
        <v>3480</v>
      </c>
      <c r="H338" s="178">
        <v>665</v>
      </c>
      <c r="J338" s="178">
        <v>602</v>
      </c>
      <c r="K338" s="178">
        <v>16.36</v>
      </c>
      <c r="L338" s="103">
        <v>2.5065</v>
      </c>
      <c r="M338" s="103">
        <v>2.5649999999999999</v>
      </c>
      <c r="N338" s="178">
        <v>2.6</v>
      </c>
      <c r="O338" s="103">
        <v>2.6150000000000002</v>
      </c>
      <c r="P338" s="103">
        <v>2.72</v>
      </c>
      <c r="Q338" s="103">
        <v>2.895</v>
      </c>
      <c r="R338" s="103">
        <v>1.4675</v>
      </c>
      <c r="S338" s="103">
        <v>1.62</v>
      </c>
      <c r="T338" s="103">
        <v>1.615</v>
      </c>
      <c r="U338">
        <v>7.7400000000000004E-3</v>
      </c>
      <c r="V338" s="363">
        <v>193.513757</v>
      </c>
      <c r="W338" s="103">
        <v>147.75</v>
      </c>
      <c r="X338" s="103">
        <v>159</v>
      </c>
      <c r="Y338" s="103">
        <v>158</v>
      </c>
      <c r="Z338">
        <v>94.5</v>
      </c>
    </row>
    <row r="339" spans="1:26">
      <c r="A339" s="96">
        <v>44756</v>
      </c>
      <c r="B339">
        <v>251</v>
      </c>
      <c r="C339">
        <v>1171</v>
      </c>
      <c r="D339">
        <v>2.6175000000000002</v>
      </c>
      <c r="E339" s="178">
        <v>3410</v>
      </c>
      <c r="F339" s="178">
        <v>566</v>
      </c>
      <c r="G339" s="178">
        <v>3470</v>
      </c>
      <c r="H339" s="178">
        <v>658</v>
      </c>
      <c r="J339" s="178">
        <v>596</v>
      </c>
      <c r="K339" s="178">
        <v>16.18</v>
      </c>
      <c r="L339" s="103">
        <v>2.5099999999999998</v>
      </c>
      <c r="M339" s="103">
        <v>2.57</v>
      </c>
      <c r="N339" s="178">
        <v>2.61</v>
      </c>
      <c r="O339" s="103">
        <v>2.62</v>
      </c>
      <c r="P339" s="103">
        <v>2.73</v>
      </c>
      <c r="Q339" s="103">
        <v>2.9049999999999998</v>
      </c>
      <c r="R339" s="103">
        <v>1.5</v>
      </c>
      <c r="S339" s="103">
        <v>1.5974999999999999</v>
      </c>
      <c r="T339" s="103">
        <v>1.5925</v>
      </c>
      <c r="U339">
        <v>7.6600000000000001E-3</v>
      </c>
      <c r="V339" s="363">
        <v>188.86203699999999</v>
      </c>
      <c r="W339" s="103">
        <v>150.75</v>
      </c>
      <c r="X339" s="103">
        <v>160.75</v>
      </c>
      <c r="Y339" s="103">
        <v>159.75</v>
      </c>
      <c r="Z339">
        <v>94</v>
      </c>
    </row>
    <row r="340" spans="1:26">
      <c r="A340" s="96">
        <v>44757</v>
      </c>
      <c r="B340">
        <v>255.5</v>
      </c>
      <c r="C340">
        <v>1197.25</v>
      </c>
      <c r="D340">
        <v>2.6475</v>
      </c>
      <c r="E340" s="178">
        <v>3410</v>
      </c>
      <c r="F340" s="178">
        <v>569</v>
      </c>
      <c r="G340" s="178">
        <v>3470</v>
      </c>
      <c r="H340" s="178">
        <v>661</v>
      </c>
      <c r="I340" s="178">
        <v>4045</v>
      </c>
      <c r="J340" s="178">
        <v>599</v>
      </c>
      <c r="K340" s="178">
        <v>16.27</v>
      </c>
      <c r="L340" s="103">
        <v>2.5550000000000002</v>
      </c>
      <c r="M340" s="103">
        <v>2.58</v>
      </c>
      <c r="N340" s="178">
        <v>2.64</v>
      </c>
      <c r="O340" s="103">
        <v>2.665</v>
      </c>
      <c r="P340" s="103">
        <v>2.76</v>
      </c>
      <c r="Q340" s="103">
        <v>2.94</v>
      </c>
      <c r="R340" s="103">
        <v>1.5149999999999999</v>
      </c>
      <c r="S340" s="103">
        <v>1.67</v>
      </c>
      <c r="T340" s="103">
        <v>1.665</v>
      </c>
      <c r="U340">
        <v>7.6E-3</v>
      </c>
      <c r="V340" s="363">
        <v>175.25517199999999</v>
      </c>
      <c r="W340" s="103">
        <v>150.75</v>
      </c>
      <c r="X340" s="103">
        <v>162</v>
      </c>
      <c r="Y340" s="103">
        <v>161</v>
      </c>
      <c r="Z340">
        <v>94</v>
      </c>
    </row>
    <row r="341" spans="1:26">
      <c r="A341" s="96">
        <v>44760</v>
      </c>
      <c r="B341">
        <v>259</v>
      </c>
      <c r="C341">
        <v>1209.75</v>
      </c>
      <c r="D341">
        <v>2.67</v>
      </c>
      <c r="E341" s="178">
        <v>3235</v>
      </c>
      <c r="F341" s="178">
        <v>562</v>
      </c>
      <c r="G341" s="178">
        <v>3435</v>
      </c>
      <c r="H341" s="178">
        <v>654</v>
      </c>
      <c r="J341" s="178">
        <v>592</v>
      </c>
      <c r="K341" s="178">
        <v>16.079999999999998</v>
      </c>
      <c r="L341" s="103">
        <v>2.5975000000000001</v>
      </c>
      <c r="M341" s="103">
        <v>2.66</v>
      </c>
      <c r="N341" s="178">
        <v>2.67</v>
      </c>
      <c r="O341" s="103">
        <v>2.6825000000000001</v>
      </c>
      <c r="P341" s="103">
        <v>2.8050000000000002</v>
      </c>
      <c r="Q341" s="103">
        <v>2.9624999999999999</v>
      </c>
      <c r="R341" s="103">
        <v>1.5325</v>
      </c>
      <c r="S341" s="103">
        <v>1.6525000000000001</v>
      </c>
      <c r="T341" s="103">
        <v>1.6475</v>
      </c>
      <c r="U341">
        <v>7.62E-3</v>
      </c>
      <c r="V341" s="363">
        <v>153.94930199999999</v>
      </c>
      <c r="W341" s="103">
        <v>154</v>
      </c>
      <c r="X341" s="103">
        <v>166.25</v>
      </c>
      <c r="Y341" s="103">
        <v>165.25</v>
      </c>
      <c r="Z341">
        <v>94.5</v>
      </c>
    </row>
    <row r="342" spans="1:26">
      <c r="A342" s="96">
        <v>44761</v>
      </c>
      <c r="B342">
        <v>257</v>
      </c>
      <c r="C342">
        <v>1194.25</v>
      </c>
      <c r="D342">
        <v>2.645</v>
      </c>
      <c r="E342" s="178">
        <v>3295</v>
      </c>
      <c r="F342" s="178">
        <v>574</v>
      </c>
      <c r="G342" s="178">
        <v>3500</v>
      </c>
      <c r="H342" s="178">
        <v>668</v>
      </c>
      <c r="J342" s="178">
        <v>604</v>
      </c>
      <c r="K342" s="178">
        <v>16.41</v>
      </c>
      <c r="L342" s="103">
        <v>2.57</v>
      </c>
      <c r="M342" s="103">
        <v>2.5750000000000002</v>
      </c>
      <c r="N342" s="178">
        <v>2.6549999999999998</v>
      </c>
      <c r="O342" s="103">
        <v>2.6875</v>
      </c>
      <c r="P342" s="103">
        <v>2.7675000000000001</v>
      </c>
      <c r="Q342" s="103">
        <v>2.9</v>
      </c>
      <c r="R342" s="103">
        <v>1.5349999999999999</v>
      </c>
      <c r="S342" s="103">
        <v>1.65</v>
      </c>
      <c r="T342" s="103">
        <v>1.645</v>
      </c>
      <c r="U342">
        <v>7.6600000000000001E-3</v>
      </c>
      <c r="V342" s="363">
        <v>126.098781</v>
      </c>
      <c r="W342" s="103">
        <v>153.5</v>
      </c>
      <c r="X342" s="103">
        <v>165.5</v>
      </c>
      <c r="Y342" s="103">
        <v>164.5</v>
      </c>
      <c r="Z342">
        <v>93.5</v>
      </c>
    </row>
    <row r="343" spans="1:26">
      <c r="A343" s="96">
        <v>44762</v>
      </c>
      <c r="B343">
        <v>254.2</v>
      </c>
      <c r="C343">
        <v>1200</v>
      </c>
      <c r="D343">
        <v>2.63</v>
      </c>
      <c r="E343" s="178">
        <v>3250</v>
      </c>
      <c r="F343" s="178">
        <v>561</v>
      </c>
      <c r="G343" s="178">
        <v>3450</v>
      </c>
      <c r="H343" s="178">
        <v>652</v>
      </c>
      <c r="J343" s="178">
        <v>591</v>
      </c>
      <c r="K343" s="178">
        <v>16.04</v>
      </c>
      <c r="L343" s="103">
        <v>2.5449999999999999</v>
      </c>
      <c r="M343" s="103">
        <v>2.6150000000000002</v>
      </c>
      <c r="N343" s="178">
        <v>2.63</v>
      </c>
      <c r="O343" s="103">
        <v>2.6825000000000001</v>
      </c>
      <c r="P343" s="103">
        <v>2.8050000000000002</v>
      </c>
      <c r="Q343" s="103">
        <v>2.8849999999999998</v>
      </c>
      <c r="R343" s="103">
        <v>1.5275000000000001</v>
      </c>
      <c r="S343" s="103">
        <v>1.6425000000000001</v>
      </c>
      <c r="T343" s="103">
        <v>1.6375</v>
      </c>
      <c r="U343">
        <v>7.6800000000000002E-3</v>
      </c>
      <c r="V343" s="363">
        <v>108.083701</v>
      </c>
      <c r="W343" s="103">
        <v>152.5</v>
      </c>
      <c r="X343" s="103">
        <v>164.5</v>
      </c>
      <c r="Y343" s="103">
        <v>163.5</v>
      </c>
      <c r="Z343">
        <v>93.5</v>
      </c>
    </row>
    <row r="344" spans="1:26">
      <c r="A344" s="96">
        <v>44763</v>
      </c>
      <c r="B344">
        <v>250.3</v>
      </c>
      <c r="C344">
        <v>1198.25</v>
      </c>
      <c r="D344">
        <v>2.5125000000000002</v>
      </c>
      <c r="E344" s="178">
        <v>3250</v>
      </c>
      <c r="F344" s="178">
        <v>556</v>
      </c>
      <c r="G344" s="178">
        <v>3450</v>
      </c>
      <c r="H344" s="178">
        <v>646</v>
      </c>
      <c r="J344" s="178">
        <v>586</v>
      </c>
      <c r="K344" s="178">
        <v>15.89</v>
      </c>
      <c r="L344" s="103">
        <v>2.5074999999999998</v>
      </c>
      <c r="M344" s="103">
        <v>2.57</v>
      </c>
      <c r="N344" s="178">
        <v>2.5121000000000002</v>
      </c>
      <c r="O344" s="103">
        <v>2.645</v>
      </c>
      <c r="P344" s="103">
        <v>2.7949999999999999</v>
      </c>
      <c r="Q344" s="103">
        <v>2.86</v>
      </c>
      <c r="R344" s="103">
        <v>1.5</v>
      </c>
      <c r="S344" s="103">
        <v>1.665</v>
      </c>
      <c r="T344" s="103">
        <v>1.66</v>
      </c>
      <c r="U344">
        <v>7.62E-3</v>
      </c>
      <c r="V344" s="363">
        <v>96.506247000000002</v>
      </c>
      <c r="W344" s="103">
        <v>149</v>
      </c>
      <c r="X344" s="103">
        <v>160.5</v>
      </c>
      <c r="Y344" s="103">
        <v>159.5</v>
      </c>
      <c r="Z344">
        <v>93.5</v>
      </c>
    </row>
    <row r="345" spans="1:26">
      <c r="A345" s="96">
        <v>44764</v>
      </c>
      <c r="B345">
        <v>246.5</v>
      </c>
      <c r="C345">
        <v>1182.75</v>
      </c>
      <c r="D345">
        <v>254.25</v>
      </c>
      <c r="E345" s="178">
        <v>3250</v>
      </c>
      <c r="F345" s="178">
        <v>557</v>
      </c>
      <c r="G345" s="178">
        <v>3450</v>
      </c>
      <c r="H345" s="178">
        <v>647</v>
      </c>
      <c r="J345" s="178">
        <v>587</v>
      </c>
      <c r="K345" s="178">
        <v>15.91</v>
      </c>
      <c r="L345" s="103">
        <v>2.4649999999999999</v>
      </c>
      <c r="M345" s="103">
        <v>2.5375000000000001</v>
      </c>
      <c r="N345" s="178">
        <v>2.4849999999999999</v>
      </c>
      <c r="O345" s="103">
        <v>2.605</v>
      </c>
      <c r="P345" s="103">
        <v>2.7650000000000001</v>
      </c>
      <c r="Q345" s="103">
        <v>2.83</v>
      </c>
      <c r="R345" s="103">
        <v>1.5</v>
      </c>
      <c r="S345" s="103">
        <v>1.67</v>
      </c>
      <c r="T345" s="103">
        <v>1.665</v>
      </c>
      <c r="U345">
        <v>7.6600000000000001E-3</v>
      </c>
      <c r="V345" s="363">
        <v>101.31586799999999</v>
      </c>
      <c r="W345" s="103">
        <v>150.25</v>
      </c>
      <c r="X345" s="103">
        <v>162.5</v>
      </c>
      <c r="Y345" s="103">
        <v>161.5</v>
      </c>
      <c r="Z345">
        <v>93.5</v>
      </c>
    </row>
    <row r="346" spans="1:26">
      <c r="A346" s="96">
        <v>44767</v>
      </c>
      <c r="B346">
        <v>250.75</v>
      </c>
      <c r="C346">
        <v>1161.75</v>
      </c>
      <c r="D346" s="28">
        <v>2.61</v>
      </c>
      <c r="E346" s="178">
        <v>3270</v>
      </c>
      <c r="F346" s="178">
        <v>571</v>
      </c>
      <c r="G346" s="178">
        <v>3470</v>
      </c>
      <c r="H346" s="178">
        <v>664</v>
      </c>
      <c r="J346" s="178">
        <v>601</v>
      </c>
      <c r="K346" s="178">
        <v>16.329999999999998</v>
      </c>
      <c r="L346" s="103">
        <v>2.5015000000000001</v>
      </c>
      <c r="M346" s="103">
        <v>2.5449999999999999</v>
      </c>
      <c r="N346" s="178">
        <v>2.61</v>
      </c>
      <c r="O346" s="103">
        <v>2.645</v>
      </c>
      <c r="P346" s="103">
        <v>2.75</v>
      </c>
      <c r="Q346" s="103">
        <v>2.87</v>
      </c>
      <c r="R346" s="103">
        <v>1.5</v>
      </c>
      <c r="S346" s="103">
        <v>1.67</v>
      </c>
      <c r="T346" s="103">
        <v>1.665</v>
      </c>
      <c r="U346">
        <v>7.4999999999999997E-3</v>
      </c>
      <c r="V346" s="722">
        <v>101.31586799999999</v>
      </c>
      <c r="W346" s="103">
        <v>150.25</v>
      </c>
      <c r="X346" s="103">
        <v>161.5</v>
      </c>
      <c r="Y346" s="103">
        <v>160.5</v>
      </c>
      <c r="Z346">
        <v>91.5</v>
      </c>
    </row>
    <row r="347" spans="1:26">
      <c r="A347" s="96">
        <v>44768</v>
      </c>
      <c r="B347">
        <v>255.4</v>
      </c>
      <c r="C347">
        <v>1164.75</v>
      </c>
      <c r="D347">
        <v>2.665</v>
      </c>
      <c r="E347" s="178">
        <v>3280</v>
      </c>
      <c r="F347" s="178">
        <v>575</v>
      </c>
      <c r="G347" s="178">
        <v>3480</v>
      </c>
      <c r="H347" s="178">
        <v>668</v>
      </c>
      <c r="J347" s="178">
        <v>605</v>
      </c>
      <c r="K347" s="178">
        <v>16.43</v>
      </c>
      <c r="L347" s="103">
        <v>2.5525000000000002</v>
      </c>
      <c r="M347" s="103">
        <v>2.6037499999999998</v>
      </c>
      <c r="N347" s="178">
        <v>2.665</v>
      </c>
      <c r="O347" s="103">
        <v>2.69</v>
      </c>
      <c r="P347" s="103">
        <v>2.8</v>
      </c>
      <c r="Q347" s="103">
        <v>2.9049999999999998</v>
      </c>
      <c r="R347" s="103">
        <v>1.5049999999999999</v>
      </c>
      <c r="S347" s="103">
        <v>1.615</v>
      </c>
      <c r="T347" s="103">
        <v>1.61</v>
      </c>
      <c r="U347">
        <v>7.3800000000000003E-3</v>
      </c>
      <c r="V347" s="363">
        <v>101.339232</v>
      </c>
      <c r="W347" s="103">
        <v>151</v>
      </c>
      <c r="X347" s="103">
        <v>162.25</v>
      </c>
      <c r="Y347" s="103">
        <v>161.25</v>
      </c>
      <c r="Z347">
        <v>91</v>
      </c>
    </row>
    <row r="348" spans="1:26">
      <c r="A348" s="96">
        <v>44769</v>
      </c>
      <c r="B348">
        <v>258.10000000000002</v>
      </c>
      <c r="C348">
        <v>1163.75</v>
      </c>
      <c r="D348">
        <v>2.6974999999999998</v>
      </c>
      <c r="E348" s="178">
        <v>3310</v>
      </c>
      <c r="F348" s="178">
        <v>588</v>
      </c>
      <c r="G348" s="178">
        <v>3510</v>
      </c>
      <c r="H348" s="178">
        <v>682</v>
      </c>
      <c r="J348" s="178">
        <v>618</v>
      </c>
      <c r="K348" s="178">
        <v>16.78</v>
      </c>
      <c r="L348" s="103">
        <v>2.58</v>
      </c>
      <c r="M348" s="103">
        <v>2.64</v>
      </c>
      <c r="N348" s="178">
        <v>2.7050000000000001</v>
      </c>
      <c r="O348" s="103">
        <v>2.7149999999999999</v>
      </c>
      <c r="P348" s="103">
        <v>2.8250000000000002</v>
      </c>
      <c r="Q348" s="103">
        <v>2.92</v>
      </c>
      <c r="R348" s="103">
        <v>1.5225</v>
      </c>
      <c r="S348" s="103">
        <v>1.6375</v>
      </c>
      <c r="T348" s="103">
        <v>1.6325000000000001</v>
      </c>
      <c r="U348">
        <v>7.4599999999999996E-3</v>
      </c>
      <c r="V348" s="363">
        <v>99.347994999999997</v>
      </c>
      <c r="W348" s="103">
        <v>152</v>
      </c>
      <c r="X348" s="103">
        <v>164</v>
      </c>
      <c r="Y348" s="103">
        <v>163</v>
      </c>
      <c r="Z348">
        <v>91.5</v>
      </c>
    </row>
    <row r="349" spans="1:26">
      <c r="A349" s="96">
        <v>44770</v>
      </c>
      <c r="B349">
        <v>264</v>
      </c>
      <c r="C349">
        <v>1137.75</v>
      </c>
      <c r="D349">
        <v>2.75</v>
      </c>
      <c r="E349" s="178">
        <v>3275</v>
      </c>
      <c r="F349" s="178">
        <v>592</v>
      </c>
      <c r="G349" s="178">
        <v>3475</v>
      </c>
      <c r="H349" s="178">
        <v>688</v>
      </c>
      <c r="J349" s="178">
        <v>622</v>
      </c>
      <c r="K349" s="178">
        <v>16.91</v>
      </c>
      <c r="L349" s="103">
        <v>2.6425000000000001</v>
      </c>
      <c r="M349" s="103">
        <v>2.6850000000000001</v>
      </c>
      <c r="N349" s="178">
        <v>2.7462499999999999</v>
      </c>
      <c r="O349" s="103">
        <v>2.7949999999999999</v>
      </c>
      <c r="P349" s="103">
        <v>2.88</v>
      </c>
      <c r="Q349" s="103">
        <v>2.98</v>
      </c>
      <c r="R349" s="103">
        <v>1.53</v>
      </c>
      <c r="S349" s="103">
        <v>1.6575</v>
      </c>
      <c r="T349" s="103">
        <v>1.6525000000000001</v>
      </c>
      <c r="U349">
        <v>7.4599999999999996E-3</v>
      </c>
      <c r="V349" s="363">
        <v>99.480405000000005</v>
      </c>
      <c r="W349" s="103">
        <v>153</v>
      </c>
      <c r="X349" s="103">
        <v>165.75</v>
      </c>
      <c r="Y349" s="103">
        <v>164.75</v>
      </c>
      <c r="Z349">
        <v>91.5</v>
      </c>
    </row>
    <row r="350" spans="1:26">
      <c r="A350" s="96">
        <v>44771</v>
      </c>
      <c r="B350">
        <v>261.89999999999998</v>
      </c>
      <c r="C350">
        <v>1124.75</v>
      </c>
      <c r="D350">
        <v>2.7075</v>
      </c>
      <c r="E350" s="178">
        <v>3275</v>
      </c>
      <c r="F350" s="178">
        <v>593</v>
      </c>
      <c r="G350" s="178">
        <v>3475</v>
      </c>
      <c r="H350" s="178">
        <v>689</v>
      </c>
      <c r="I350" s="178">
        <v>4095</v>
      </c>
      <c r="J350" s="178">
        <v>623</v>
      </c>
      <c r="K350" s="178">
        <v>16.940000000000001</v>
      </c>
      <c r="L350" s="103">
        <v>2.62</v>
      </c>
      <c r="M350" s="103">
        <v>2.71</v>
      </c>
      <c r="N350" s="178">
        <v>2.7050000000000001</v>
      </c>
      <c r="O350" s="103">
        <v>2.7749999999999999</v>
      </c>
      <c r="P350" s="103">
        <v>2.895</v>
      </c>
      <c r="Q350" s="103">
        <v>2.9950000000000001</v>
      </c>
      <c r="R350" s="103">
        <v>1.5549999999999999</v>
      </c>
      <c r="S350" s="103">
        <v>1.6825000000000001</v>
      </c>
      <c r="T350" s="103">
        <v>1.6775</v>
      </c>
      <c r="U350">
        <v>7.175E-3</v>
      </c>
      <c r="V350" s="363">
        <v>93.566878000000003</v>
      </c>
      <c r="W350" s="103">
        <v>155.5</v>
      </c>
      <c r="X350" s="103">
        <v>168.25</v>
      </c>
      <c r="Y350" s="103">
        <v>167.25</v>
      </c>
      <c r="Z350">
        <v>91.5</v>
      </c>
    </row>
    <row r="351" spans="1:26">
      <c r="A351" s="96">
        <v>44774</v>
      </c>
      <c r="B351">
        <v>257.10000000000002</v>
      </c>
      <c r="C351">
        <v>1096</v>
      </c>
      <c r="D351">
        <v>2.6575000000000002</v>
      </c>
      <c r="E351" s="178">
        <v>3230</v>
      </c>
      <c r="F351" s="178">
        <v>585</v>
      </c>
      <c r="G351" s="178">
        <v>3430</v>
      </c>
      <c r="H351" s="178">
        <v>681</v>
      </c>
      <c r="J351" s="178">
        <v>615</v>
      </c>
      <c r="K351" s="178">
        <v>16.72</v>
      </c>
      <c r="L351" s="103">
        <v>2.5674999999999999</v>
      </c>
      <c r="M351" s="103">
        <v>2.58</v>
      </c>
      <c r="N351" s="178">
        <v>2.645</v>
      </c>
      <c r="O351" s="103">
        <v>2.7</v>
      </c>
      <c r="P351" s="103">
        <v>2.8149999999999999</v>
      </c>
      <c r="Q351" s="103">
        <v>2.915</v>
      </c>
      <c r="R351" s="103">
        <v>1.5449999999999999</v>
      </c>
      <c r="S351" s="103">
        <v>1.68</v>
      </c>
      <c r="T351" s="103">
        <v>1.675</v>
      </c>
      <c r="U351">
        <v>7.0499999999999998E-3</v>
      </c>
      <c r="V351" s="363">
        <v>93.891239999999996</v>
      </c>
      <c r="W351" s="103">
        <v>155.25</v>
      </c>
      <c r="X351" s="103">
        <v>168.25</v>
      </c>
      <c r="Y351" s="103">
        <v>167.25</v>
      </c>
      <c r="Z351">
        <v>89</v>
      </c>
    </row>
    <row r="352" spans="1:26">
      <c r="A352" s="96">
        <v>44775</v>
      </c>
      <c r="B352">
        <v>249.9</v>
      </c>
      <c r="C352">
        <v>1079.75</v>
      </c>
      <c r="D352">
        <v>2.5550000000000002</v>
      </c>
      <c r="E352" s="178">
        <v>3230</v>
      </c>
      <c r="F352" s="178">
        <v>576</v>
      </c>
      <c r="G352" s="178">
        <v>3430</v>
      </c>
      <c r="H352" s="178">
        <v>670</v>
      </c>
      <c r="J352" s="178">
        <v>606</v>
      </c>
      <c r="K352" s="178">
        <v>16.47</v>
      </c>
      <c r="L352" s="103">
        <v>2.52</v>
      </c>
      <c r="M352" s="103">
        <v>2.5325000000000002</v>
      </c>
      <c r="N352" s="178">
        <v>2.5554999999999999</v>
      </c>
      <c r="O352" s="103">
        <v>2.64</v>
      </c>
      <c r="P352" s="103">
        <v>2.75</v>
      </c>
      <c r="Q352" s="103">
        <v>2.875</v>
      </c>
      <c r="R352" s="103">
        <v>1.5674999999999999</v>
      </c>
      <c r="S352" s="103">
        <v>1.75</v>
      </c>
      <c r="T352" s="103">
        <v>1.6950000000000001</v>
      </c>
      <c r="U352">
        <v>6.8900000000000003E-3</v>
      </c>
      <c r="V352" s="363">
        <v>95.578107000000003</v>
      </c>
      <c r="W352" s="103">
        <v>157</v>
      </c>
      <c r="X352" s="103">
        <v>170</v>
      </c>
      <c r="Y352" s="103">
        <v>169</v>
      </c>
      <c r="Z352">
        <v>85</v>
      </c>
    </row>
    <row r="353" spans="1:26">
      <c r="A353" s="96">
        <v>44776</v>
      </c>
      <c r="B353">
        <v>242.5</v>
      </c>
      <c r="C353">
        <v>1036</v>
      </c>
      <c r="D353">
        <v>2.4874999999999998</v>
      </c>
      <c r="E353" s="178">
        <v>3220</v>
      </c>
      <c r="F353" s="178">
        <v>575</v>
      </c>
      <c r="G353" s="178">
        <v>3420</v>
      </c>
      <c r="H353" s="178">
        <v>669</v>
      </c>
      <c r="J353" s="178">
        <v>605</v>
      </c>
      <c r="K353" s="178">
        <v>16.43</v>
      </c>
      <c r="L353" s="103">
        <v>2.4550000000000001</v>
      </c>
      <c r="M353" s="103">
        <v>2.4550000000000001</v>
      </c>
      <c r="N353" s="178">
        <v>2.4849999999999999</v>
      </c>
      <c r="O353" s="103">
        <v>2.5674999999999999</v>
      </c>
      <c r="P353" s="103">
        <v>2.6949999999999998</v>
      </c>
      <c r="Q353" s="103">
        <v>2.8250000000000002</v>
      </c>
      <c r="R353" s="103">
        <v>1.58</v>
      </c>
      <c r="S353" s="103">
        <v>1.7150000000000001</v>
      </c>
      <c r="T353" s="103">
        <v>1.71</v>
      </c>
      <c r="U353">
        <v>6.7250000000000001E-3</v>
      </c>
      <c r="V353" s="363">
        <v>90.408321000000001</v>
      </c>
      <c r="W353" s="103">
        <v>157.25</v>
      </c>
      <c r="X353" s="103">
        <v>170.5</v>
      </c>
      <c r="Y353" s="103">
        <v>169.5</v>
      </c>
      <c r="Z353">
        <v>82</v>
      </c>
    </row>
    <row r="354" spans="1:26">
      <c r="A354" s="96">
        <v>44777</v>
      </c>
      <c r="B354">
        <v>241.5</v>
      </c>
      <c r="C354">
        <v>1006</v>
      </c>
      <c r="D354">
        <v>2.4700000000000002</v>
      </c>
      <c r="E354" s="178">
        <v>3195</v>
      </c>
      <c r="F354" s="178">
        <v>578</v>
      </c>
      <c r="G354" s="178">
        <v>3350</v>
      </c>
      <c r="H354" s="178">
        <v>664</v>
      </c>
      <c r="J354" s="178">
        <v>608</v>
      </c>
      <c r="K354" s="178">
        <v>16.510000000000002</v>
      </c>
      <c r="L354" s="103">
        <v>2.415</v>
      </c>
      <c r="M354" s="103">
        <v>2.4125000000000001</v>
      </c>
      <c r="N354" s="178">
        <v>2.4550000000000001</v>
      </c>
      <c r="O354" s="103">
        <v>2.5299999999999998</v>
      </c>
      <c r="P354" s="103">
        <v>2.59</v>
      </c>
      <c r="Q354" s="103">
        <v>2.8</v>
      </c>
      <c r="R354" s="103">
        <v>1.5825</v>
      </c>
      <c r="S354" s="103">
        <v>1.7224999999999999</v>
      </c>
      <c r="T354" s="103">
        <v>1.7175</v>
      </c>
      <c r="U354">
        <v>6.7650000000000002E-3</v>
      </c>
      <c r="V354" s="363">
        <v>90.451408999999998</v>
      </c>
      <c r="W354" s="103">
        <v>158</v>
      </c>
      <c r="X354" s="103">
        <v>173.25</v>
      </c>
      <c r="Y354" s="103">
        <v>172.25</v>
      </c>
      <c r="Z354">
        <v>83.5</v>
      </c>
    </row>
    <row r="355" spans="1:26">
      <c r="A355" s="96">
        <v>44778</v>
      </c>
      <c r="B355">
        <v>244</v>
      </c>
      <c r="C355">
        <v>980.75</v>
      </c>
      <c r="D355">
        <v>2.5099999999999998</v>
      </c>
      <c r="E355" s="178">
        <v>3195</v>
      </c>
      <c r="F355" s="178">
        <v>582</v>
      </c>
      <c r="G355" s="178">
        <v>3350</v>
      </c>
      <c r="H355" s="178">
        <v>669</v>
      </c>
      <c r="I355" s="178">
        <v>4045</v>
      </c>
      <c r="J355" s="178">
        <v>612</v>
      </c>
      <c r="K355" s="178">
        <v>16.63</v>
      </c>
      <c r="L355" s="103">
        <v>2.44</v>
      </c>
      <c r="M355" s="103">
        <v>2.46</v>
      </c>
      <c r="N355" s="178">
        <v>2.4900000000000002</v>
      </c>
      <c r="O355" s="103">
        <v>2.5550000000000002</v>
      </c>
      <c r="P355" s="103">
        <v>2.62</v>
      </c>
      <c r="Q355" s="103">
        <v>2.83</v>
      </c>
      <c r="R355" s="103">
        <v>1.615</v>
      </c>
      <c r="S355" s="103">
        <v>1.7675000000000001</v>
      </c>
      <c r="T355" s="103">
        <v>1.7625</v>
      </c>
      <c r="U355">
        <v>7.175E-3</v>
      </c>
      <c r="V355" s="363">
        <v>90.152648999999997</v>
      </c>
      <c r="W355" s="103">
        <v>161.25</v>
      </c>
      <c r="X355" s="103">
        <v>175.75</v>
      </c>
      <c r="Y355" s="103">
        <v>174.75</v>
      </c>
      <c r="Z355">
        <v>88</v>
      </c>
    </row>
    <row r="356" spans="1:26">
      <c r="A356" s="96">
        <v>44781</v>
      </c>
      <c r="B356">
        <v>242.5</v>
      </c>
      <c r="C356">
        <v>956.75</v>
      </c>
      <c r="D356">
        <v>2.4849999999999999</v>
      </c>
      <c r="E356" s="178">
        <v>3165</v>
      </c>
      <c r="F356" s="178">
        <v>583</v>
      </c>
      <c r="G356" s="178">
        <v>3320</v>
      </c>
      <c r="H356" s="178">
        <v>670</v>
      </c>
      <c r="J356" s="178">
        <v>613</v>
      </c>
      <c r="K356" s="178">
        <v>16.66</v>
      </c>
      <c r="L356" s="103">
        <v>2.427</v>
      </c>
      <c r="M356" s="103">
        <v>2.4449999999999998</v>
      </c>
      <c r="N356" s="178">
        <v>2.4824999999999999</v>
      </c>
      <c r="O356" s="103">
        <v>2.5449999999999999</v>
      </c>
      <c r="P356" s="103">
        <v>2.59</v>
      </c>
      <c r="Q356" s="103">
        <v>2.82</v>
      </c>
      <c r="R356" s="103">
        <v>1.6225000000000001</v>
      </c>
      <c r="S356" s="103">
        <v>1.7749999999999999</v>
      </c>
      <c r="T356" s="103">
        <v>1.77</v>
      </c>
      <c r="U356">
        <v>7.1700000000000002E-3</v>
      </c>
      <c r="V356" s="363">
        <v>89.564182000000002</v>
      </c>
      <c r="W356" s="103">
        <v>162.75</v>
      </c>
      <c r="X356" s="103">
        <v>177.75</v>
      </c>
      <c r="Y356" s="103">
        <v>176.75</v>
      </c>
      <c r="Z356">
        <v>88</v>
      </c>
    </row>
    <row r="357" spans="1:26">
      <c r="A357" s="96">
        <v>44782</v>
      </c>
      <c r="B357">
        <v>244.45</v>
      </c>
      <c r="C357">
        <v>924.75</v>
      </c>
      <c r="D357">
        <v>2.5099999999999998</v>
      </c>
      <c r="E357" s="178">
        <v>3150</v>
      </c>
      <c r="F357" s="178">
        <v>577</v>
      </c>
      <c r="G357" s="178">
        <v>3305</v>
      </c>
      <c r="H357" s="178">
        <v>663</v>
      </c>
      <c r="J357" s="178">
        <v>607</v>
      </c>
      <c r="K357" s="178">
        <v>16.48</v>
      </c>
      <c r="L357" s="103">
        <v>2.4449999999999998</v>
      </c>
      <c r="M357" s="103">
        <v>2.44</v>
      </c>
      <c r="N357" s="178">
        <v>2.5099999999999998</v>
      </c>
      <c r="O357" s="103">
        <v>2.56</v>
      </c>
      <c r="P357" s="103">
        <v>2.62</v>
      </c>
      <c r="Q357" s="103">
        <v>2.85</v>
      </c>
      <c r="R357" s="103">
        <v>1.625</v>
      </c>
      <c r="S357" s="103">
        <v>1.7749999999999999</v>
      </c>
      <c r="T357" s="103">
        <v>1.77</v>
      </c>
      <c r="U357">
        <v>7.175E-3</v>
      </c>
      <c r="V357" s="363">
        <v>90.100480000000005</v>
      </c>
      <c r="W357" s="103">
        <v>162.75</v>
      </c>
      <c r="X357" s="103">
        <v>177.5</v>
      </c>
      <c r="Y357" s="103">
        <v>176.5</v>
      </c>
      <c r="Z357">
        <v>88</v>
      </c>
    </row>
    <row r="358" spans="1:26">
      <c r="A358" s="96">
        <v>44783</v>
      </c>
      <c r="B358">
        <v>246.3</v>
      </c>
      <c r="C358">
        <v>952.25</v>
      </c>
      <c r="D358">
        <v>2.5325000000000002</v>
      </c>
      <c r="E358" s="178">
        <v>3130</v>
      </c>
      <c r="F358" s="178">
        <v>580</v>
      </c>
      <c r="G358" s="178">
        <v>3285</v>
      </c>
      <c r="H358" s="178">
        <v>667</v>
      </c>
      <c r="J358" s="178">
        <v>610</v>
      </c>
      <c r="K358" s="178">
        <v>16.57</v>
      </c>
      <c r="L358" s="103">
        <v>2.4649999999999999</v>
      </c>
      <c r="M358" s="103">
        <v>2.4750000000000001</v>
      </c>
      <c r="N358" s="178">
        <v>2.5325000000000002</v>
      </c>
      <c r="O358" s="103">
        <v>2.58</v>
      </c>
      <c r="P358" s="103">
        <v>2.6524999999999999</v>
      </c>
      <c r="Q358" s="103">
        <v>2.88</v>
      </c>
      <c r="R358" s="103">
        <v>1.63</v>
      </c>
      <c r="S358" s="103">
        <v>1.78</v>
      </c>
      <c r="T358" s="103">
        <v>1.7749999999999999</v>
      </c>
      <c r="U358">
        <v>7.3350000000000004E-3</v>
      </c>
      <c r="V358" s="363">
        <v>90.018085999999997</v>
      </c>
      <c r="W358" s="103">
        <v>163.75</v>
      </c>
      <c r="X358" s="103">
        <v>178.75</v>
      </c>
      <c r="Y358" s="103">
        <v>177.75</v>
      </c>
      <c r="Z358">
        <v>90</v>
      </c>
    </row>
    <row r="359" spans="1:26">
      <c r="A359" s="96">
        <v>44784</v>
      </c>
      <c r="B359">
        <v>254.1</v>
      </c>
      <c r="C359">
        <v>1013.25</v>
      </c>
      <c r="D359">
        <v>2.6375000000000002</v>
      </c>
      <c r="E359" s="178">
        <v>3115</v>
      </c>
      <c r="F359" s="178">
        <v>570</v>
      </c>
      <c r="G359" s="178">
        <v>3270</v>
      </c>
      <c r="H359" s="178">
        <v>655</v>
      </c>
      <c r="J359" s="178">
        <v>600</v>
      </c>
      <c r="K359" s="178">
        <v>16.28</v>
      </c>
      <c r="L359" s="103">
        <v>2.5350000000000001</v>
      </c>
      <c r="M359" s="103">
        <v>2.5299999999999998</v>
      </c>
      <c r="N359" s="178">
        <v>2.6349999999999998</v>
      </c>
      <c r="O359" s="103">
        <v>2.65</v>
      </c>
      <c r="P359" s="103">
        <v>2.6924999999999999</v>
      </c>
      <c r="Q359" s="103">
        <v>2.92</v>
      </c>
      <c r="R359" s="103">
        <v>1.6575</v>
      </c>
      <c r="S359" s="103">
        <v>1.8574999999999999</v>
      </c>
      <c r="T359" s="103">
        <v>1.8525</v>
      </c>
      <c r="U359">
        <v>7.7799999999999996E-3</v>
      </c>
      <c r="V359" s="363">
        <v>90.289609999999996</v>
      </c>
      <c r="W359" s="103">
        <v>165.5</v>
      </c>
      <c r="X359" s="103">
        <v>181</v>
      </c>
      <c r="Y359" s="103">
        <v>180</v>
      </c>
      <c r="Z359">
        <v>91</v>
      </c>
    </row>
    <row r="360" spans="1:26">
      <c r="A360" s="96">
        <v>44785</v>
      </c>
      <c r="B360">
        <v>257.8</v>
      </c>
      <c r="C360">
        <v>1076</v>
      </c>
      <c r="D360">
        <v>2.6850000000000001</v>
      </c>
      <c r="E360" s="178">
        <v>3015</v>
      </c>
      <c r="F360" s="178">
        <v>562</v>
      </c>
      <c r="G360" s="178">
        <v>3170</v>
      </c>
      <c r="H360" s="178">
        <v>647</v>
      </c>
      <c r="I360" s="178">
        <v>3895</v>
      </c>
      <c r="J360" s="178">
        <v>592</v>
      </c>
      <c r="K360" s="178">
        <v>16.059999999999999</v>
      </c>
      <c r="L360" s="103">
        <v>2.5775000000000001</v>
      </c>
      <c r="M360" s="178">
        <v>2.57</v>
      </c>
      <c r="N360" s="103">
        <v>2.6850000000000001</v>
      </c>
      <c r="O360" s="103">
        <v>2.69</v>
      </c>
      <c r="P360" s="103">
        <v>2.7450000000000001</v>
      </c>
      <c r="Q360" s="103">
        <v>2.9750000000000001</v>
      </c>
      <c r="R360" s="103">
        <v>1.67</v>
      </c>
      <c r="S360" s="103">
        <v>1.82</v>
      </c>
      <c r="T360" s="103">
        <v>1.8149999999999999</v>
      </c>
      <c r="U360">
        <v>7.8200000000000006E-3</v>
      </c>
      <c r="V360" s="363">
        <v>90.844148000000004</v>
      </c>
      <c r="W360" s="103">
        <v>167.75</v>
      </c>
      <c r="X360" s="103">
        <v>182</v>
      </c>
      <c r="Y360" s="103">
        <v>181</v>
      </c>
      <c r="Z360">
        <v>94</v>
      </c>
    </row>
    <row r="361" spans="1:26">
      <c r="A361" s="96">
        <v>44788</v>
      </c>
      <c r="B361">
        <v>256</v>
      </c>
      <c r="C361">
        <v>1064.5</v>
      </c>
      <c r="D361">
        <v>2.665</v>
      </c>
      <c r="E361" s="178">
        <v>2995</v>
      </c>
      <c r="F361" s="178">
        <v>554</v>
      </c>
      <c r="G361" s="178">
        <v>3150</v>
      </c>
      <c r="H361" s="178">
        <v>638</v>
      </c>
      <c r="J361" s="178">
        <v>584</v>
      </c>
      <c r="K361" s="178">
        <v>15.85</v>
      </c>
      <c r="L361" s="103">
        <v>2.5550000000000002</v>
      </c>
      <c r="M361" s="103">
        <v>2.5425</v>
      </c>
      <c r="N361" s="178">
        <v>2.665</v>
      </c>
      <c r="O361" s="103">
        <v>2.6475</v>
      </c>
      <c r="P361" s="103">
        <v>2.69</v>
      </c>
      <c r="Q361" s="103">
        <v>2.93</v>
      </c>
      <c r="R361" s="103">
        <v>1.67</v>
      </c>
      <c r="S361" s="103">
        <v>1.81</v>
      </c>
      <c r="T361" s="103">
        <v>1.8049999999999999</v>
      </c>
      <c r="U361">
        <v>7.3749999999999996E-3</v>
      </c>
      <c r="V361" s="363">
        <v>91.451656</v>
      </c>
      <c r="W361" s="103">
        <v>167.5</v>
      </c>
      <c r="X361" s="103">
        <v>181.25</v>
      </c>
      <c r="Y361" s="103">
        <v>180.25</v>
      </c>
      <c r="Z361">
        <v>92</v>
      </c>
    </row>
    <row r="362" spans="1:26">
      <c r="A362" s="96">
        <v>44789</v>
      </c>
      <c r="B362">
        <v>251</v>
      </c>
      <c r="C362">
        <v>1050.5</v>
      </c>
      <c r="D362">
        <v>2.605</v>
      </c>
      <c r="E362" s="178">
        <v>2895</v>
      </c>
      <c r="F362" s="178">
        <v>535</v>
      </c>
      <c r="G362" s="178">
        <v>3050</v>
      </c>
      <c r="H362" s="178">
        <v>616</v>
      </c>
      <c r="J362" s="178">
        <v>565</v>
      </c>
      <c r="K362" s="178">
        <v>15.3</v>
      </c>
      <c r="L362" s="103">
        <v>2.5162499999999999</v>
      </c>
      <c r="M362" s="103">
        <v>2.5449999999999999</v>
      </c>
      <c r="N362" s="178">
        <v>2.64</v>
      </c>
      <c r="O362" s="103">
        <v>2.6150000000000002</v>
      </c>
      <c r="P362" s="103">
        <v>2.6850000000000001</v>
      </c>
      <c r="Q362" s="103">
        <v>2.9249999999999998</v>
      </c>
      <c r="R362" s="103">
        <v>1.67</v>
      </c>
      <c r="S362" s="103">
        <v>1.81</v>
      </c>
      <c r="T362" s="103">
        <v>1.8049999999999999</v>
      </c>
      <c r="U362">
        <v>7.2550000000000002E-3</v>
      </c>
      <c r="V362" s="363">
        <v>91.451656</v>
      </c>
      <c r="W362" s="103">
        <v>166.75</v>
      </c>
      <c r="X362" s="103">
        <v>180.5</v>
      </c>
      <c r="Y362" s="103">
        <v>179.5</v>
      </c>
      <c r="Z362">
        <v>90</v>
      </c>
    </row>
    <row r="363" spans="1:26">
      <c r="A363" s="96">
        <v>44790</v>
      </c>
      <c r="B363">
        <v>254.1</v>
      </c>
      <c r="C363">
        <v>1028</v>
      </c>
      <c r="D363">
        <v>2.61</v>
      </c>
      <c r="E363" s="178">
        <v>2825</v>
      </c>
      <c r="F363" s="178">
        <v>520</v>
      </c>
      <c r="G363" s="178">
        <v>2980</v>
      </c>
      <c r="H363" s="178">
        <v>600</v>
      </c>
      <c r="J363" s="178">
        <v>550</v>
      </c>
      <c r="K363" s="178">
        <v>14.88</v>
      </c>
      <c r="L363" s="103">
        <v>2.5350000000000001</v>
      </c>
      <c r="M363" s="103">
        <v>2.54</v>
      </c>
      <c r="N363" s="178">
        <v>2.61</v>
      </c>
      <c r="O363" s="103">
        <v>2.6675</v>
      </c>
      <c r="P363" s="103">
        <v>2.6949999999999998</v>
      </c>
      <c r="Q363" s="103">
        <v>2.94</v>
      </c>
      <c r="R363" s="103">
        <v>1.66</v>
      </c>
      <c r="S363" s="103">
        <v>1.7975000000000001</v>
      </c>
      <c r="T363" s="103">
        <v>1.7925</v>
      </c>
      <c r="U363">
        <v>7.2550000000000002E-3</v>
      </c>
      <c r="V363" s="363">
        <v>90.992531999999997</v>
      </c>
      <c r="W363" s="103">
        <v>164.75</v>
      </c>
      <c r="X363" s="103">
        <v>177.75</v>
      </c>
      <c r="Y363" s="103">
        <v>176.75</v>
      </c>
      <c r="Z363">
        <v>89</v>
      </c>
    </row>
    <row r="364" spans="1:26">
      <c r="A364" s="96">
        <v>44791</v>
      </c>
      <c r="B364">
        <v>255.8</v>
      </c>
      <c r="C364">
        <v>982</v>
      </c>
      <c r="D364">
        <v>2.6349999999999998</v>
      </c>
      <c r="E364" s="178">
        <v>2775</v>
      </c>
      <c r="F364" s="178">
        <v>509</v>
      </c>
      <c r="G364" s="178">
        <v>2930</v>
      </c>
      <c r="H364" s="178">
        <v>587</v>
      </c>
      <c r="J364" s="178">
        <v>539</v>
      </c>
      <c r="K364" s="178">
        <v>14.57</v>
      </c>
      <c r="L364" s="103">
        <v>2.5587499999999999</v>
      </c>
      <c r="M364" s="103">
        <v>2.5150000000000001</v>
      </c>
      <c r="N364" s="178">
        <v>2.64</v>
      </c>
      <c r="O364" s="103">
        <v>2.71</v>
      </c>
      <c r="P364" s="103">
        <v>2.69</v>
      </c>
      <c r="Q364" s="103">
        <v>2.9249999999999998</v>
      </c>
      <c r="R364" s="103">
        <v>1.615</v>
      </c>
      <c r="S364" s="103">
        <v>1.7649999999999999</v>
      </c>
      <c r="T364" s="103">
        <v>1.76</v>
      </c>
      <c r="U364">
        <v>7.2550000000000002E-3</v>
      </c>
      <c r="V364" s="363">
        <v>90.812633000000005</v>
      </c>
      <c r="W364" s="103">
        <v>162.25</v>
      </c>
      <c r="X364" s="103">
        <v>175.25</v>
      </c>
      <c r="Y364" s="103">
        <v>174.25</v>
      </c>
      <c r="Z364">
        <v>89</v>
      </c>
    </row>
    <row r="365" spans="1:26">
      <c r="A365" s="96">
        <v>44792</v>
      </c>
      <c r="B365">
        <v>260</v>
      </c>
      <c r="C365">
        <v>1027.75</v>
      </c>
      <c r="D365">
        <v>2.63</v>
      </c>
      <c r="E365" s="178">
        <v>2770</v>
      </c>
      <c r="F365" s="178">
        <v>509</v>
      </c>
      <c r="G365" s="178">
        <v>2925</v>
      </c>
      <c r="H365" s="178">
        <v>588</v>
      </c>
      <c r="I365" s="178">
        <v>3695</v>
      </c>
      <c r="J365" s="178">
        <v>539</v>
      </c>
      <c r="K365" s="178">
        <v>14.58</v>
      </c>
      <c r="L365" s="103">
        <v>2.61</v>
      </c>
      <c r="M365" s="103">
        <v>2.5750000000000002</v>
      </c>
      <c r="N365" s="178">
        <v>2.63</v>
      </c>
      <c r="O365" s="103">
        <v>2.76</v>
      </c>
      <c r="P365" s="103">
        <v>2.7250000000000001</v>
      </c>
      <c r="Q365" s="103">
        <v>2.9649999999999999</v>
      </c>
      <c r="R365" s="103">
        <v>1.61</v>
      </c>
      <c r="S365" s="103">
        <v>1.75</v>
      </c>
      <c r="T365" s="103">
        <v>1.7450000000000001</v>
      </c>
      <c r="U365">
        <v>7.2100000000000003E-3</v>
      </c>
      <c r="V365" s="363">
        <v>90.637006</v>
      </c>
      <c r="W365" s="103">
        <v>161.5</v>
      </c>
      <c r="X365" s="103">
        <v>174.75</v>
      </c>
      <c r="Y365" s="103">
        <v>173.75</v>
      </c>
      <c r="Z365">
        <v>89</v>
      </c>
    </row>
    <row r="366" spans="1:26">
      <c r="A366" s="96">
        <v>44795</v>
      </c>
      <c r="B366">
        <v>265</v>
      </c>
      <c r="C366">
        <v>1043.75</v>
      </c>
      <c r="D366">
        <v>2.6850000000000001</v>
      </c>
      <c r="E366" s="178">
        <v>2695</v>
      </c>
      <c r="F366" s="178">
        <v>498</v>
      </c>
      <c r="G366" s="178">
        <v>2850</v>
      </c>
      <c r="H366" s="178">
        <v>576</v>
      </c>
      <c r="J366" s="178">
        <v>528</v>
      </c>
      <c r="K366" s="178">
        <v>14.28</v>
      </c>
      <c r="L366" s="103">
        <v>2.645</v>
      </c>
      <c r="M366" s="103">
        <v>2.6</v>
      </c>
      <c r="N366" s="178">
        <v>2.6749999999999998</v>
      </c>
      <c r="O366" s="103">
        <v>2.7850000000000001</v>
      </c>
      <c r="P366" s="103">
        <v>2.75</v>
      </c>
      <c r="Q366" s="103">
        <v>2.97</v>
      </c>
      <c r="R366" s="103">
        <v>1.61</v>
      </c>
      <c r="S366" s="103">
        <v>1.75</v>
      </c>
      <c r="T366" s="103">
        <v>1.7450000000000001</v>
      </c>
      <c r="U366">
        <v>7.1300000000000001E-3</v>
      </c>
      <c r="V366" s="363">
        <v>90.074924999999993</v>
      </c>
      <c r="W366" s="103">
        <v>162.5</v>
      </c>
      <c r="X366" s="103">
        <v>177</v>
      </c>
      <c r="Y366" s="103">
        <v>176</v>
      </c>
      <c r="Z366">
        <v>89</v>
      </c>
    </row>
    <row r="367" spans="1:26">
      <c r="A367" s="96">
        <v>44796</v>
      </c>
      <c r="B367">
        <v>271</v>
      </c>
      <c r="C367">
        <v>1090</v>
      </c>
      <c r="D367">
        <v>2.7549999999999999</v>
      </c>
      <c r="E367" s="178">
        <v>2695</v>
      </c>
      <c r="F367" s="178">
        <v>504</v>
      </c>
      <c r="G367" s="178">
        <v>2850</v>
      </c>
      <c r="H367" s="178">
        <v>582</v>
      </c>
      <c r="J367" s="178">
        <v>534</v>
      </c>
      <c r="K367" s="178">
        <v>14.42</v>
      </c>
      <c r="L367" s="103">
        <v>2.7149999999999999</v>
      </c>
      <c r="M367" s="103">
        <v>2.7149999999999999</v>
      </c>
      <c r="N367" s="178">
        <v>2.76</v>
      </c>
      <c r="O367" s="103">
        <v>2.87</v>
      </c>
      <c r="P367" s="103">
        <v>2.9175</v>
      </c>
      <c r="Q367" s="103">
        <v>3.1150000000000002</v>
      </c>
      <c r="R367" s="103">
        <v>1.6375</v>
      </c>
      <c r="S367" s="103">
        <v>1.78</v>
      </c>
      <c r="T367" s="103">
        <v>1.7749999999999999</v>
      </c>
      <c r="U367">
        <v>7.1900000000000002E-3</v>
      </c>
      <c r="V367" s="363">
        <v>90.313902999999996</v>
      </c>
      <c r="W367" s="103">
        <v>164.25</v>
      </c>
      <c r="X367" s="103">
        <v>179</v>
      </c>
      <c r="Y367" s="103">
        <v>178</v>
      </c>
      <c r="Z367">
        <v>89</v>
      </c>
    </row>
    <row r="368" spans="1:26">
      <c r="A368" s="96">
        <v>44797</v>
      </c>
      <c r="B368">
        <v>265</v>
      </c>
      <c r="C368">
        <v>1119</v>
      </c>
      <c r="D368">
        <v>2.69</v>
      </c>
      <c r="E368" s="178">
        <v>2645</v>
      </c>
      <c r="F368" s="178">
        <v>494</v>
      </c>
      <c r="G368" s="178">
        <v>2800</v>
      </c>
      <c r="H368" s="178">
        <v>571</v>
      </c>
      <c r="J368" s="178">
        <v>524</v>
      </c>
      <c r="K368" s="178">
        <v>14.15</v>
      </c>
      <c r="L368" s="103">
        <v>2.6475</v>
      </c>
      <c r="M368" s="103">
        <v>2.64</v>
      </c>
      <c r="N368" s="178">
        <v>2.68</v>
      </c>
      <c r="O368" s="103">
        <v>2.79</v>
      </c>
      <c r="P368" s="103">
        <v>2.8525</v>
      </c>
      <c r="Q368" s="103">
        <v>3.0249999999999999</v>
      </c>
      <c r="R368" s="103">
        <v>1.635</v>
      </c>
      <c r="S368" s="103">
        <v>1.7849999999999999</v>
      </c>
      <c r="T368" s="103">
        <v>1.78</v>
      </c>
      <c r="U368">
        <v>7.2100000000000003E-3</v>
      </c>
      <c r="V368" s="363">
        <v>90.092930999999993</v>
      </c>
      <c r="W368" s="103">
        <v>161.5</v>
      </c>
      <c r="X368" s="103">
        <v>176.5</v>
      </c>
      <c r="Y368" s="103">
        <v>175.5</v>
      </c>
      <c r="Z368">
        <v>88.5</v>
      </c>
    </row>
    <row r="369" spans="1:26">
      <c r="A369" s="96">
        <v>44798</v>
      </c>
      <c r="B369">
        <v>260</v>
      </c>
      <c r="C369">
        <v>1125</v>
      </c>
      <c r="D369">
        <v>2.6549999999999998</v>
      </c>
      <c r="E369" s="178">
        <v>2645</v>
      </c>
      <c r="F369" s="178">
        <v>493</v>
      </c>
      <c r="G369" s="178">
        <v>2800</v>
      </c>
      <c r="H369" s="178">
        <v>571</v>
      </c>
      <c r="J369" s="178">
        <v>523</v>
      </c>
      <c r="K369" s="178">
        <v>14.14</v>
      </c>
      <c r="L369" s="103">
        <v>2.6025</v>
      </c>
      <c r="M369" s="103">
        <v>2.62</v>
      </c>
      <c r="N369" s="178">
        <v>2.6549999999999998</v>
      </c>
      <c r="O369" s="103">
        <v>2.75</v>
      </c>
      <c r="P369" s="103">
        <v>2.79</v>
      </c>
      <c r="Q369" s="103">
        <v>2.9750000000000001</v>
      </c>
      <c r="R369" s="103">
        <v>1.62</v>
      </c>
      <c r="S369" s="103">
        <v>1.7549999999999999</v>
      </c>
      <c r="T369" s="103">
        <v>1.75</v>
      </c>
      <c r="U369">
        <v>7.1500000000000001E-3</v>
      </c>
      <c r="V369" s="363">
        <v>89.902079999999998</v>
      </c>
      <c r="W369" s="103">
        <v>162.5</v>
      </c>
      <c r="X369" s="103">
        <v>175.25</v>
      </c>
      <c r="Y369" s="103">
        <v>174.25</v>
      </c>
      <c r="Z369">
        <v>88</v>
      </c>
    </row>
    <row r="370" spans="1:26">
      <c r="A370" s="96">
        <v>44799</v>
      </c>
      <c r="B370">
        <v>261</v>
      </c>
      <c r="C370">
        <v>1094</v>
      </c>
      <c r="D370">
        <v>2.67</v>
      </c>
      <c r="E370" s="178">
        <v>2645</v>
      </c>
      <c r="F370" s="178">
        <v>497</v>
      </c>
      <c r="G370" s="178">
        <v>2800</v>
      </c>
      <c r="H370" s="178">
        <v>575</v>
      </c>
      <c r="I370" s="178">
        <v>3495</v>
      </c>
      <c r="J370" s="178">
        <v>527</v>
      </c>
      <c r="K370" s="178">
        <v>14.23</v>
      </c>
      <c r="L370" s="103">
        <v>2.6074999999999999</v>
      </c>
      <c r="M370" s="103">
        <v>2.5950000000000002</v>
      </c>
      <c r="N370" s="178">
        <v>2.67875</v>
      </c>
      <c r="O370" s="103">
        <v>2.7250000000000001</v>
      </c>
      <c r="P370" s="103">
        <v>2.84</v>
      </c>
      <c r="Q370" s="103">
        <v>3.0249999999999999</v>
      </c>
      <c r="R370" s="103">
        <v>1.62</v>
      </c>
      <c r="S370" s="103">
        <v>1.7649999999999999</v>
      </c>
      <c r="T370" s="103">
        <v>1.76</v>
      </c>
      <c r="U370">
        <v>7.1300000000000001E-3</v>
      </c>
      <c r="V370" s="363">
        <v>89.697379999999995</v>
      </c>
      <c r="W370" s="103">
        <v>162.25</v>
      </c>
      <c r="X370" s="103">
        <v>176.25</v>
      </c>
      <c r="Y370" s="103">
        <v>175.25</v>
      </c>
      <c r="Z370">
        <v>87</v>
      </c>
    </row>
    <row r="371" spans="1:26">
      <c r="A371" s="96">
        <v>44802</v>
      </c>
      <c r="B371">
        <v>266.3</v>
      </c>
      <c r="C371" s="192">
        <v>1094</v>
      </c>
      <c r="D371">
        <v>2.72</v>
      </c>
      <c r="E371" s="178">
        <v>2645</v>
      </c>
      <c r="F371" s="178">
        <v>502</v>
      </c>
      <c r="G371" s="178">
        <v>2800</v>
      </c>
      <c r="H371" s="178">
        <v>581</v>
      </c>
      <c r="J371" s="178">
        <v>532</v>
      </c>
      <c r="K371" s="178">
        <v>14.39</v>
      </c>
      <c r="L371" s="103">
        <v>2.665</v>
      </c>
      <c r="M371" s="103">
        <v>2.66</v>
      </c>
      <c r="N371" s="178">
        <v>2.72</v>
      </c>
      <c r="O371" s="103">
        <v>2.77</v>
      </c>
      <c r="P371" s="103">
        <v>2.91</v>
      </c>
      <c r="Q371" s="103">
        <v>3.0750000000000002</v>
      </c>
      <c r="R371" s="103">
        <v>1.615</v>
      </c>
      <c r="S371" s="103">
        <v>1.595</v>
      </c>
      <c r="T371" s="103">
        <v>1.75</v>
      </c>
      <c r="U371">
        <v>7.0899999999999999E-3</v>
      </c>
      <c r="V371" s="363">
        <v>88.818220999999994</v>
      </c>
      <c r="W371" s="103">
        <v>162.25</v>
      </c>
      <c r="X371" s="103">
        <v>176.25</v>
      </c>
      <c r="Y371" s="103">
        <v>175.25</v>
      </c>
      <c r="Z371">
        <v>87</v>
      </c>
    </row>
    <row r="372" spans="1:26">
      <c r="A372" s="96">
        <v>44803</v>
      </c>
      <c r="B372">
        <v>260</v>
      </c>
      <c r="C372">
        <v>1058.75</v>
      </c>
      <c r="D372">
        <v>2.64</v>
      </c>
      <c r="E372" s="178">
        <v>2645</v>
      </c>
      <c r="F372" s="178">
        <v>494</v>
      </c>
      <c r="G372" s="178">
        <v>2800</v>
      </c>
      <c r="H372" s="178">
        <v>572</v>
      </c>
      <c r="J372" s="178">
        <v>524</v>
      </c>
      <c r="K372" s="178">
        <v>14.16</v>
      </c>
      <c r="L372" s="103">
        <v>2.5975000000000001</v>
      </c>
      <c r="M372" s="103">
        <v>2.6</v>
      </c>
      <c r="N372" s="178">
        <v>2.6524999999999999</v>
      </c>
      <c r="O372" s="103">
        <v>2.71</v>
      </c>
      <c r="P372" s="103">
        <v>2.7850000000000001</v>
      </c>
      <c r="Q372" s="103">
        <v>2.99</v>
      </c>
      <c r="R372" s="103">
        <v>1.62</v>
      </c>
      <c r="S372" s="103">
        <v>1.7524999999999999</v>
      </c>
      <c r="T372" s="103">
        <v>1.7475000000000001</v>
      </c>
      <c r="U372">
        <v>7.0099999999999997E-3</v>
      </c>
      <c r="V372" s="363">
        <v>88.221429000000001</v>
      </c>
      <c r="W372" s="103">
        <v>160.25</v>
      </c>
      <c r="X372" s="103">
        <v>174.75</v>
      </c>
      <c r="Y372" s="103">
        <v>173.75</v>
      </c>
      <c r="Z372">
        <v>86</v>
      </c>
    </row>
    <row r="373" spans="1:26">
      <c r="A373" s="96">
        <v>44804</v>
      </c>
      <c r="B373">
        <v>252</v>
      </c>
      <c r="C373">
        <v>1066.25</v>
      </c>
      <c r="D373">
        <v>2.57</v>
      </c>
      <c r="E373" s="178">
        <v>2595</v>
      </c>
      <c r="F373" s="178">
        <v>478</v>
      </c>
      <c r="G373" s="178">
        <v>2750</v>
      </c>
      <c r="H373" s="178">
        <v>553</v>
      </c>
      <c r="J373" s="178">
        <v>508</v>
      </c>
      <c r="K373" s="178">
        <v>13.7</v>
      </c>
      <c r="L373" s="103">
        <v>2.5299999999999998</v>
      </c>
      <c r="M373" s="103">
        <v>2.54</v>
      </c>
      <c r="N373" s="178">
        <v>2.57</v>
      </c>
      <c r="O373" s="103">
        <v>2.625</v>
      </c>
      <c r="P373" s="103">
        <v>2.6949999999999998</v>
      </c>
      <c r="Q373" s="103">
        <v>2.92</v>
      </c>
      <c r="R373" s="103">
        <v>1.62</v>
      </c>
      <c r="S373" s="103">
        <v>1.7549999999999999</v>
      </c>
      <c r="T373" s="103">
        <v>1.75</v>
      </c>
      <c r="U373">
        <v>6.9699999999999996E-3</v>
      </c>
      <c r="V373" s="363">
        <v>87.755004999999997</v>
      </c>
      <c r="W373" s="103">
        <v>162</v>
      </c>
      <c r="X373" s="103">
        <v>176</v>
      </c>
      <c r="Y373" s="103">
        <v>175</v>
      </c>
      <c r="Z373">
        <v>86</v>
      </c>
    </row>
    <row r="374" spans="1:26">
      <c r="A374" s="96">
        <v>44805</v>
      </c>
      <c r="B374">
        <v>249.4</v>
      </c>
      <c r="C374">
        <v>1101.75</v>
      </c>
      <c r="D374">
        <v>2.5099999999999998</v>
      </c>
      <c r="E374" s="178">
        <v>2495</v>
      </c>
      <c r="F374" s="178">
        <v>458</v>
      </c>
      <c r="G374" s="178">
        <v>2650</v>
      </c>
      <c r="H374" s="178">
        <v>531</v>
      </c>
      <c r="J374" s="178">
        <v>488</v>
      </c>
      <c r="K374" s="178">
        <v>13.13</v>
      </c>
      <c r="L374" s="103">
        <v>2.48</v>
      </c>
      <c r="M374" s="103">
        <v>2.48</v>
      </c>
      <c r="N374" s="178">
        <v>2.5499999999999998</v>
      </c>
      <c r="O374" s="103">
        <v>2.58</v>
      </c>
      <c r="P374" s="103">
        <v>2.68</v>
      </c>
      <c r="Q374" s="103">
        <v>2.92</v>
      </c>
      <c r="R374" s="103">
        <v>1.62</v>
      </c>
      <c r="S374" s="103">
        <v>1.7549999999999999</v>
      </c>
      <c r="T374" s="103">
        <v>1.75</v>
      </c>
      <c r="U374">
        <v>6.9300000000000004E-3</v>
      </c>
      <c r="V374" s="363">
        <v>86.845416</v>
      </c>
      <c r="W374" s="103">
        <v>162</v>
      </c>
      <c r="X374" s="103">
        <v>175</v>
      </c>
      <c r="Y374" s="103">
        <v>174</v>
      </c>
      <c r="Z374">
        <v>85</v>
      </c>
    </row>
    <row r="375" spans="1:26">
      <c r="A375" s="96">
        <v>44806</v>
      </c>
      <c r="B375">
        <v>251.4</v>
      </c>
      <c r="C375">
        <v>1098.5</v>
      </c>
      <c r="D375">
        <v>2.5125000000000002</v>
      </c>
      <c r="E375">
        <v>2395</v>
      </c>
      <c r="F375" s="178">
        <v>446</v>
      </c>
      <c r="G375">
        <v>2550</v>
      </c>
      <c r="H375" s="178">
        <v>518</v>
      </c>
      <c r="I375">
        <v>3255</v>
      </c>
      <c r="J375" s="178">
        <v>476</v>
      </c>
      <c r="K375" s="178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63">
        <v>86.565770000000001</v>
      </c>
      <c r="W375" s="103">
        <v>163.75</v>
      </c>
      <c r="X375" s="103">
        <v>175.5</v>
      </c>
      <c r="Y375" s="103">
        <v>174.5</v>
      </c>
      <c r="Z375">
        <v>85</v>
      </c>
    </row>
    <row r="376" spans="1:26">
      <c r="A376" s="96">
        <v>44809</v>
      </c>
      <c r="B376" s="192">
        <v>251.4</v>
      </c>
      <c r="C376" s="178">
        <v>1105</v>
      </c>
      <c r="D376" s="192">
        <v>2.5125000000000002</v>
      </c>
      <c r="E376" s="178">
        <v>2390</v>
      </c>
      <c r="F376" s="178">
        <v>446</v>
      </c>
      <c r="G376" s="178">
        <v>2550</v>
      </c>
      <c r="H376" s="178">
        <v>610</v>
      </c>
      <c r="I376" s="178"/>
      <c r="J376" s="178">
        <v>476</v>
      </c>
      <c r="K376" s="178">
        <v>12.81</v>
      </c>
      <c r="L376" s="192">
        <v>2.5024999999999999</v>
      </c>
      <c r="M376" s="192">
        <v>2.4900000000000002</v>
      </c>
      <c r="N376" s="192">
        <v>2.5125000000000002</v>
      </c>
      <c r="O376" s="192">
        <v>2.6</v>
      </c>
      <c r="P376" s="192">
        <v>2.69</v>
      </c>
      <c r="Q376" s="192">
        <v>2.93</v>
      </c>
      <c r="R376" s="192">
        <v>1.635</v>
      </c>
      <c r="S376" s="192">
        <v>1.76</v>
      </c>
      <c r="T376" s="192">
        <v>1.7549999999999999</v>
      </c>
      <c r="U376" s="192">
        <v>6.9300000000000004E-3</v>
      </c>
      <c r="V376" s="363">
        <v>85.877740000000003</v>
      </c>
      <c r="W376" s="373">
        <v>163.75</v>
      </c>
      <c r="X376" s="373">
        <v>175.5</v>
      </c>
      <c r="Y376" s="373">
        <v>174.5</v>
      </c>
      <c r="Z376" s="192">
        <v>85</v>
      </c>
    </row>
    <row r="377" spans="1:26">
      <c r="A377" s="96">
        <v>44810</v>
      </c>
      <c r="B377">
        <v>249.3</v>
      </c>
      <c r="C377">
        <v>1037.75</v>
      </c>
      <c r="D377">
        <v>2.5274999999999999</v>
      </c>
      <c r="E377" s="178">
        <v>2390</v>
      </c>
      <c r="F377" s="178">
        <v>440</v>
      </c>
      <c r="G377" s="178">
        <v>2550</v>
      </c>
      <c r="H377" s="178">
        <v>610</v>
      </c>
      <c r="J377" s="178">
        <v>475</v>
      </c>
      <c r="K377" s="178">
        <v>12.62</v>
      </c>
      <c r="L377" s="103">
        <v>2.4975000000000001</v>
      </c>
      <c r="M377" s="103">
        <v>2.4649999999999999</v>
      </c>
      <c r="N377" s="178">
        <v>2.5249999999999999</v>
      </c>
      <c r="O377" s="103">
        <v>2.57375</v>
      </c>
      <c r="P377" s="103">
        <v>2.7050000000000001</v>
      </c>
      <c r="Q377" s="103">
        <v>2.93</v>
      </c>
      <c r="R377" s="103">
        <v>1.62</v>
      </c>
      <c r="S377" s="103">
        <v>1.7475000000000001</v>
      </c>
      <c r="T377" s="103">
        <v>1.7424999999999999</v>
      </c>
      <c r="U377">
        <v>6.9100000000000003E-3</v>
      </c>
      <c r="V377" s="363">
        <v>82.334338000000002</v>
      </c>
      <c r="W377" s="103">
        <v>162</v>
      </c>
      <c r="X377" s="103">
        <v>175</v>
      </c>
      <c r="Y377" s="103">
        <v>174</v>
      </c>
      <c r="Z377">
        <v>85</v>
      </c>
    </row>
    <row r="378" spans="1:26">
      <c r="A378" s="104">
        <v>44811</v>
      </c>
      <c r="B378">
        <v>243</v>
      </c>
      <c r="C378">
        <v>931.25</v>
      </c>
      <c r="D378">
        <v>2.4750000000000001</v>
      </c>
      <c r="E378" s="192">
        <v>2390</v>
      </c>
      <c r="F378" s="192">
        <v>440</v>
      </c>
      <c r="G378" s="192">
        <v>2550</v>
      </c>
      <c r="H378" s="192">
        <v>610</v>
      </c>
      <c r="I378" s="192"/>
      <c r="J378" s="192">
        <v>475</v>
      </c>
      <c r="K378" s="192">
        <v>12.62</v>
      </c>
      <c r="L378" s="103">
        <v>2.4474999999999998</v>
      </c>
      <c r="M378" s="103">
        <v>2.4700000000000002</v>
      </c>
      <c r="N378" s="178">
        <v>2.4824999999999999</v>
      </c>
      <c r="O378" s="103">
        <v>2.5474999999999999</v>
      </c>
      <c r="P378" s="103">
        <v>2.67</v>
      </c>
      <c r="Q378" s="103">
        <v>2.8849999999999998</v>
      </c>
      <c r="R378" s="103">
        <v>1.6225000000000001</v>
      </c>
      <c r="S378" s="103">
        <v>1.75</v>
      </c>
      <c r="T378" s="103">
        <v>1.7450000000000001</v>
      </c>
      <c r="U378">
        <v>6.8500000000000002E-3</v>
      </c>
      <c r="V378" s="405">
        <v>82.334338000000002</v>
      </c>
      <c r="W378" s="103">
        <v>162.5</v>
      </c>
      <c r="X378" s="103">
        <v>175.5</v>
      </c>
      <c r="Y378" s="103">
        <v>174.5</v>
      </c>
      <c r="Z378">
        <v>84</v>
      </c>
    </row>
    <row r="379" spans="1:26">
      <c r="A379" s="96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8">
        <v>68.186926999999997</v>
      </c>
      <c r="W379" s="103">
        <v>162.25</v>
      </c>
      <c r="X379" s="103">
        <v>174.75</v>
      </c>
      <c r="Y379" s="103">
        <v>173.75</v>
      </c>
      <c r="Z379">
        <v>84</v>
      </c>
    </row>
    <row r="380" spans="1:26">
      <c r="A380" s="96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63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6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63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6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63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6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63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6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63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6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63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6">
        <v>44823</v>
      </c>
      <c r="B386">
        <v>242.27500000000001</v>
      </c>
      <c r="C386" s="192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63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6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63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6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63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6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63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6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63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6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63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6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63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6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63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6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63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6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63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6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63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6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63">
        <v>88.451560999999998</v>
      </c>
      <c r="W397" s="192">
        <v>157</v>
      </c>
      <c r="X397" s="192">
        <v>173.5</v>
      </c>
      <c r="Y397" s="192">
        <v>173</v>
      </c>
      <c r="Z397" s="192">
        <v>62</v>
      </c>
    </row>
    <row r="398" spans="1:26">
      <c r="A398" s="96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63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6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63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6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63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6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63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6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63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6">
        <v>44846</v>
      </c>
      <c r="B403">
        <v>242.4</v>
      </c>
      <c r="C403">
        <v>916.25</v>
      </c>
      <c r="D403">
        <v>2.5175000000000001</v>
      </c>
      <c r="E403" s="192">
        <v>3025</v>
      </c>
      <c r="F403" s="192">
        <v>543</v>
      </c>
      <c r="G403" s="192">
        <v>3070</v>
      </c>
      <c r="H403" s="192">
        <v>658</v>
      </c>
      <c r="I403" s="192"/>
      <c r="J403" s="192">
        <v>578</v>
      </c>
      <c r="K403" s="192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5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6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63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6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92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63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6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63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6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63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6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63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6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63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6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63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6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63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6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63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6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63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6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63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6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92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63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6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63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6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63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6">
        <v>44867</v>
      </c>
      <c r="B418">
        <v>269.2</v>
      </c>
      <c r="C418">
        <v>799</v>
      </c>
      <c r="D418">
        <v>2.7450000000000001</v>
      </c>
      <c r="E418" s="192">
        <v>3175</v>
      </c>
      <c r="F418" s="192">
        <v>585</v>
      </c>
      <c r="G418" s="192">
        <v>3220</v>
      </c>
      <c r="H418" s="192">
        <v>687</v>
      </c>
      <c r="I418" s="192"/>
      <c r="J418" s="192">
        <v>620</v>
      </c>
      <c r="K418" s="192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5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6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63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6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92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63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6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63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6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63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6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63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6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63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6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92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63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6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63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6">
        <v>44880</v>
      </c>
      <c r="B427">
        <v>253</v>
      </c>
      <c r="C427">
        <v>720</v>
      </c>
      <c r="D427">
        <v>2.6124999999999998</v>
      </c>
      <c r="E427" s="192">
        <v>3095</v>
      </c>
      <c r="F427" s="192">
        <v>548</v>
      </c>
      <c r="G427" s="192">
        <v>3120</v>
      </c>
      <c r="H427" s="192">
        <v>631</v>
      </c>
      <c r="I427" s="192"/>
      <c r="J427" s="192">
        <v>583</v>
      </c>
      <c r="K427" s="192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5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6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63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6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63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6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63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6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63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6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63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6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63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4">
        <v>44889</v>
      </c>
      <c r="B434" s="192">
        <v>245</v>
      </c>
      <c r="C434" s="178">
        <v>823.75</v>
      </c>
      <c r="D434" s="192">
        <v>251.5</v>
      </c>
      <c r="E434" s="178">
        <v>3120</v>
      </c>
      <c r="F434" s="178">
        <v>554</v>
      </c>
      <c r="G434" s="178">
        <v>3210</v>
      </c>
      <c r="H434" s="178">
        <v>650</v>
      </c>
      <c r="I434" s="178"/>
      <c r="J434" s="178">
        <v>589</v>
      </c>
      <c r="K434" s="178">
        <v>15.84</v>
      </c>
      <c r="L434" s="192">
        <v>2.4550000000000001</v>
      </c>
      <c r="M434" s="192">
        <v>2.3574999999999999</v>
      </c>
      <c r="N434" s="192">
        <v>2.5150000000000001</v>
      </c>
      <c r="O434" s="192">
        <v>2.58</v>
      </c>
      <c r="P434" s="192">
        <v>2.61</v>
      </c>
      <c r="Q434" s="192">
        <v>2.73</v>
      </c>
      <c r="R434" s="192">
        <v>1.82</v>
      </c>
      <c r="S434" s="192">
        <v>1.94</v>
      </c>
      <c r="T434" s="192">
        <v>1.9350000000000001</v>
      </c>
      <c r="U434" s="192">
        <v>5.2199999999999998E-3</v>
      </c>
      <c r="V434" s="606">
        <v>99.705500999999998</v>
      </c>
      <c r="W434" s="192">
        <v>182.75</v>
      </c>
      <c r="X434" s="192">
        <v>194.75</v>
      </c>
      <c r="Y434" s="192">
        <v>193.75</v>
      </c>
      <c r="Z434" s="192">
        <v>64</v>
      </c>
    </row>
    <row r="435" spans="1:26">
      <c r="A435" s="104">
        <v>44890</v>
      </c>
      <c r="B435" s="192">
        <v>245</v>
      </c>
      <c r="C435" s="178">
        <v>823</v>
      </c>
      <c r="D435" s="192">
        <v>251.5</v>
      </c>
      <c r="E435" s="178">
        <v>3120</v>
      </c>
      <c r="F435" s="178">
        <v>544</v>
      </c>
      <c r="G435" s="178">
        <v>3210</v>
      </c>
      <c r="H435" s="178">
        <v>639</v>
      </c>
      <c r="I435" s="178">
        <v>3600</v>
      </c>
      <c r="J435" s="178">
        <v>579</v>
      </c>
      <c r="K435" s="192">
        <v>15.56</v>
      </c>
      <c r="L435" s="192">
        <v>2.4550000000000001</v>
      </c>
      <c r="M435" s="192">
        <v>2.3574999999999999</v>
      </c>
      <c r="N435" s="192">
        <v>2.5150000000000001</v>
      </c>
      <c r="O435" s="192">
        <v>2.58</v>
      </c>
      <c r="P435" s="192">
        <v>2.61</v>
      </c>
      <c r="Q435" s="192">
        <v>2.73</v>
      </c>
      <c r="R435" s="192">
        <v>1.82</v>
      </c>
      <c r="S435" s="192">
        <v>1.94</v>
      </c>
      <c r="T435" s="192">
        <v>1.9350000000000001</v>
      </c>
      <c r="U435" s="192">
        <v>5.2199999999999998E-3</v>
      </c>
      <c r="V435" s="363">
        <v>99.339680999999999</v>
      </c>
      <c r="W435" s="192">
        <v>182.75</v>
      </c>
      <c r="X435" s="192">
        <v>194.75</v>
      </c>
      <c r="Y435" s="192">
        <v>193.75</v>
      </c>
      <c r="Z435" s="192">
        <v>64</v>
      </c>
    </row>
    <row r="436" spans="1:26">
      <c r="A436" s="96">
        <v>44893</v>
      </c>
      <c r="B436">
        <v>239.5</v>
      </c>
      <c r="C436">
        <v>809.75</v>
      </c>
      <c r="D436" s="666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63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6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63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6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92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63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6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63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6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63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6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63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6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63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6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63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6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63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6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8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63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6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63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6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63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6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63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6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63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6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63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6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63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6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63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6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63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6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63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6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63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6">
        <v>44921</v>
      </c>
      <c r="B456" s="192">
        <v>226.7</v>
      </c>
      <c r="C456" s="192">
        <v>732</v>
      </c>
      <c r="D456" s="192">
        <v>2.3199999999999998</v>
      </c>
      <c r="E456" s="192">
        <v>3150</v>
      </c>
      <c r="F456" s="192">
        <v>575</v>
      </c>
      <c r="G456" s="192">
        <v>3250</v>
      </c>
      <c r="H456" s="192">
        <v>651</v>
      </c>
      <c r="I456" s="192">
        <v>3500</v>
      </c>
      <c r="J456" s="192">
        <v>610</v>
      </c>
      <c r="K456" s="192">
        <v>16.43</v>
      </c>
      <c r="L456" s="192">
        <v>2.2637499999999999</v>
      </c>
      <c r="M456" s="192">
        <v>2.2549999999999999</v>
      </c>
      <c r="N456" s="192">
        <v>2.3149999999999999</v>
      </c>
      <c r="O456" s="192">
        <v>2.34</v>
      </c>
      <c r="P456" s="192">
        <v>2.4300000000000002</v>
      </c>
      <c r="Q456" s="192">
        <v>2.5099999999999998</v>
      </c>
      <c r="R456" s="192">
        <v>1.675</v>
      </c>
      <c r="S456" s="192">
        <v>1.77</v>
      </c>
      <c r="T456" s="192">
        <v>1.7649999999999999</v>
      </c>
      <c r="U456" s="192">
        <v>5.64E-3</v>
      </c>
      <c r="V456" s="363">
        <v>87.376525000000001</v>
      </c>
      <c r="W456" s="192">
        <v>167.5</v>
      </c>
      <c r="X456" s="192">
        <v>176</v>
      </c>
      <c r="Y456" s="192">
        <v>175</v>
      </c>
      <c r="Z456" s="192">
        <v>69</v>
      </c>
    </row>
    <row r="457" spans="1:26">
      <c r="A457" s="96">
        <v>44922</v>
      </c>
      <c r="B457">
        <v>229.9</v>
      </c>
      <c r="C457" s="192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63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6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63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6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63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6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63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6">
        <v>44928</v>
      </c>
      <c r="B461" s="192">
        <v>235.5</v>
      </c>
      <c r="C461" s="192">
        <v>763.5</v>
      </c>
      <c r="D461" s="192">
        <v>2.4550000000000001</v>
      </c>
      <c r="E461" s="192">
        <v>3180</v>
      </c>
      <c r="F461" s="192">
        <v>567</v>
      </c>
      <c r="G461" s="192">
        <v>3245</v>
      </c>
      <c r="H461" s="192">
        <v>635</v>
      </c>
      <c r="I461" s="192">
        <v>3495</v>
      </c>
      <c r="J461" s="192">
        <v>602</v>
      </c>
      <c r="K461" s="192">
        <v>16.2</v>
      </c>
      <c r="L461" s="192">
        <v>2.3525</v>
      </c>
      <c r="M461" s="192">
        <v>2.35</v>
      </c>
      <c r="N461" s="192">
        <v>2.44</v>
      </c>
      <c r="O461" s="192">
        <v>2.42</v>
      </c>
      <c r="P461" s="192">
        <v>2.61</v>
      </c>
      <c r="Q461" s="192">
        <v>2.7</v>
      </c>
      <c r="R461" s="192">
        <v>1.65</v>
      </c>
      <c r="S461" s="192">
        <v>1.77</v>
      </c>
      <c r="T461" s="192">
        <v>1.7649999999999999</v>
      </c>
      <c r="U461" s="192">
        <v>5.6649999999999999E-3</v>
      </c>
      <c r="V461" s="405">
        <v>87</v>
      </c>
      <c r="W461" s="192">
        <v>164.75</v>
      </c>
      <c r="X461" s="192">
        <v>177.25</v>
      </c>
      <c r="Y461" s="192">
        <v>176.25</v>
      </c>
      <c r="Z461" s="192">
        <v>70</v>
      </c>
    </row>
    <row r="462" spans="1:26">
      <c r="A462" s="96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63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6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63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6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63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6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63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6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63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6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63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6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63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6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63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6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63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6">
        <v>44942</v>
      </c>
      <c r="B471" s="192">
        <v>221.5</v>
      </c>
      <c r="C471">
        <v>729.25</v>
      </c>
      <c r="D471" s="192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92">
        <v>2.2000000000000002</v>
      </c>
      <c r="M471" s="192">
        <v>2.17</v>
      </c>
      <c r="N471" s="192">
        <v>2.29</v>
      </c>
      <c r="O471" s="192">
        <v>2.31</v>
      </c>
      <c r="P471" s="192">
        <v>2.3849999999999998</v>
      </c>
      <c r="Q471" s="192">
        <v>2.5299999999999998</v>
      </c>
      <c r="R471" s="192">
        <v>1.6375</v>
      </c>
      <c r="S471" s="192">
        <v>1.6675</v>
      </c>
      <c r="T471" s="192">
        <v>1.6625000000000001</v>
      </c>
      <c r="U471" s="192">
        <v>5.2199999999999998E-3</v>
      </c>
      <c r="V471" s="363">
        <v>87.147497000000001</v>
      </c>
      <c r="W471" s="192">
        <v>163.75</v>
      </c>
      <c r="X471" s="192">
        <v>166.25</v>
      </c>
      <c r="Y471" s="192">
        <v>165.25</v>
      </c>
      <c r="Z471" s="192">
        <v>64</v>
      </c>
    </row>
    <row r="472" spans="1:26">
      <c r="A472" s="96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63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6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63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6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63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6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63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6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63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6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63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6">
        <v>44951</v>
      </c>
      <c r="B478">
        <v>214.5</v>
      </c>
      <c r="C478">
        <v>806</v>
      </c>
      <c r="D478" s="28">
        <v>2.2450000000000001</v>
      </c>
      <c r="E478" s="192">
        <v>2950</v>
      </c>
      <c r="F478" s="192">
        <v>542</v>
      </c>
      <c r="G478" s="192">
        <v>3015</v>
      </c>
      <c r="H478" s="192">
        <v>608</v>
      </c>
      <c r="I478" s="192"/>
      <c r="J478" s="192">
        <v>577</v>
      </c>
      <c r="K478" s="192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63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6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63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6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63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6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63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6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63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6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63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6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63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6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63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6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63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6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63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6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63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6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63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6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63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6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63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6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63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6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63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6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63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6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5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6">
        <v>44977</v>
      </c>
      <c r="B496" s="192">
        <v>220</v>
      </c>
      <c r="C496">
        <v>836.75</v>
      </c>
      <c r="D496" s="192">
        <v>2.27</v>
      </c>
      <c r="E496" s="192">
        <v>2995</v>
      </c>
      <c r="F496" s="192">
        <v>549</v>
      </c>
      <c r="G496" s="192">
        <v>3115</v>
      </c>
      <c r="H496" s="192">
        <v>625</v>
      </c>
      <c r="I496" s="192"/>
      <c r="J496" s="192">
        <v>584</v>
      </c>
      <c r="K496" s="192">
        <v>15.7</v>
      </c>
      <c r="L496" s="192">
        <v>2.19625</v>
      </c>
      <c r="M496" s="192">
        <v>2.1425000000000001</v>
      </c>
      <c r="N496" s="192">
        <v>2.2799999999999998</v>
      </c>
      <c r="O496" s="192">
        <v>2.2799999999999998</v>
      </c>
      <c r="P496" s="192">
        <v>2.3450000000000002</v>
      </c>
      <c r="Q496" s="192">
        <v>2.44</v>
      </c>
      <c r="R496" s="192">
        <v>1.6225000000000001</v>
      </c>
      <c r="S496" s="192">
        <v>1.66</v>
      </c>
      <c r="T496" s="192">
        <v>1.655</v>
      </c>
      <c r="U496" s="192">
        <v>5.3400000000000001E-3</v>
      </c>
      <c r="V496" s="405">
        <v>100.590767</v>
      </c>
      <c r="W496" s="192">
        <v>162</v>
      </c>
      <c r="X496" s="192">
        <v>166.25</v>
      </c>
      <c r="Y496" s="192">
        <v>165.25</v>
      </c>
      <c r="Z496" s="192">
        <v>65</v>
      </c>
    </row>
    <row r="497" spans="1:26">
      <c r="A497" s="96">
        <v>44978</v>
      </c>
      <c r="B497">
        <v>220.55</v>
      </c>
      <c r="C497">
        <v>831</v>
      </c>
      <c r="D497">
        <v>2.29</v>
      </c>
      <c r="E497" s="192">
        <v>2995</v>
      </c>
      <c r="F497" s="192">
        <v>549</v>
      </c>
      <c r="G497" s="192">
        <v>3115</v>
      </c>
      <c r="H497" s="192">
        <v>625</v>
      </c>
      <c r="I497" s="192"/>
      <c r="J497" s="192">
        <v>584</v>
      </c>
      <c r="K497" s="192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5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6">
        <v>44979</v>
      </c>
      <c r="B498">
        <v>219.25</v>
      </c>
      <c r="C498">
        <v>837.5</v>
      </c>
      <c r="D498">
        <v>2.2799999999999998</v>
      </c>
      <c r="E498" s="192">
        <v>2995</v>
      </c>
      <c r="F498" s="192">
        <v>549</v>
      </c>
      <c r="G498" s="192">
        <v>3115</v>
      </c>
      <c r="H498" s="192">
        <v>625</v>
      </c>
      <c r="I498" s="192"/>
      <c r="J498" s="192">
        <v>584</v>
      </c>
      <c r="K498" s="192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63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6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63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6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63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6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63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6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63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6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63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6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63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6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63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6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63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6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63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6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63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6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63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6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63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6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5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6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63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6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63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6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63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6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63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6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63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6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63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6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63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6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63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6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63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6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63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6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63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6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63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6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63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6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63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6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63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6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63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6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63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6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5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6">
        <v>45026</v>
      </c>
      <c r="B530">
        <v>245.4</v>
      </c>
      <c r="C530" s="192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63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6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63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6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63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6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63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6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63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6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63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6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63">
        <v>94.241167000000004</v>
      </c>
      <c r="Z536">
        <v>81.5</v>
      </c>
    </row>
    <row r="537" spans="1:26">
      <c r="A537" s="96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63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6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63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6">
        <v>45037</v>
      </c>
      <c r="B539">
        <v>240.7</v>
      </c>
      <c r="C539">
        <v>842.25</v>
      </c>
      <c r="D539">
        <v>2.48</v>
      </c>
      <c r="E539" s="192">
        <v>3480</v>
      </c>
      <c r="F539" s="192">
        <v>641</v>
      </c>
      <c r="G539" s="192">
        <v>3525</v>
      </c>
      <c r="H539" s="192">
        <v>714</v>
      </c>
      <c r="I539" s="192"/>
      <c r="J539" s="192">
        <v>676</v>
      </c>
      <c r="K539" s="192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5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6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63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6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63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6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63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6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63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6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63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4">
        <v>45047</v>
      </c>
      <c r="B545">
        <v>242.1</v>
      </c>
      <c r="C545" s="192">
        <v>874</v>
      </c>
      <c r="D545">
        <v>2.5</v>
      </c>
      <c r="E545" s="192">
        <v>3270</v>
      </c>
      <c r="F545" s="192">
        <v>612</v>
      </c>
      <c r="G545" s="192">
        <v>3315</v>
      </c>
      <c r="H545" s="192">
        <v>681</v>
      </c>
      <c r="I545" s="192">
        <v>3945</v>
      </c>
      <c r="J545" s="192">
        <v>647</v>
      </c>
      <c r="K545" s="192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5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6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63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6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63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6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63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6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63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6">
        <v>45054</v>
      </c>
      <c r="B550">
        <v>242</v>
      </c>
      <c r="C550" s="192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63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6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63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6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63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6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63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6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63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6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63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6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63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6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63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6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63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6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63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6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63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6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63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6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63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6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63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6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63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4">
        <v>45075</v>
      </c>
      <c r="B565" s="192">
        <v>249.4</v>
      </c>
      <c r="C565" s="192">
        <v>743.75</v>
      </c>
      <c r="D565" s="192">
        <v>2.6025</v>
      </c>
      <c r="E565" s="192">
        <v>2850</v>
      </c>
      <c r="F565" s="192">
        <v>538</v>
      </c>
      <c r="G565" s="192">
        <v>2895</v>
      </c>
      <c r="H565" s="192">
        <v>600</v>
      </c>
      <c r="I565" s="192"/>
      <c r="J565" s="192">
        <v>573</v>
      </c>
      <c r="K565" s="192">
        <v>16.09</v>
      </c>
      <c r="L565" s="192">
        <v>2.49125</v>
      </c>
      <c r="M565" s="192">
        <v>2.4849999999999999</v>
      </c>
      <c r="N565" s="192">
        <v>2.5975000000000001</v>
      </c>
      <c r="O565" s="192">
        <v>2.57</v>
      </c>
      <c r="P565" s="192">
        <v>2.7149999999999999</v>
      </c>
      <c r="Q565" s="192">
        <v>2.7549999999999999</v>
      </c>
      <c r="R565" s="192">
        <v>1.5</v>
      </c>
      <c r="S565" s="192">
        <v>1.5225</v>
      </c>
      <c r="T565" s="192">
        <v>1.5175000000000001</v>
      </c>
      <c r="U565" s="192">
        <v>6.8500000000000002E-3</v>
      </c>
      <c r="V565" s="363">
        <v>133.35931299999999</v>
      </c>
      <c r="W565" s="192">
        <v>150.25</v>
      </c>
      <c r="X565" s="192">
        <v>152.25</v>
      </c>
      <c r="Y565" s="192">
        <v>151.75</v>
      </c>
      <c r="Z565" s="192">
        <v>85</v>
      </c>
    </row>
    <row r="566" spans="1:26">
      <c r="A566" s="96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63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6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63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6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63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6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63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6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63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6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63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6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63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4">
        <v>45085</v>
      </c>
      <c r="B573">
        <v>243.5</v>
      </c>
      <c r="C573">
        <v>793</v>
      </c>
      <c r="D573">
        <v>252</v>
      </c>
      <c r="E573" s="192">
        <v>2850</v>
      </c>
      <c r="F573" s="192">
        <v>545</v>
      </c>
      <c r="G573" s="192">
        <v>2895</v>
      </c>
      <c r="H573" s="192">
        <v>608</v>
      </c>
      <c r="I573" s="192"/>
      <c r="J573" s="192">
        <v>580</v>
      </c>
      <c r="K573" s="192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63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6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63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6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63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6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63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6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63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6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63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6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63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6">
        <v>45096</v>
      </c>
      <c r="B580" s="192">
        <v>254.5</v>
      </c>
      <c r="C580">
        <v>772</v>
      </c>
      <c r="D580" s="192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92">
        <v>2.5425</v>
      </c>
      <c r="M580" s="192">
        <v>2.5325000000000002</v>
      </c>
      <c r="N580" s="192">
        <v>2.64</v>
      </c>
      <c r="O580" s="192">
        <v>2.66</v>
      </c>
      <c r="P580" s="192">
        <v>2.75</v>
      </c>
      <c r="Q580" s="192">
        <v>2.78</v>
      </c>
      <c r="R580" s="192">
        <v>1.43</v>
      </c>
      <c r="S580" s="192">
        <v>1.46</v>
      </c>
      <c r="T580" s="192">
        <v>1.4550000000000001</v>
      </c>
      <c r="U580" s="192">
        <v>6.5199999999999998E-3</v>
      </c>
      <c r="V580" s="363">
        <v>136.55938800000001</v>
      </c>
      <c r="W580" s="192">
        <v>142.75</v>
      </c>
      <c r="X580" s="192">
        <v>145.75</v>
      </c>
      <c r="Y580" s="192">
        <v>145.25</v>
      </c>
      <c r="Z580" s="192">
        <v>80</v>
      </c>
    </row>
    <row r="581" spans="1:26">
      <c r="A581" s="96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63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6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63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6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63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6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63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6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63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6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63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6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63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6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63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6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63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6">
        <v>45110</v>
      </c>
      <c r="B590" s="192">
        <v>236.1</v>
      </c>
      <c r="C590">
        <v>753</v>
      </c>
      <c r="D590" s="192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63">
        <v>147.983037</v>
      </c>
      <c r="W590" s="192">
        <v>149.75</v>
      </c>
      <c r="X590" s="192">
        <v>146.75</v>
      </c>
      <c r="Y590" s="192">
        <v>146.25</v>
      </c>
      <c r="Z590" s="192">
        <v>76</v>
      </c>
    </row>
    <row r="591" spans="1:26">
      <c r="A591" s="104">
        <v>45111</v>
      </c>
      <c r="B591" s="192">
        <v>236.1</v>
      </c>
      <c r="C591">
        <v>753.25</v>
      </c>
      <c r="D591" s="192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92">
        <v>2.3925000000000001</v>
      </c>
      <c r="M591" s="192">
        <v>2.4024999999999999</v>
      </c>
      <c r="N591" s="192">
        <v>2.5</v>
      </c>
      <c r="O591" s="192">
        <v>2.4649999999999999</v>
      </c>
      <c r="P591" s="192">
        <v>2.67</v>
      </c>
      <c r="Q591" s="192">
        <v>2.7349999999999999</v>
      </c>
      <c r="R591" s="192">
        <v>1.5425</v>
      </c>
      <c r="S591" s="192">
        <v>1.5525</v>
      </c>
      <c r="T591" s="192">
        <v>1.5475000000000001</v>
      </c>
      <c r="U591" s="192">
        <v>6.11E-3</v>
      </c>
      <c r="V591" s="363">
        <v>147.70590300000001</v>
      </c>
      <c r="W591" s="192">
        <v>149.75</v>
      </c>
      <c r="X591" s="192">
        <v>146.75</v>
      </c>
      <c r="Y591" s="192">
        <v>146.25</v>
      </c>
      <c r="Z591" s="192">
        <v>76</v>
      </c>
    </row>
    <row r="592" spans="1:26">
      <c r="A592" s="96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63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6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63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6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63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6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63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6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63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6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63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6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63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6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63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6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63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6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63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6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63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6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63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6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63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6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63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6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63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6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92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63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6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63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6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63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6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63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6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63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6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63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6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63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6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63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6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63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6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63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6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63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6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63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6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63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6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63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6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63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6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63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6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63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6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63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6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63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6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63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6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63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6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63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6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63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4">
        <v>45166</v>
      </c>
      <c r="B630">
        <v>220</v>
      </c>
      <c r="C630" s="192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63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6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63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6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63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6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63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6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63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4">
        <v>45173</v>
      </c>
      <c r="B635" s="192">
        <v>228.2</v>
      </c>
      <c r="C635">
        <v>760.25</v>
      </c>
      <c r="D635" s="192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92">
        <v>2.2799999999999998</v>
      </c>
      <c r="M635" s="192">
        <v>2.2999999999999998</v>
      </c>
      <c r="N635" s="192">
        <v>2.4</v>
      </c>
      <c r="O635" s="192">
        <v>2.395</v>
      </c>
      <c r="P635" s="192">
        <v>2.4500000000000002</v>
      </c>
      <c r="Q635" s="192">
        <v>2.61</v>
      </c>
      <c r="R635" s="192">
        <v>1.39</v>
      </c>
      <c r="S635" s="192">
        <v>1.395</v>
      </c>
      <c r="T635" s="192">
        <v>1.39</v>
      </c>
      <c r="U635" s="192">
        <v>6.2750000000000002E-3</v>
      </c>
      <c r="V635" s="363">
        <v>123.235849</v>
      </c>
      <c r="W635" s="192">
        <v>138.75</v>
      </c>
      <c r="X635" s="192">
        <v>139.25</v>
      </c>
      <c r="Y635" s="192">
        <v>139</v>
      </c>
      <c r="Z635" s="192">
        <v>77</v>
      </c>
    </row>
    <row r="636" spans="1:26">
      <c r="A636" s="96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63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6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7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63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4">
        <v>45176</v>
      </c>
      <c r="B638">
        <v>228.1</v>
      </c>
      <c r="C638">
        <v>752.75</v>
      </c>
      <c r="D638">
        <v>2.3675000000000002</v>
      </c>
      <c r="E638" s="192">
        <v>2665</v>
      </c>
      <c r="F638" s="192">
        <v>547</v>
      </c>
      <c r="G638" s="192">
        <v>2645</v>
      </c>
      <c r="H638" s="192">
        <v>631</v>
      </c>
      <c r="I638" s="192">
        <v>3245</v>
      </c>
      <c r="J638" s="192">
        <v>577</v>
      </c>
      <c r="K638" s="192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5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6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63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6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63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6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63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6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63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6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63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6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63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6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63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6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63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6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63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6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63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6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63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6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63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6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63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6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63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6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63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6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7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63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6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63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6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63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6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63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6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63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6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63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6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63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6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63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6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63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6">
        <v>45211</v>
      </c>
      <c r="B663">
        <v>231.95</v>
      </c>
      <c r="C663">
        <v>818.75</v>
      </c>
      <c r="D663">
        <v>2.4474999999999998</v>
      </c>
      <c r="E663" s="192">
        <v>2660</v>
      </c>
      <c r="F663" s="192">
        <v>540</v>
      </c>
      <c r="G663" s="192">
        <v>2640</v>
      </c>
      <c r="H663" s="192">
        <v>587</v>
      </c>
      <c r="I663" s="192">
        <v>3055</v>
      </c>
      <c r="J663" s="192">
        <v>570</v>
      </c>
      <c r="K663" s="192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5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6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63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6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63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6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63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6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63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6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63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6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63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6">
        <v>45222</v>
      </c>
      <c r="B670">
        <v>225</v>
      </c>
      <c r="C670">
        <v>825.5</v>
      </c>
      <c r="D670">
        <v>2.4900000000000002</v>
      </c>
      <c r="E670">
        <v>2695</v>
      </c>
      <c r="F670" s="178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63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6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63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6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63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6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63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6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63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6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63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6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63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42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63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4">
        <v>45232</v>
      </c>
      <c r="B678">
        <v>186.4</v>
      </c>
      <c r="C678">
        <v>841.75</v>
      </c>
      <c r="D678">
        <v>1.98</v>
      </c>
      <c r="E678" s="192">
        <v>2695</v>
      </c>
      <c r="F678" s="192">
        <v>553</v>
      </c>
      <c r="G678" s="192">
        <v>2630</v>
      </c>
      <c r="H678" s="192">
        <v>594</v>
      </c>
      <c r="I678" s="192">
        <v>2895</v>
      </c>
      <c r="J678" s="192">
        <v>583</v>
      </c>
      <c r="K678" s="192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63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6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63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6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63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6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63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6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63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6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5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6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63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6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5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6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63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4">
        <v>45245</v>
      </c>
      <c r="B687">
        <v>189.1</v>
      </c>
      <c r="C687">
        <v>652</v>
      </c>
      <c r="D687">
        <v>2.105</v>
      </c>
      <c r="E687" s="192">
        <v>2615</v>
      </c>
      <c r="F687" s="192">
        <v>550</v>
      </c>
      <c r="G687" s="192">
        <v>2595</v>
      </c>
      <c r="H687" s="192">
        <v>599</v>
      </c>
      <c r="I687" s="192">
        <v>2815</v>
      </c>
      <c r="J687" s="192">
        <v>580</v>
      </c>
      <c r="K687" s="192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5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6">
        <v>45246</v>
      </c>
      <c r="B688">
        <v>189.2</v>
      </c>
      <c r="C688">
        <v>651</v>
      </c>
      <c r="D688">
        <v>2.12</v>
      </c>
      <c r="E688">
        <v>2595</v>
      </c>
      <c r="F688" s="192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63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6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63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6">
        <v>45250</v>
      </c>
      <c r="B690">
        <v>188.6</v>
      </c>
      <c r="C690">
        <v>639</v>
      </c>
      <c r="D690">
        <v>2.17</v>
      </c>
      <c r="E690" s="192">
        <v>2570</v>
      </c>
      <c r="F690" s="192">
        <v>555</v>
      </c>
      <c r="G690" s="192">
        <v>2550</v>
      </c>
      <c r="H690" s="192">
        <v>555</v>
      </c>
      <c r="I690" s="192">
        <v>2750</v>
      </c>
      <c r="J690" s="192">
        <v>568</v>
      </c>
      <c r="K690" s="192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63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6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63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6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902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4">
        <v>45253</v>
      </c>
      <c r="B693" s="192">
        <v>182.9</v>
      </c>
      <c r="C693" s="178">
        <v>626.25</v>
      </c>
      <c r="D693" s="192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92">
        <v>1.83</v>
      </c>
      <c r="M693" s="192">
        <v>1.8774999999999999</v>
      </c>
      <c r="N693" s="192">
        <v>2.0699999999999998</v>
      </c>
      <c r="O693" s="192">
        <v>1.94</v>
      </c>
      <c r="P693" s="192">
        <v>2.0550000000000002</v>
      </c>
      <c r="Q693" s="192">
        <v>2.2599999999999998</v>
      </c>
      <c r="R693" s="192">
        <v>0.86</v>
      </c>
      <c r="S693" s="192">
        <v>0.90249999999999997</v>
      </c>
      <c r="T693" s="192">
        <v>0.89749999999999996</v>
      </c>
      <c r="U693" s="192">
        <v>5.4999999999999997E-3</v>
      </c>
      <c r="V693" s="902">
        <v>124.987532</v>
      </c>
      <c r="W693" s="192">
        <v>80</v>
      </c>
      <c r="X693" s="192">
        <v>80</v>
      </c>
      <c r="Y693" s="192">
        <v>80</v>
      </c>
      <c r="Z693" s="192">
        <v>67.5</v>
      </c>
    </row>
    <row r="694" spans="1:26">
      <c r="A694" s="96">
        <v>45254</v>
      </c>
      <c r="B694" s="192">
        <v>182.9</v>
      </c>
      <c r="C694" s="178">
        <v>626.25</v>
      </c>
      <c r="D694" s="192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92">
        <v>1.83</v>
      </c>
      <c r="M694" s="192">
        <v>1.8774999999999999</v>
      </c>
      <c r="N694" s="192">
        <v>2.0699999999999998</v>
      </c>
      <c r="O694" s="192">
        <v>1.94</v>
      </c>
      <c r="P694" s="192">
        <v>2.0550000000000002</v>
      </c>
      <c r="Q694" s="192">
        <v>2.2599999999999998</v>
      </c>
      <c r="R694" s="192">
        <v>0.86</v>
      </c>
      <c r="S694" s="192">
        <v>0.90249999999999997</v>
      </c>
      <c r="T694" s="192">
        <v>0.89749999999999996</v>
      </c>
      <c r="U694" s="192">
        <v>5.4999999999999997E-3</v>
      </c>
      <c r="V694" s="902">
        <v>123.863452</v>
      </c>
      <c r="W694" s="192">
        <v>80</v>
      </c>
      <c r="X694" s="192">
        <v>80</v>
      </c>
      <c r="Y694" s="192">
        <v>80</v>
      </c>
      <c r="Z694" s="192">
        <v>67.5</v>
      </c>
    </row>
    <row r="695" spans="1:26">
      <c r="A695" s="96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902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6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902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6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902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6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902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6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902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6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902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6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902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6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902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6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902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6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902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6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902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6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902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6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902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6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902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6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902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6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902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6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902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6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902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6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902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6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902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6">
        <v>45286</v>
      </c>
      <c r="B715">
        <v>163</v>
      </c>
      <c r="C715" s="192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901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6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902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6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8">
        <v>1.58</v>
      </c>
      <c r="N717" s="178">
        <v>1.8</v>
      </c>
      <c r="O717" s="178">
        <v>1.76</v>
      </c>
      <c r="P717" s="178">
        <v>1.7350000000000001</v>
      </c>
      <c r="Q717" s="178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902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6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902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6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902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6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902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6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902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6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902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6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902" t="s">
        <v>433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6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902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6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902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6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902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6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902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4">
        <v>45306</v>
      </c>
      <c r="B728" s="192">
        <v>158.19999999999999</v>
      </c>
      <c r="C728">
        <v>598</v>
      </c>
      <c r="D728" s="192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92">
        <v>1.5874999999999999</v>
      </c>
      <c r="M728" s="192">
        <v>1.595</v>
      </c>
      <c r="N728" s="192">
        <v>1.72</v>
      </c>
      <c r="O728" s="192">
        <v>1.74</v>
      </c>
      <c r="P728" s="192">
        <v>1.7450000000000001</v>
      </c>
      <c r="Q728" s="192">
        <v>1.9450000000000001</v>
      </c>
      <c r="R728" s="192">
        <v>0.78749999999999998</v>
      </c>
      <c r="S728" s="192">
        <v>0.8</v>
      </c>
      <c r="T728" s="192">
        <v>0.79500000000000004</v>
      </c>
      <c r="U728" s="192">
        <v>5.3400000000000001E-3</v>
      </c>
      <c r="V728" s="902">
        <v>112.490118</v>
      </c>
      <c r="W728" s="192">
        <v>77.5</v>
      </c>
      <c r="X728" s="192">
        <v>78.25</v>
      </c>
      <c r="Y728" s="192">
        <v>78.25</v>
      </c>
      <c r="Z728" s="192">
        <v>65.5</v>
      </c>
    </row>
    <row r="729" spans="1:26">
      <c r="A729" s="96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902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6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902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6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902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6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902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6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902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6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902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6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902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6">
        <v>45316</v>
      </c>
      <c r="B736">
        <v>157.6</v>
      </c>
      <c r="C736">
        <v>607.75</v>
      </c>
      <c r="D736">
        <v>170.75</v>
      </c>
      <c r="E736" s="192">
        <v>2500</v>
      </c>
      <c r="F736" s="192">
        <v>521</v>
      </c>
      <c r="G736" s="192">
        <v>2380</v>
      </c>
      <c r="H736" s="192">
        <v>520</v>
      </c>
      <c r="I736" s="192">
        <v>3125</v>
      </c>
      <c r="J736" s="192">
        <v>551</v>
      </c>
      <c r="K736" s="192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902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6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902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6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902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6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902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6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902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6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902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6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902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6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902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6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902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6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902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6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902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6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902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4">
        <v>45334</v>
      </c>
      <c r="B748">
        <v>157.5</v>
      </c>
      <c r="C748">
        <v>647.5</v>
      </c>
      <c r="D748">
        <v>1.62</v>
      </c>
      <c r="E748" s="192">
        <v>2615</v>
      </c>
      <c r="F748" s="192">
        <v>539</v>
      </c>
      <c r="G748" s="192">
        <v>2495</v>
      </c>
      <c r="H748" s="192">
        <v>540</v>
      </c>
      <c r="I748" s="192">
        <v>3080</v>
      </c>
      <c r="J748" s="192">
        <v>569</v>
      </c>
      <c r="K748" s="192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901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4">
        <v>45335</v>
      </c>
      <c r="B749">
        <v>154</v>
      </c>
      <c r="C749">
        <v>638</v>
      </c>
      <c r="D749">
        <v>1.5575000000000001</v>
      </c>
      <c r="E749" s="192">
        <v>2615</v>
      </c>
      <c r="F749" s="192">
        <v>539</v>
      </c>
      <c r="G749" s="192">
        <v>2495</v>
      </c>
      <c r="H749" s="192">
        <v>540</v>
      </c>
      <c r="I749" s="192">
        <v>3080</v>
      </c>
      <c r="J749" s="192">
        <v>569</v>
      </c>
      <c r="K749" s="192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901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6">
        <v>45336</v>
      </c>
      <c r="B750">
        <v>150</v>
      </c>
      <c r="C750">
        <v>637.75</v>
      </c>
      <c r="D750">
        <v>1.51</v>
      </c>
      <c r="E750" s="192">
        <v>2615</v>
      </c>
      <c r="F750" s="192">
        <v>539</v>
      </c>
      <c r="G750" s="192">
        <v>2495</v>
      </c>
      <c r="H750" s="192">
        <v>540</v>
      </c>
      <c r="I750" s="192">
        <v>3080</v>
      </c>
      <c r="J750" s="192">
        <v>569</v>
      </c>
      <c r="K750" s="192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902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6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902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6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902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4">
        <v>45341</v>
      </c>
      <c r="B753" s="192">
        <v>145.6</v>
      </c>
      <c r="C753">
        <v>618</v>
      </c>
      <c r="D753" s="192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92">
        <v>1.4550000000000001</v>
      </c>
      <c r="M753" s="192">
        <v>1.43</v>
      </c>
      <c r="N753" s="192">
        <v>1.4675</v>
      </c>
      <c r="O753" s="192">
        <v>1.5</v>
      </c>
      <c r="P753" s="192">
        <v>1.65</v>
      </c>
      <c r="Q753" s="192">
        <v>1.7350000000000001</v>
      </c>
      <c r="R753" s="192">
        <v>0.45</v>
      </c>
      <c r="S753" s="192">
        <v>0.45750000000000002</v>
      </c>
      <c r="T753" s="192">
        <v>0.45250000000000001</v>
      </c>
      <c r="U753" s="192">
        <v>3.055E-3</v>
      </c>
      <c r="V753" s="902">
        <v>109.855559</v>
      </c>
      <c r="W753" s="192">
        <v>44.75</v>
      </c>
      <c r="X753" s="192">
        <v>46.25</v>
      </c>
      <c r="Y753" s="192">
        <v>46.25</v>
      </c>
      <c r="Z753" s="192">
        <v>61.5</v>
      </c>
    </row>
    <row r="754" spans="1:26">
      <c r="A754" s="96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902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6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8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6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8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6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8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6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8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6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8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6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8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6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8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6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8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6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8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6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8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6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8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6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8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6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8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6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8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4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8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4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8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6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8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6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8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6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8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6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8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6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8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6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8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6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8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6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8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6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8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6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92">
        <v>3.3800000000000002E-3</v>
      </c>
      <c r="V780" s="178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6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8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4">
        <v>45383</v>
      </c>
      <c r="B782">
        <v>160.6</v>
      </c>
      <c r="C782" s="192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8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6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8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6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8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6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8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6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8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6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8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6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8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6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8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6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8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6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8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6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8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6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8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6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8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6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8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6">
        <v>45401</v>
      </c>
      <c r="B796">
        <v>165.5</v>
      </c>
      <c r="C796">
        <v>689</v>
      </c>
      <c r="D796" s="192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8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6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8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6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8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6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8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6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8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6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8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6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8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6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8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4">
        <v>45413</v>
      </c>
      <c r="B804">
        <v>169.5</v>
      </c>
      <c r="C804">
        <v>660</v>
      </c>
      <c r="D804">
        <v>1.7925</v>
      </c>
      <c r="E804" s="192">
        <v>2845</v>
      </c>
      <c r="F804" s="192">
        <v>556</v>
      </c>
      <c r="G804" s="192">
        <v>2935</v>
      </c>
      <c r="H804" s="192">
        <v>603</v>
      </c>
      <c r="I804" s="192">
        <v>3175</v>
      </c>
      <c r="J804" s="192">
        <v>586</v>
      </c>
      <c r="K804" s="192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92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6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8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6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8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4">
        <v>45418</v>
      </c>
      <c r="B807">
        <v>174.3</v>
      </c>
      <c r="C807" s="192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8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6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8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6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8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6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8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6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8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6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8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6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8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6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8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6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92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6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92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6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92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6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92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6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92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6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92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6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92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6">
        <v>45439</v>
      </c>
      <c r="B822" s="192">
        <v>177.6</v>
      </c>
      <c r="C822" s="192">
        <v>714</v>
      </c>
      <c r="D822" s="192">
        <v>1.885</v>
      </c>
      <c r="E822" s="764">
        <v>2730</v>
      </c>
      <c r="F822" s="764">
        <v>539</v>
      </c>
      <c r="G822" s="764">
        <v>2750</v>
      </c>
      <c r="H822" s="764">
        <v>570</v>
      </c>
      <c r="I822" s="764">
        <v>3150</v>
      </c>
      <c r="J822" s="764">
        <v>569</v>
      </c>
      <c r="K822" s="764">
        <v>14.03</v>
      </c>
      <c r="L822" s="192">
        <v>1.7749999999999999</v>
      </c>
      <c r="M822" s="192">
        <v>1.78</v>
      </c>
      <c r="N822" s="192">
        <v>1.895</v>
      </c>
      <c r="O822" s="192">
        <v>1.905</v>
      </c>
      <c r="P822" s="192">
        <v>2.04</v>
      </c>
      <c r="Q822" s="192">
        <v>2.1150000000000002</v>
      </c>
      <c r="R822" s="192">
        <v>0.5625</v>
      </c>
      <c r="S822" s="192">
        <v>0.5625</v>
      </c>
      <c r="T822" s="192">
        <v>0.5575</v>
      </c>
      <c r="U822" s="192">
        <v>3.8500000000000001E-3</v>
      </c>
      <c r="V822" s="192">
        <v>94.657827999999995</v>
      </c>
      <c r="W822" s="192">
        <v>56.25</v>
      </c>
      <c r="X822" s="192">
        <v>56.25</v>
      </c>
      <c r="Y822" s="192">
        <v>56.5</v>
      </c>
      <c r="Z822" s="192">
        <v>46.5</v>
      </c>
    </row>
    <row r="823" spans="1:26">
      <c r="A823" s="96">
        <v>45440</v>
      </c>
      <c r="B823">
        <v>180.8</v>
      </c>
      <c r="C823">
        <v>718.25</v>
      </c>
      <c r="D823">
        <v>1.915</v>
      </c>
      <c r="E823" s="969">
        <v>2810</v>
      </c>
      <c r="F823" s="969">
        <v>553</v>
      </c>
      <c r="G823" s="969">
        <v>2830</v>
      </c>
      <c r="H823" s="969">
        <v>586</v>
      </c>
      <c r="I823" s="969">
        <v>3205</v>
      </c>
      <c r="J823" s="969">
        <v>583</v>
      </c>
      <c r="K823" s="969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92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6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92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6">
        <v>45442</v>
      </c>
      <c r="B825">
        <v>180.7</v>
      </c>
      <c r="C825">
        <v>719</v>
      </c>
      <c r="D825">
        <v>1.92</v>
      </c>
      <c r="E825" s="192">
        <v>2810</v>
      </c>
      <c r="F825" s="192">
        <v>549</v>
      </c>
      <c r="G825" s="192">
        <v>2830</v>
      </c>
      <c r="H825" s="192">
        <v>581</v>
      </c>
      <c r="I825" s="192">
        <v>3205</v>
      </c>
      <c r="J825" s="192">
        <v>579</v>
      </c>
      <c r="K825" s="192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92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6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92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6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92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6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92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6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8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6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8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6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8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6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6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8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6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8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6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8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6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6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6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6">
        <v>45462</v>
      </c>
      <c r="B839" s="192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92">
        <v>1.9730000000000001</v>
      </c>
      <c r="M839" s="192">
        <v>1.9775</v>
      </c>
      <c r="N839" s="192">
        <v>2.1</v>
      </c>
      <c r="O839" s="192">
        <v>2.1074999999999999</v>
      </c>
      <c r="P839" s="192">
        <v>2.16</v>
      </c>
      <c r="Q839" s="192">
        <v>2.2000000000000002</v>
      </c>
      <c r="R839" s="192">
        <v>0.5575</v>
      </c>
      <c r="S839" s="192">
        <v>0.5575</v>
      </c>
      <c r="T839" s="192">
        <v>0.55249999999999999</v>
      </c>
      <c r="U839" s="192">
        <v>3.5850000000000001E-3</v>
      </c>
      <c r="V839">
        <v>83</v>
      </c>
      <c r="W839" s="192">
        <v>55.75</v>
      </c>
      <c r="X839" s="192">
        <v>55.75</v>
      </c>
      <c r="Y839" s="192">
        <v>56</v>
      </c>
      <c r="Z839" s="192">
        <v>44</v>
      </c>
    </row>
    <row r="840" spans="1:26">
      <c r="A840" s="96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6">
        <v>45464</v>
      </c>
      <c r="B841">
        <v>198</v>
      </c>
      <c r="C841">
        <v>746.75</v>
      </c>
      <c r="D841">
        <v>2.1074999999999999</v>
      </c>
      <c r="E841" s="192">
        <f>E840+45</f>
        <v>2995</v>
      </c>
      <c r="F841" s="192">
        <f>F840+6</f>
        <v>554</v>
      </c>
      <c r="G841" s="192">
        <f>G840+45</f>
        <v>2960</v>
      </c>
      <c r="H841" s="192">
        <f>H840+7</f>
        <v>578</v>
      </c>
      <c r="I841" s="192">
        <v>3155</v>
      </c>
      <c r="J841" s="192">
        <f>J840+6</f>
        <v>584</v>
      </c>
      <c r="K841" s="192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92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6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6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6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6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6">
        <v>45471</v>
      </c>
      <c r="B846">
        <v>201.8</v>
      </c>
      <c r="C846" s="178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6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6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6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4">
        <v>45477</v>
      </c>
      <c r="B850" s="192">
        <v>199.5</v>
      </c>
      <c r="C850" s="178">
        <v>739.5</v>
      </c>
      <c r="D850" s="192">
        <v>2.1124999999999998</v>
      </c>
      <c r="E850" s="178">
        <v>3070</v>
      </c>
      <c r="F850" s="178">
        <v>560</v>
      </c>
      <c r="G850" s="178">
        <v>3015</v>
      </c>
      <c r="H850" s="178">
        <v>582</v>
      </c>
      <c r="I850" s="178">
        <v>3500</v>
      </c>
      <c r="J850" s="178">
        <v>590</v>
      </c>
      <c r="K850" s="178">
        <v>14.75</v>
      </c>
      <c r="L850" s="192">
        <v>1.9375</v>
      </c>
      <c r="M850" s="192">
        <v>1.92</v>
      </c>
      <c r="N850" s="192">
        <v>2.1124999999999998</v>
      </c>
      <c r="O850" s="192">
        <v>2.0550000000000002</v>
      </c>
      <c r="P850" s="192">
        <v>2.11</v>
      </c>
      <c r="Q850" s="192">
        <v>2.1850000000000001</v>
      </c>
      <c r="R850" s="192">
        <v>0.64500000000000002</v>
      </c>
      <c r="S850" s="192">
        <v>0.64500000000000002</v>
      </c>
      <c r="T850" s="192">
        <v>0.64</v>
      </c>
      <c r="U850" s="192">
        <v>3.545E-3</v>
      </c>
      <c r="V850" s="178">
        <v>79</v>
      </c>
      <c r="W850" s="192">
        <v>64.5</v>
      </c>
      <c r="X850" s="192">
        <v>64.5</v>
      </c>
      <c r="Y850" s="192">
        <v>64.5</v>
      </c>
      <c r="Z850" s="192">
        <v>44.5</v>
      </c>
    </row>
    <row r="851" spans="1:26">
      <c r="A851" s="104">
        <v>45478</v>
      </c>
      <c r="B851" s="192">
        <v>199.5</v>
      </c>
      <c r="C851">
        <v>738</v>
      </c>
      <c r="D851" s="192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92">
        <v>1.9375</v>
      </c>
      <c r="M851" s="192">
        <v>1.92</v>
      </c>
      <c r="N851" s="192">
        <v>2.1124999999999998</v>
      </c>
      <c r="O851" s="192">
        <v>2.0550000000000002</v>
      </c>
      <c r="P851" s="192">
        <v>2.11</v>
      </c>
      <c r="Q851" s="192">
        <v>2.1850000000000001</v>
      </c>
      <c r="R851" s="192">
        <v>0.64500000000000002</v>
      </c>
      <c r="S851" s="192">
        <v>0.64500000000000002</v>
      </c>
      <c r="T851" s="192">
        <v>0.64</v>
      </c>
      <c r="U851" s="192">
        <v>3.545E-3</v>
      </c>
      <c r="V851" s="178">
        <v>75</v>
      </c>
      <c r="W851" s="192">
        <v>64.5</v>
      </c>
      <c r="X851" s="192">
        <v>64.5</v>
      </c>
      <c r="Y851" s="192">
        <v>64.5</v>
      </c>
      <c r="Z851" s="192">
        <v>44.5</v>
      </c>
    </row>
    <row r="852" spans="1:26">
      <c r="A852" s="96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6">
        <v>45482</v>
      </c>
      <c r="B853">
        <v>190.1</v>
      </c>
      <c r="C853">
        <v>727.5</v>
      </c>
      <c r="D853">
        <v>205.75</v>
      </c>
      <c r="E853" s="192">
        <v>3160</v>
      </c>
      <c r="F853" s="192">
        <v>575</v>
      </c>
      <c r="G853" s="192">
        <v>3105</v>
      </c>
      <c r="H853" s="192">
        <v>599</v>
      </c>
      <c r="I853" s="192">
        <v>3550</v>
      </c>
      <c r="J853" s="192">
        <v>605</v>
      </c>
      <c r="K853" s="192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6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6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6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6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6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6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6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6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6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6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6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6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6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6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6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6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6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6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6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6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6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6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6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6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6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6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6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6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6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6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6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6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6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4">
        <v>45530</v>
      </c>
      <c r="B887">
        <v>184</v>
      </c>
      <c r="C887" s="192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6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6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6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6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4">
        <v>45537</v>
      </c>
      <c r="B892" s="192">
        <v>190.6</v>
      </c>
      <c r="C892" s="178">
        <v>650.75</v>
      </c>
      <c r="D892" s="192">
        <v>200.75</v>
      </c>
      <c r="E892" s="178">
        <v>3020</v>
      </c>
      <c r="F892" s="178">
        <v>547</v>
      </c>
      <c r="G892" s="178">
        <v>3010</v>
      </c>
      <c r="H892" s="178">
        <v>569</v>
      </c>
      <c r="I892" s="178">
        <v>3495</v>
      </c>
      <c r="J892" s="178">
        <v>569</v>
      </c>
      <c r="K892" s="178">
        <v>14.21</v>
      </c>
      <c r="L892" s="192">
        <v>1.905</v>
      </c>
      <c r="M892" s="192">
        <v>1.92</v>
      </c>
      <c r="N892" s="192">
        <v>2.0150000000000001</v>
      </c>
      <c r="O892" s="192">
        <v>2.0099999999999998</v>
      </c>
      <c r="P892" s="192">
        <v>2.15</v>
      </c>
      <c r="Q892" s="192">
        <v>2.2999999999999998</v>
      </c>
      <c r="R892" s="192">
        <v>0.59</v>
      </c>
      <c r="S892" s="192">
        <v>0.59</v>
      </c>
      <c r="T892" s="192">
        <v>0.58750000000000002</v>
      </c>
      <c r="U892" s="192">
        <v>4.6449999999999998E-3</v>
      </c>
      <c r="V892" s="178">
        <v>75</v>
      </c>
      <c r="W892" s="192">
        <v>58.75</v>
      </c>
      <c r="X892" s="192">
        <v>58.75</v>
      </c>
      <c r="Y892" s="192">
        <v>58.75</v>
      </c>
      <c r="Z892" s="192">
        <v>57</v>
      </c>
    </row>
    <row r="893" spans="1:26">
      <c r="A893" s="96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92">
        <v>75</v>
      </c>
    </row>
    <row r="894" spans="1:26">
      <c r="A894" s="96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92">
        <v>75</v>
      </c>
    </row>
    <row r="895" spans="1:26">
      <c r="A895" s="96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92">
        <v>75</v>
      </c>
    </row>
    <row r="896" spans="1:26">
      <c r="A896" s="96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92">
        <v>75</v>
      </c>
    </row>
    <row r="897" spans="1:26">
      <c r="A897" s="96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8">
        <v>76.5</v>
      </c>
    </row>
    <row r="898" spans="1:26">
      <c r="A898" s="96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6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6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6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6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6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6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6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6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6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6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6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6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6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6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6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7"/>
    </row>
    <row r="914" spans="1:27">
      <c r="A914" s="96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7"/>
    </row>
    <row r="915" spans="1:27">
      <c r="A915" s="96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6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6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6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6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6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6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6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6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6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6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6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6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6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6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6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6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6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6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6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6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6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6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6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6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6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6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6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6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6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6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6">
        <v>45611</v>
      </c>
      <c r="B946">
        <v>165.8</v>
      </c>
      <c r="C946">
        <v>667.25</v>
      </c>
      <c r="D946">
        <v>175.25</v>
      </c>
      <c r="E946" s="192">
        <v>3200</v>
      </c>
      <c r="F946" s="192">
        <v>559</v>
      </c>
      <c r="G946" s="192">
        <v>3075</v>
      </c>
      <c r="H946" s="192">
        <v>563</v>
      </c>
      <c r="I946" s="192">
        <v>3075</v>
      </c>
      <c r="J946" s="192">
        <v>589</v>
      </c>
      <c r="K946" s="192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92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6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6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4">
        <v>45616</v>
      </c>
      <c r="B949">
        <v>165.7</v>
      </c>
      <c r="C949">
        <v>677.25</v>
      </c>
      <c r="D949">
        <v>174</v>
      </c>
      <c r="E949" s="192">
        <v>3170</v>
      </c>
      <c r="F949" s="192">
        <v>555</v>
      </c>
      <c r="G949" s="192">
        <v>3090</v>
      </c>
      <c r="H949" s="192">
        <v>566</v>
      </c>
      <c r="I949" s="192">
        <v>3100</v>
      </c>
      <c r="J949" s="192">
        <v>585</v>
      </c>
      <c r="K949" s="192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92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6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6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6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6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6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4">
        <v>45624</v>
      </c>
      <c r="B955" s="192">
        <v>159</v>
      </c>
      <c r="C955" s="178">
        <v>660.25</v>
      </c>
      <c r="D955" s="192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92">
        <v>1.5914999999999999</v>
      </c>
      <c r="M955" s="192">
        <v>1.5674999999999999</v>
      </c>
      <c r="N955" s="192">
        <v>1.6850000000000001</v>
      </c>
      <c r="O955" s="192">
        <v>1.68</v>
      </c>
      <c r="P955" s="192">
        <v>1.74</v>
      </c>
      <c r="Q955" s="192">
        <v>1.915</v>
      </c>
      <c r="R955" s="192">
        <v>0.59499999999999997</v>
      </c>
      <c r="S955" s="192">
        <v>0.59499999999999997</v>
      </c>
      <c r="T955" s="192">
        <v>0.59250000000000003</v>
      </c>
      <c r="U955" s="192">
        <v>6.2350000000000001E-3</v>
      </c>
      <c r="V955">
        <v>78.75</v>
      </c>
      <c r="W955" s="192">
        <v>58.25</v>
      </c>
      <c r="X955" s="192">
        <v>58.25</v>
      </c>
      <c r="Y955" s="192">
        <v>58.25</v>
      </c>
      <c r="Z955" s="192">
        <v>76.5</v>
      </c>
      <c r="AA955">
        <v>1067.75</v>
      </c>
    </row>
    <row r="956" spans="1:27">
      <c r="A956" s="96">
        <v>45625</v>
      </c>
      <c r="B956" s="192">
        <v>159</v>
      </c>
      <c r="C956" s="178">
        <v>659.75</v>
      </c>
      <c r="D956" s="192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92">
        <v>1.5914999999999999</v>
      </c>
      <c r="M956" s="192">
        <v>1.5674999999999999</v>
      </c>
      <c r="N956" s="192">
        <v>1.6850000000000001</v>
      </c>
      <c r="O956" s="192">
        <v>1.68</v>
      </c>
      <c r="P956" s="192">
        <v>1.74</v>
      </c>
      <c r="Q956" s="192">
        <v>1.915</v>
      </c>
      <c r="R956" s="192">
        <v>0.59499999999999997</v>
      </c>
      <c r="S956" s="192">
        <v>0.59499999999999997</v>
      </c>
      <c r="T956" s="192">
        <v>0.59250000000000003</v>
      </c>
      <c r="U956" s="192">
        <v>6.2350000000000001E-3</v>
      </c>
      <c r="V956">
        <v>83</v>
      </c>
      <c r="W956" s="192">
        <v>58.25</v>
      </c>
      <c r="X956" s="192">
        <v>58.25</v>
      </c>
      <c r="Y956" s="192">
        <v>58.25</v>
      </c>
      <c r="Z956" s="192">
        <v>76.5</v>
      </c>
      <c r="AA956">
        <v>1072</v>
      </c>
    </row>
    <row r="957" spans="1:27">
      <c r="A957" s="96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6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6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6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6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6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6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6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6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6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6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6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6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6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6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6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6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4">
        <v>45652</v>
      </c>
      <c r="B974">
        <v>164.1</v>
      </c>
      <c r="C974" s="192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92">
        <v>1066.25</v>
      </c>
    </row>
    <row r="975" spans="1:27">
      <c r="A975" s="96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6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6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6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6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6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8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6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6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6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6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6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6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6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6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6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4">
        <v>45677</v>
      </c>
      <c r="B990" s="192">
        <v>171</v>
      </c>
      <c r="C990">
        <v>666</v>
      </c>
      <c r="D990" s="192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92">
        <v>1.7075</v>
      </c>
      <c r="M990" s="192">
        <v>1.73</v>
      </c>
      <c r="N990" s="192">
        <v>1.86</v>
      </c>
      <c r="O990" s="192">
        <v>1.8025</v>
      </c>
      <c r="P990" s="192">
        <v>1.89</v>
      </c>
      <c r="Q990" s="192">
        <v>1.9950000000000001</v>
      </c>
      <c r="R990" s="192">
        <v>0.69</v>
      </c>
      <c r="S990" s="192">
        <v>0.68</v>
      </c>
      <c r="T990" s="192">
        <v>0.67749999999999999</v>
      </c>
      <c r="U990" s="192">
        <v>5.8700000000000002E-3</v>
      </c>
      <c r="V990">
        <v>76.5</v>
      </c>
      <c r="W990" s="192">
        <v>68.75</v>
      </c>
      <c r="X990" s="192">
        <v>68.75</v>
      </c>
      <c r="Y990" s="192">
        <v>68.75</v>
      </c>
      <c r="Z990" s="192">
        <v>74.75</v>
      </c>
      <c r="AA990">
        <v>1111.5</v>
      </c>
    </row>
    <row r="991" spans="1:27">
      <c r="A991" s="96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6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6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6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6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6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6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6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6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6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6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6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6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6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6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6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6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6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6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4">
        <v>45705</v>
      </c>
      <c r="B1010" s="192">
        <v>181.1</v>
      </c>
      <c r="C1010">
        <v>682</v>
      </c>
      <c r="D1010" s="192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92">
        <v>1.8075000000000001</v>
      </c>
      <c r="M1010" s="192">
        <v>1.78</v>
      </c>
      <c r="N1010" s="192">
        <v>1.9</v>
      </c>
      <c r="O1010" s="192">
        <v>1.9225000000000001</v>
      </c>
      <c r="P1010" s="192">
        <v>1.96</v>
      </c>
      <c r="Q1010" s="192">
        <v>2.08</v>
      </c>
      <c r="R1010" s="192">
        <v>0.84</v>
      </c>
      <c r="S1010" s="192">
        <v>0.88</v>
      </c>
      <c r="T1010" s="192">
        <v>0.87749999999999995</v>
      </c>
      <c r="U1010" s="192">
        <v>5.9199999999999999E-3</v>
      </c>
      <c r="V1010">
        <v>79</v>
      </c>
      <c r="W1010" s="192">
        <v>83.75</v>
      </c>
      <c r="X1010" s="192">
        <v>88.25</v>
      </c>
      <c r="Y1010" s="192">
        <v>88.25</v>
      </c>
      <c r="Z1010" s="192">
        <v>73</v>
      </c>
      <c r="AA1010">
        <v>1126.25</v>
      </c>
    </row>
    <row r="1011" spans="1:27">
      <c r="A1011" s="96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6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6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6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6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6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6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6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6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6">
        <v>45719</v>
      </c>
      <c r="B1020">
        <v>161.30000000000001</v>
      </c>
      <c r="C1020">
        <v>678.5</v>
      </c>
      <c r="D1020">
        <v>172.25</v>
      </c>
      <c r="E1020" s="192">
        <v>3415</v>
      </c>
      <c r="F1020" s="192">
        <v>580</v>
      </c>
      <c r="G1020" s="192">
        <v>3410</v>
      </c>
      <c r="H1020" s="192">
        <v>601</v>
      </c>
      <c r="I1020" s="192">
        <v>3545</v>
      </c>
      <c r="J1020" s="192">
        <v>610</v>
      </c>
      <c r="K1020" s="192">
        <v>15.14</v>
      </c>
      <c r="V1020" s="192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6">
        <v>45720</v>
      </c>
      <c r="B1021">
        <v>159.30000000000001</v>
      </c>
      <c r="C1021">
        <v>673</v>
      </c>
      <c r="D1021">
        <v>169.25</v>
      </c>
      <c r="E1021" s="192">
        <v>3415</v>
      </c>
      <c r="F1021" s="192">
        <v>580</v>
      </c>
      <c r="G1021" s="192">
        <v>3410</v>
      </c>
      <c r="H1021" s="192">
        <v>601</v>
      </c>
      <c r="I1021" s="192">
        <v>3545</v>
      </c>
      <c r="J1021" s="192">
        <v>610</v>
      </c>
      <c r="K1021" s="192">
        <v>15.14</v>
      </c>
      <c r="V1021" s="192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6">
        <v>45721</v>
      </c>
      <c r="B1022">
        <v>160.69999999999999</v>
      </c>
      <c r="C1022">
        <v>673.5</v>
      </c>
      <c r="D1022">
        <v>171.25</v>
      </c>
      <c r="E1022" s="192">
        <v>3415</v>
      </c>
      <c r="F1022" s="192">
        <v>580</v>
      </c>
      <c r="G1022" s="192">
        <v>3410</v>
      </c>
      <c r="H1022" s="192">
        <v>601</v>
      </c>
      <c r="I1022" s="192">
        <v>3545</v>
      </c>
      <c r="J1022" s="192">
        <v>610</v>
      </c>
      <c r="K1022" s="192">
        <v>15.14</v>
      </c>
      <c r="V1022" s="192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6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6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6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6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6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6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6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6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8">
        <v>3545</v>
      </c>
      <c r="J1030">
        <v>605</v>
      </c>
      <c r="K1030">
        <v>14.85</v>
      </c>
      <c r="V1030" s="178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6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6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6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6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6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6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6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6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6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6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6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6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6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6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6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6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6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6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6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6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6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6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6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4">
        <v>45768</v>
      </c>
      <c r="B1054">
        <v>175.5</v>
      </c>
      <c r="C1054" s="192">
        <v>609</v>
      </c>
      <c r="D1054">
        <v>186.5</v>
      </c>
      <c r="E1054" s="192">
        <v>3220</v>
      </c>
      <c r="F1054" s="192">
        <v>554</v>
      </c>
      <c r="G1054" s="192">
        <v>3190</v>
      </c>
      <c r="H1054" s="192">
        <v>568</v>
      </c>
      <c r="I1054" s="192">
        <v>3445</v>
      </c>
      <c r="J1054" s="192">
        <v>584</v>
      </c>
      <c r="K1054" s="192">
        <v>14.25</v>
      </c>
      <c r="V1054" s="192">
        <v>70</v>
      </c>
      <c r="W1054">
        <v>97.5</v>
      </c>
      <c r="X1054">
        <v>106</v>
      </c>
      <c r="Y1054">
        <v>106</v>
      </c>
      <c r="Z1054">
        <v>58.5</v>
      </c>
      <c r="AA1054" s="192">
        <v>1003.25</v>
      </c>
    </row>
    <row r="1055" spans="1:27">
      <c r="A1055" s="96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6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6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6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6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6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6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4">
        <v>45778</v>
      </c>
      <c r="B1062">
        <v>176.77500000000001</v>
      </c>
      <c r="C1062">
        <v>606</v>
      </c>
      <c r="D1062">
        <v>187.5</v>
      </c>
      <c r="E1062" s="192">
        <v>3320</v>
      </c>
      <c r="F1062" s="192">
        <v>580</v>
      </c>
      <c r="G1062" s="192">
        <v>3300</v>
      </c>
      <c r="H1062" s="192">
        <v>600</v>
      </c>
      <c r="I1062" s="192">
        <v>3480</v>
      </c>
      <c r="J1062" s="192">
        <v>610</v>
      </c>
      <c r="K1062" s="192">
        <v>15</v>
      </c>
      <c r="V1062" s="192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6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4">
        <v>45782</v>
      </c>
      <c r="B1064">
        <v>174.75</v>
      </c>
      <c r="C1064" s="192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92">
        <v>932</v>
      </c>
    </row>
    <row r="1065" spans="1:27">
      <c r="A1065" s="96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6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6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6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6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6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6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6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6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6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6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6">
        <v>45798</v>
      </c>
    </row>
    <row r="1077" spans="1:27">
      <c r="A1077" s="96">
        <v>45799</v>
      </c>
    </row>
    <row r="1078" spans="1:27">
      <c r="A1078" s="96">
        <v>45800</v>
      </c>
    </row>
    <row r="1079" spans="1:27">
      <c r="A1079" s="104">
        <v>45803</v>
      </c>
    </row>
    <row r="1080" spans="1:27">
      <c r="A1080" s="96">
        <v>45804</v>
      </c>
    </row>
    <row r="1081" spans="1:27">
      <c r="A1081" s="96">
        <v>45805</v>
      </c>
    </row>
    <row r="1082" spans="1:27">
      <c r="A1082" s="96">
        <v>45806</v>
      </c>
    </row>
    <row r="1083" spans="1:27">
      <c r="A1083" s="96">
        <v>45807</v>
      </c>
    </row>
    <row r="1084" spans="1:27">
      <c r="A1084" s="96">
        <v>45810</v>
      </c>
    </row>
    <row r="1085" spans="1:27">
      <c r="A1085" s="96">
        <v>45811</v>
      </c>
    </row>
    <row r="1086" spans="1:27">
      <c r="A1086" s="96">
        <v>45812</v>
      </c>
    </row>
    <row r="1087" spans="1:27">
      <c r="A1087" s="96">
        <v>45813</v>
      </c>
    </row>
    <row r="1088" spans="1:27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sheetPr>
    <tabColor rgb="FFBAFF75"/>
  </sheetPr>
  <dimension ref="A1:BQ1193"/>
  <sheetViews>
    <sheetView workbookViewId="0" zoomScaleNormal="100">
      <pane activePane="bottomRight" state="frozen" topLeftCell="BD1070" xSplit="5" ySplit="4"/>
      <selection activeCell="F1" pane="topRight" sqref="F1"/>
      <selection activeCell="A5" pane="bottomLeft" sqref="A5"/>
      <selection activeCell="BD1077" pane="bottomRight" sqref="BD1077:BQ1077"/>
    </sheetView>
  </sheetViews>
  <sheetFormatPr baseColWidth="10" defaultColWidth="8.7109375" defaultRowHeight="15"/>
  <cols>
    <col customWidth="1" max="1" min="1" width="11.85546875"/>
    <col customWidth="1" max="2" min="2" style="301" width="8.5703125"/>
    <col customWidth="1" max="3" min="3" style="63" width="8.85546875"/>
    <col customWidth="1" hidden="1" max="37" min="4" width="8.85546875"/>
    <col customWidth="1" hidden="1" max="44" min="38" width="0"/>
    <col customWidth="1" hidden="1" max="52" min="46" width="0"/>
  </cols>
  <sheetData>
    <row r="1" spans="1:68">
      <c r="A1" s="56" t="s">
        <v>434</v>
      </c>
      <c r="B1" s="300"/>
    </row>
    <row r="2" spans="1:68">
      <c r="A2" s="301">
        <v>42000</v>
      </c>
      <c r="B2" s="301" t="s">
        <v>435</v>
      </c>
    </row>
    <row r="3" spans="1:68">
      <c r="A3" s="301">
        <v>264.17200000000003</v>
      </c>
    </row>
    <row customFormat="1" ht="15.75" r="4" s="97" spans="1:68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98">
        <v>44927</v>
      </c>
      <c r="AC4" s="98">
        <v>44958</v>
      </c>
      <c r="AD4" s="98">
        <v>44986</v>
      </c>
      <c r="AE4" s="98">
        <v>45017</v>
      </c>
      <c r="AF4" s="98">
        <v>45047</v>
      </c>
      <c r="AG4" s="98">
        <v>45078</v>
      </c>
      <c r="AH4" s="98">
        <v>45108</v>
      </c>
      <c r="AI4" s="98">
        <v>45139</v>
      </c>
      <c r="AJ4" s="98">
        <v>45170</v>
      </c>
      <c r="AK4" s="98">
        <v>45200</v>
      </c>
      <c r="AL4" s="98">
        <v>45231</v>
      </c>
      <c r="AM4" s="98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124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  <c r="BL4" s="124">
        <v>46023</v>
      </c>
      <c r="BM4" s="124">
        <v>46054</v>
      </c>
      <c r="BN4" s="124">
        <v>46082</v>
      </c>
      <c r="BO4" s="124">
        <v>46113</v>
      </c>
      <c r="BP4" s="124">
        <v>46143</v>
      </c>
    </row>
    <row r="5" spans="1:68">
      <c r="A5" s="96">
        <v>44286</v>
      </c>
      <c r="B5" s="303">
        <f ref="B5:B68" si="0" t="shared">+(C5*$A$2)/$A$3</f>
      </c>
      <c r="C5" s="63">
        <v>2840</v>
      </c>
      <c r="D5" s="105"/>
      <c r="E5" s="105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68">
      <c r="A6" s="96">
        <v>44287</v>
      </c>
      <c r="B6" s="303">
        <f si="0" t="shared"/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68">
      <c r="A7" s="96">
        <v>44291</v>
      </c>
      <c r="B7" s="303">
        <f si="0" t="shared"/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customFormat="1" r="8" s="178" spans="1:68">
      <c r="A8" s="242">
        <v>44292</v>
      </c>
      <c r="B8" s="303">
        <f si="0" t="shared"/>
      </c>
      <c r="C8" s="479">
        <v>1242</v>
      </c>
      <c r="G8" s="178">
        <v>1.905</v>
      </c>
      <c r="H8" s="178">
        <v>1.8975</v>
      </c>
      <c r="I8" s="178">
        <v>1.88</v>
      </c>
      <c r="J8" s="178">
        <v>1.855</v>
      </c>
      <c r="K8" s="178">
        <v>1.83</v>
      </c>
      <c r="L8" s="178">
        <v>1.7975000000000001</v>
      </c>
      <c r="M8" s="178">
        <v>1.7524999999999999</v>
      </c>
      <c r="N8" s="178">
        <v>1.7175</v>
      </c>
      <c r="O8" s="178">
        <v>1.6850000000000001</v>
      </c>
    </row>
    <row customFormat="1" r="9" s="178" spans="1:68">
      <c r="A9" s="242">
        <v>44293</v>
      </c>
      <c r="B9" s="303">
        <f si="0" t="shared"/>
      </c>
      <c r="C9" s="479">
        <v>2359</v>
      </c>
      <c r="G9" s="178">
        <v>1.9350000000000001</v>
      </c>
      <c r="H9" s="178">
        <v>1.92</v>
      </c>
      <c r="I9" s="178">
        <v>1.8975</v>
      </c>
      <c r="J9" s="178">
        <v>1.8674999999999999</v>
      </c>
      <c r="K9" s="178">
        <v>1.8374999999999999</v>
      </c>
      <c r="L9" s="178">
        <v>1.8025</v>
      </c>
      <c r="M9" s="178">
        <v>1.7549999999999999</v>
      </c>
      <c r="N9" s="178">
        <v>1.7150000000000001</v>
      </c>
      <c r="O9" s="178">
        <v>1.68</v>
      </c>
    </row>
    <row r="10" spans="1:68">
      <c r="A10" s="96">
        <v>44294</v>
      </c>
      <c r="B10" s="303">
        <f si="0" t="shared"/>
      </c>
      <c r="C10" s="479">
        <v>3147</v>
      </c>
      <c r="D10" s="178"/>
      <c r="E10" s="178"/>
      <c r="F10" s="178"/>
      <c r="G10" s="178">
        <v>1.9650000000000001</v>
      </c>
      <c r="H10" s="178">
        <v>1.96</v>
      </c>
      <c r="I10" s="178">
        <v>1.9375</v>
      </c>
      <c r="J10" s="178">
        <v>1.9075</v>
      </c>
      <c r="K10" s="178">
        <v>1.875</v>
      </c>
      <c r="L10" s="178">
        <v>1.8374999999999999</v>
      </c>
      <c r="M10" s="178">
        <v>1.79</v>
      </c>
      <c r="N10" s="178">
        <v>1.7475000000000001</v>
      </c>
      <c r="O10" s="178">
        <v>1.71</v>
      </c>
    </row>
    <row r="11" spans="1:68">
      <c r="A11" s="96">
        <v>44295</v>
      </c>
      <c r="B11" s="303">
        <f si="0" t="shared"/>
      </c>
      <c r="C11" s="479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68">
      <c r="A12" s="96">
        <v>44298</v>
      </c>
      <c r="B12" s="303">
        <f si="0" t="shared"/>
      </c>
      <c r="C12" s="479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68">
      <c r="A13" s="96">
        <v>44299</v>
      </c>
      <c r="B13" s="303">
        <f si="0" t="shared"/>
      </c>
      <c r="C13" s="479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68">
      <c r="A14" s="96">
        <v>44300</v>
      </c>
      <c r="B14" s="303">
        <f si="0" t="shared"/>
      </c>
      <c r="C14" s="479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68">
      <c r="A15" s="96">
        <v>44301</v>
      </c>
      <c r="B15" s="303">
        <f si="0" t="shared"/>
      </c>
      <c r="C15" s="479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68">
      <c r="A16" s="96">
        <v>44302</v>
      </c>
      <c r="B16" s="303">
        <f si="0" t="shared"/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customFormat="1" customHeight="1" ht="14.45" r="17" s="178" spans="1:18">
      <c r="A17" s="242">
        <v>44305</v>
      </c>
      <c r="B17" s="308">
        <f si="0" t="shared"/>
      </c>
      <c r="C17" s="479">
        <v>5268</v>
      </c>
      <c r="G17" s="178">
        <v>2.0525000000000002</v>
      </c>
      <c r="H17" s="178">
        <v>2.14</v>
      </c>
      <c r="I17" s="178">
        <v>2.0975000000000001</v>
      </c>
      <c r="J17" s="178">
        <v>2.0525000000000002</v>
      </c>
      <c r="K17" s="178">
        <v>2.0074999999999998</v>
      </c>
      <c r="L17" s="178">
        <v>1.9524999999999999</v>
      </c>
      <c r="M17" s="178">
        <v>1.885</v>
      </c>
      <c r="N17" s="178">
        <v>1.8325</v>
      </c>
      <c r="O17" s="178">
        <v>1.7849999999999999</v>
      </c>
    </row>
    <row customFormat="1" customHeight="1" ht="14.45" r="18" s="178" spans="1:18">
      <c r="A18" s="242">
        <v>44306</v>
      </c>
      <c r="B18" s="308">
        <f si="0" t="shared"/>
      </c>
      <c r="C18" s="479">
        <v>5173</v>
      </c>
      <c r="G18" s="178">
        <v>2.0699999999999998</v>
      </c>
      <c r="H18" s="178">
        <v>2.1675</v>
      </c>
      <c r="I18" s="178">
        <v>2.12</v>
      </c>
      <c r="J18" s="178">
        <v>2.0724999999999998</v>
      </c>
      <c r="K18" s="178">
        <v>2.0225</v>
      </c>
      <c r="L18" s="178">
        <v>1.9624999999999999</v>
      </c>
      <c r="M18" s="178">
        <v>1.895</v>
      </c>
      <c r="N18" s="178">
        <v>1.84</v>
      </c>
      <c r="O18" s="178">
        <v>1.79</v>
      </c>
    </row>
    <row customHeight="1" ht="14.45" r="19" spans="1:18">
      <c r="A19" s="96">
        <v>44307</v>
      </c>
      <c r="B19" s="308">
        <f si="0" t="shared"/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customFormat="1" customHeight="1" ht="15" r="20" s="178" spans="1:18">
      <c r="A20" s="242">
        <v>44308</v>
      </c>
      <c r="B20" s="308">
        <f si="0" t="shared"/>
      </c>
      <c r="C20" s="479">
        <v>5266</v>
      </c>
      <c r="G20" s="178">
        <v>2.1150000000000002</v>
      </c>
      <c r="H20" s="178">
        <v>2.2749999999999999</v>
      </c>
      <c r="I20" s="178">
        <v>2.21</v>
      </c>
      <c r="J20" s="178">
        <v>2.1475</v>
      </c>
      <c r="K20" s="178">
        <v>2.085</v>
      </c>
      <c r="L20" s="178">
        <v>2.0150000000000001</v>
      </c>
      <c r="M20" s="178">
        <v>1.9375</v>
      </c>
      <c r="N20" s="178">
        <v>1.8725000000000001</v>
      </c>
      <c r="O20" s="178">
        <v>1.8174999999999999</v>
      </c>
    </row>
    <row r="21" spans="1:18">
      <c r="A21" s="96">
        <v>44309</v>
      </c>
      <c r="B21" s="308">
        <f si="0" t="shared"/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6">
        <v>44312</v>
      </c>
      <c r="B22" s="308">
        <f si="0" t="shared"/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6">
        <v>44313</v>
      </c>
      <c r="B23" s="308">
        <f si="0" t="shared"/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6">
        <v>44314</v>
      </c>
      <c r="B24" s="308">
        <f si="0" t="shared"/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6">
        <v>44315</v>
      </c>
      <c r="B25" s="308">
        <f si="0" t="shared"/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customFormat="1" r="26" s="178" spans="1:18">
      <c r="A26" s="242">
        <v>44316</v>
      </c>
      <c r="B26" s="308">
        <f si="0" t="shared"/>
      </c>
      <c r="C26" s="479">
        <v>3543</v>
      </c>
      <c r="G26" s="178">
        <v>2.1175000000000002</v>
      </c>
      <c r="H26" s="178">
        <v>2.3199999999999998</v>
      </c>
      <c r="I26" s="178">
        <v>2.2725</v>
      </c>
      <c r="J26" s="178">
        <v>2.2200000000000002</v>
      </c>
      <c r="K26" s="178">
        <v>2.1549999999999998</v>
      </c>
      <c r="L26" s="178">
        <v>2.0775000000000001</v>
      </c>
      <c r="M26" s="178">
        <v>1.9875</v>
      </c>
      <c r="N26" s="178">
        <v>1.9125000000000001</v>
      </c>
      <c r="O26" s="178">
        <v>1.8474999999999999</v>
      </c>
    </row>
    <row customFormat="1" r="27" s="178" spans="1:18">
      <c r="A27" s="242">
        <v>44319</v>
      </c>
      <c r="B27" s="308">
        <f si="0" t="shared"/>
      </c>
      <c r="C27" s="479">
        <v>4249</v>
      </c>
      <c r="G27" s="178">
        <v>2.11931</v>
      </c>
      <c r="H27" s="178">
        <v>2.3374999999999999</v>
      </c>
      <c r="I27" s="178">
        <v>2.2949999999999999</v>
      </c>
      <c r="J27" s="178">
        <v>2.2475000000000001</v>
      </c>
      <c r="K27" s="178">
        <v>2.1850000000000001</v>
      </c>
      <c r="L27" s="178">
        <v>2.105</v>
      </c>
      <c r="M27" s="178">
        <v>2.0125000000000002</v>
      </c>
      <c r="N27" s="178">
        <v>1.9375</v>
      </c>
      <c r="O27" s="178">
        <v>1.8725000000000001</v>
      </c>
    </row>
    <row r="28" spans="1:18">
      <c r="A28" s="96">
        <v>44320</v>
      </c>
      <c r="B28" s="308">
        <f si="0" t="shared"/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6">
        <v>44321</v>
      </c>
      <c r="B29" s="308">
        <f si="0" t="shared"/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6">
        <v>44322</v>
      </c>
      <c r="B30" s="308">
        <f si="0" t="shared"/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customFormat="1" customHeight="1" ht="15" r="31" s="178" spans="1:18">
      <c r="A31" s="242">
        <v>44323</v>
      </c>
      <c r="B31" s="308">
        <f si="0" t="shared"/>
      </c>
      <c r="C31" s="479">
        <v>3736</v>
      </c>
      <c r="H31" s="178">
        <v>2.63</v>
      </c>
      <c r="I31" s="178">
        <v>2.5950000000000002</v>
      </c>
      <c r="J31" s="178">
        <v>2.5049999999999999</v>
      </c>
      <c r="K31" s="178">
        <v>2.4</v>
      </c>
      <c r="L31" s="178">
        <v>2.2850000000000001</v>
      </c>
      <c r="M31" s="178">
        <v>2.1625000000000001</v>
      </c>
      <c r="N31" s="178">
        <v>2.0674999999999999</v>
      </c>
      <c r="O31" s="178">
        <v>1.99</v>
      </c>
    </row>
    <row customFormat="1" customHeight="1" ht="15" r="32" s="178" spans="1:18">
      <c r="A32" s="242">
        <v>44326</v>
      </c>
      <c r="B32" s="308">
        <f si="0" t="shared"/>
      </c>
      <c r="C32" s="479">
        <v>2804</v>
      </c>
      <c r="H32" s="178">
        <v>2.585</v>
      </c>
      <c r="I32" s="178">
        <v>2.54</v>
      </c>
      <c r="J32" s="178">
        <v>2.4525000000000001</v>
      </c>
      <c r="K32" s="178">
        <v>2.355</v>
      </c>
      <c r="L32" s="178">
        <v>2.2425000000000002</v>
      </c>
      <c r="M32" s="178">
        <v>2.12</v>
      </c>
      <c r="N32" s="178">
        <v>2.0274999999999999</v>
      </c>
      <c r="O32" s="178">
        <v>1.9575</v>
      </c>
      <c r="P32" s="178">
        <v>1.91</v>
      </c>
      <c r="Q32" s="178">
        <v>1.8925000000000001</v>
      </c>
      <c r="R32" s="178">
        <v>1.9125000000000001</v>
      </c>
    </row>
    <row customFormat="1" customHeight="1" ht="15" r="33" s="178" spans="1:20">
      <c r="A33" s="242">
        <v>44327</v>
      </c>
      <c r="B33" s="308">
        <f si="0" t="shared"/>
      </c>
      <c r="C33" s="479">
        <v>3964</v>
      </c>
      <c r="H33" s="178">
        <v>2.59</v>
      </c>
      <c r="I33" s="178">
        <v>2.5499999999999998</v>
      </c>
      <c r="J33" s="178">
        <v>2.4649999999999999</v>
      </c>
      <c r="K33" s="178">
        <v>2.37</v>
      </c>
      <c r="L33" s="178">
        <v>2.2599999999999998</v>
      </c>
      <c r="M33" s="178">
        <v>2.14</v>
      </c>
      <c r="N33" s="178">
        <v>2.0499999999999998</v>
      </c>
      <c r="O33" s="178">
        <v>1.98</v>
      </c>
      <c r="P33" s="178">
        <v>1.9325000000000001</v>
      </c>
      <c r="Q33" s="178">
        <v>1.915</v>
      </c>
      <c r="R33" s="178">
        <v>1.9350000000000001</v>
      </c>
    </row>
    <row customFormat="1" customHeight="1" ht="15" r="34" s="178" spans="1:20">
      <c r="A34" s="242">
        <v>44328</v>
      </c>
      <c r="B34" s="308">
        <f si="0" t="shared"/>
      </c>
      <c r="C34" s="479">
        <v>2719</v>
      </c>
      <c r="H34" s="178">
        <v>2.5525000000000002</v>
      </c>
      <c r="I34" s="178">
        <v>2.48</v>
      </c>
      <c r="J34" s="178">
        <v>2.4075000000000002</v>
      </c>
      <c r="K34" s="178">
        <v>2.3174999999999999</v>
      </c>
      <c r="L34" s="178">
        <v>2.2124999999999999</v>
      </c>
      <c r="M34" s="178">
        <v>2.0975000000000001</v>
      </c>
      <c r="N34" s="178">
        <v>2.0099999999999998</v>
      </c>
      <c r="O34" s="178">
        <v>1.9424999999999999</v>
      </c>
      <c r="P34" s="178">
        <v>1.895</v>
      </c>
      <c r="Q34" s="178">
        <v>1.8774999999999999</v>
      </c>
      <c r="R34" s="178">
        <v>1.8975</v>
      </c>
    </row>
    <row customFormat="1" customHeight="1" ht="15" r="35" s="178" spans="1:20">
      <c r="A35" s="242">
        <v>44329</v>
      </c>
      <c r="B35" s="308">
        <f si="0" t="shared"/>
      </c>
      <c r="C35" s="479">
        <v>4250</v>
      </c>
      <c r="H35" s="178">
        <v>2.5249999999999999</v>
      </c>
      <c r="I35" s="178">
        <v>2.4</v>
      </c>
      <c r="J35" s="178">
        <v>2.3275000000000001</v>
      </c>
      <c r="K35" s="178">
        <v>2.2374999999999998</v>
      </c>
      <c r="L35" s="178">
        <v>2.1324999999999998</v>
      </c>
      <c r="M35" s="178">
        <v>2.0175000000000001</v>
      </c>
      <c r="N35" s="178">
        <v>1.93</v>
      </c>
      <c r="O35" s="178">
        <v>1.8625</v>
      </c>
      <c r="P35" s="178">
        <v>1.8149999999999999</v>
      </c>
      <c r="Q35" s="178">
        <v>1.8049999999999999</v>
      </c>
      <c r="R35" s="178">
        <v>1.825</v>
      </c>
    </row>
    <row customFormat="1" customHeight="1" ht="15" r="36" s="178" spans="1:20">
      <c r="A36" s="242">
        <v>44330</v>
      </c>
      <c r="B36" s="308">
        <f si="0" t="shared"/>
      </c>
      <c r="C36" s="479">
        <v>1932</v>
      </c>
      <c r="H36" s="178">
        <v>2.5150000000000001</v>
      </c>
      <c r="I36" s="178">
        <v>2.37</v>
      </c>
      <c r="J36" s="178">
        <v>2.2974999999999999</v>
      </c>
      <c r="K36" s="178">
        <v>2.2124999999999999</v>
      </c>
      <c r="L36" s="178">
        <v>2.11</v>
      </c>
      <c r="M36" s="178">
        <v>1.9950000000000001</v>
      </c>
      <c r="N36" s="178">
        <v>1.91</v>
      </c>
      <c r="O36" s="178">
        <v>1.845</v>
      </c>
      <c r="P36" s="178">
        <v>1.8</v>
      </c>
      <c r="Q36" s="178">
        <v>1.7925</v>
      </c>
      <c r="R36" s="178">
        <v>1.8125</v>
      </c>
    </row>
    <row r="37" spans="1:20">
      <c r="A37" s="96">
        <v>44333</v>
      </c>
      <c r="B37" s="308">
        <f si="0" t="shared"/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6">
        <v>44334</v>
      </c>
      <c r="B38" s="308">
        <f si="0" t="shared"/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6">
        <v>44335</v>
      </c>
      <c r="B39" s="308">
        <f si="0" t="shared"/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6">
        <v>44336</v>
      </c>
      <c r="B40" s="308">
        <f si="0" t="shared"/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customHeight="1" ht="15" r="41" spans="1:20">
      <c r="A41" s="96">
        <v>44337</v>
      </c>
      <c r="B41" s="308">
        <f si="0" t="shared"/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customHeight="1" ht="15" r="42" spans="1:20">
      <c r="A42" s="96">
        <v>44340</v>
      </c>
      <c r="B42" s="308">
        <f si="0" t="shared"/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customHeight="1" ht="15" r="43" spans="1:20">
      <c r="A43" s="96">
        <v>44341</v>
      </c>
      <c r="B43" s="308">
        <f si="0" t="shared"/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customHeight="1" ht="15" r="44" spans="1:20">
      <c r="A44" s="96">
        <v>44342</v>
      </c>
      <c r="B44" s="308">
        <f si="0" t="shared"/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customHeight="1" ht="15" r="45" spans="1:20">
      <c r="A45" s="96">
        <v>44343</v>
      </c>
      <c r="B45" s="308">
        <f si="0" t="shared"/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6">
        <v>44344</v>
      </c>
      <c r="B46" s="308">
        <f si="0" t="shared"/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6">
        <v>44347</v>
      </c>
      <c r="B47" s="374">
        <f si="0" t="shared"/>
      </c>
      <c r="C47" s="480">
        <v>0</v>
      </c>
      <c r="D47" s="192"/>
      <c r="E47" s="192"/>
      <c r="F47" s="192"/>
      <c r="G47" s="192"/>
      <c r="H47" s="192">
        <v>2.54</v>
      </c>
      <c r="I47" s="192">
        <v>2.3849999999999998</v>
      </c>
      <c r="J47" s="192">
        <v>2.3125</v>
      </c>
      <c r="K47" s="192">
        <v>2.2425000000000002</v>
      </c>
      <c r="L47" s="192">
        <v>2.1524999999999999</v>
      </c>
      <c r="M47" s="192">
        <v>2.0375000000000001</v>
      </c>
      <c r="N47" s="192">
        <v>1.9575</v>
      </c>
      <c r="O47" s="192">
        <v>1.9075</v>
      </c>
      <c r="P47" s="192">
        <v>1.87</v>
      </c>
      <c r="Q47" s="192">
        <v>1.88</v>
      </c>
      <c r="R47" s="192">
        <v>1.895</v>
      </c>
    </row>
    <row r="48" spans="1:20">
      <c r="A48" s="96">
        <v>44348</v>
      </c>
      <c r="B48" s="308">
        <f si="0" t="shared"/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439</v>
      </c>
      <c r="T48" t="s">
        <v>439</v>
      </c>
    </row>
    <row customHeight="1" ht="15" r="49" spans="1:18">
      <c r="A49" s="96">
        <v>44349</v>
      </c>
      <c r="B49" s="308">
        <f si="0" t="shared"/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6">
        <v>44350</v>
      </c>
      <c r="B50" s="308">
        <f si="0" t="shared"/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6">
        <v>44351</v>
      </c>
      <c r="B51" s="308">
        <f si="0" t="shared"/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6">
        <v>44354</v>
      </c>
      <c r="B52" s="308">
        <f si="0" t="shared"/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customHeight="1" ht="15" r="53" spans="1:18">
      <c r="A53" s="96">
        <v>44355</v>
      </c>
      <c r="B53" s="308">
        <f si="0" t="shared"/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6">
        <v>44356</v>
      </c>
      <c r="B54" s="308">
        <f si="0" t="shared"/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6">
        <v>44357</v>
      </c>
      <c r="B55" s="308">
        <f si="0" t="shared"/>
      </c>
      <c r="C55" s="482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customHeight="1" ht="15" r="56" spans="1:18">
      <c r="A56" s="96">
        <v>44358</v>
      </c>
      <c r="B56" s="308">
        <f si="0" t="shared"/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customHeight="1" ht="15" r="57" spans="1:18">
      <c r="A57" s="96">
        <v>44361</v>
      </c>
      <c r="B57" s="308">
        <f si="0" t="shared"/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customHeight="1" ht="15" r="58" spans="1:18">
      <c r="A58" s="96">
        <v>44362</v>
      </c>
      <c r="B58" s="308">
        <f si="0" t="shared"/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customHeight="1" ht="15" r="59" spans="1:18">
      <c r="A59" s="96">
        <v>44363</v>
      </c>
      <c r="B59" s="308">
        <f si="0" t="shared"/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customFormat="1" r="60" s="178" spans="1:18">
      <c r="A60" s="242">
        <v>44364</v>
      </c>
      <c r="B60" s="308">
        <f si="0" t="shared"/>
      </c>
      <c r="C60" s="479">
        <v>1155</v>
      </c>
      <c r="I60" s="178">
        <v>2.35</v>
      </c>
      <c r="J60" s="178">
        <v>2.15</v>
      </c>
      <c r="K60" s="178">
        <v>2.0924999999999998</v>
      </c>
      <c r="L60" s="178">
        <v>2.0299999999999998</v>
      </c>
      <c r="M60" s="178">
        <v>1.9475</v>
      </c>
      <c r="N60" s="178">
        <v>1.8825000000000001</v>
      </c>
      <c r="O60" s="178">
        <v>1.8425</v>
      </c>
      <c r="P60" s="178">
        <v>1.8049999999999999</v>
      </c>
      <c r="Q60" s="178">
        <v>1.8225</v>
      </c>
      <c r="R60" s="178">
        <v>1.8374999999999999</v>
      </c>
    </row>
    <row customHeight="1" ht="14.45" r="61" spans="1:18">
      <c r="A61" s="96">
        <v>44365</v>
      </c>
      <c r="B61" s="308">
        <f si="0" t="shared"/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customHeight="1" ht="14.45" r="62" spans="1:18">
      <c r="A62" s="96">
        <v>44368</v>
      </c>
      <c r="B62" s="308">
        <f si="0" t="shared"/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customHeight="1" ht="14.45" r="63" spans="1:18">
      <c r="A63" s="96">
        <v>44369</v>
      </c>
      <c r="B63" s="308">
        <f si="0" t="shared"/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customHeight="1" ht="15" r="64" spans="1:18">
      <c r="A64" s="96">
        <v>44370</v>
      </c>
      <c r="B64" s="308">
        <f si="0" t="shared"/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6">
        <v>44371</v>
      </c>
      <c r="B65" s="308">
        <f si="0" t="shared"/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6">
        <v>44372</v>
      </c>
      <c r="B66" s="308">
        <f si="0" t="shared"/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6">
        <v>44375</v>
      </c>
      <c r="B67" s="308">
        <f si="0" t="shared"/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6">
        <v>44376</v>
      </c>
      <c r="B68" s="308">
        <f si="0" t="shared"/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6">
        <v>44377</v>
      </c>
      <c r="B69" s="308">
        <f ref="B69:B71" si="1" t="shared">+(C69*$A$2)/$A$3</f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6">
        <v>44378</v>
      </c>
      <c r="B70" s="308">
        <f si="1" t="shared"/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6">
        <v>44379</v>
      </c>
      <c r="B71" s="308">
        <f si="1" t="shared"/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customFormat="1" r="72" s="192" spans="1:18">
      <c r="A72" s="104">
        <v>44382</v>
      </c>
      <c r="B72" s="374">
        <f ref="B72:B125" si="2" t="shared">+(C72*$A$2)/$A$3</f>
      </c>
      <c r="C72" s="480">
        <v>0</v>
      </c>
      <c r="I72" s="192">
        <v>2.3812000000000002</v>
      </c>
      <c r="J72" s="192">
        <v>2.34</v>
      </c>
      <c r="K72" s="192">
        <v>2.27</v>
      </c>
      <c r="L72" s="192">
        <v>2.1800000000000002</v>
      </c>
      <c r="M72" s="192">
        <v>2.0699999999999998</v>
      </c>
      <c r="N72" s="192">
        <v>1.99</v>
      </c>
      <c r="O72" s="192">
        <v>1.9424999999999999</v>
      </c>
      <c r="P72" s="192">
        <v>1.905</v>
      </c>
      <c r="Q72" s="192">
        <v>1.925</v>
      </c>
      <c r="R72" s="192">
        <v>1.9424999999999999</v>
      </c>
    </row>
    <row r="73" spans="1:18">
      <c r="A73" s="96">
        <v>44383</v>
      </c>
      <c r="B73" s="308">
        <f si="2" t="shared"/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6">
        <v>44384</v>
      </c>
      <c r="B74" s="308">
        <f si="2" t="shared"/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6">
        <v>44385</v>
      </c>
      <c r="B75" s="308">
        <f si="2" t="shared"/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customHeight="1" ht="15" r="76" spans="1:18">
      <c r="A76" s="96">
        <v>44386</v>
      </c>
      <c r="B76" s="308">
        <f si="2" t="shared"/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6">
        <v>44389</v>
      </c>
      <c r="B77" s="308">
        <f si="2" t="shared"/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6">
        <v>44390</v>
      </c>
      <c r="B78" s="308">
        <f si="2" t="shared"/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6">
        <v>44391</v>
      </c>
      <c r="B79" s="308">
        <f si="2" t="shared"/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6">
        <v>44392</v>
      </c>
      <c r="B80" s="308">
        <f si="2" t="shared"/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6">
        <v>44393</v>
      </c>
      <c r="B81" s="308">
        <f si="2" t="shared"/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6">
        <v>44396</v>
      </c>
      <c r="B82" s="308">
        <f si="2" t="shared"/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6">
        <v>44397</v>
      </c>
      <c r="B83" s="308">
        <f si="2" t="shared"/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customFormat="1" r="84" s="178" spans="1:18">
      <c r="A84" s="242">
        <v>44398</v>
      </c>
      <c r="B84" s="308">
        <f si="2" t="shared"/>
      </c>
      <c r="C84" s="479">
        <v>2805</v>
      </c>
      <c r="J84" s="178">
        <v>2.2400000000000002</v>
      </c>
      <c r="K84" s="178">
        <v>2.1800000000000002</v>
      </c>
      <c r="L84" s="178">
        <v>2.1324999999999998</v>
      </c>
      <c r="M84" s="178">
        <v>2.0550000000000002</v>
      </c>
      <c r="N84" s="178">
        <v>2</v>
      </c>
      <c r="O84" s="178">
        <v>1.9750000000000001</v>
      </c>
      <c r="P84" s="178">
        <v>1.95</v>
      </c>
      <c r="Q84" s="178">
        <v>1.9624999999999999</v>
      </c>
      <c r="R84" s="178">
        <v>1.9750000000000001</v>
      </c>
    </row>
    <row r="85" spans="1:18">
      <c r="A85" s="96">
        <v>44399</v>
      </c>
      <c r="B85" s="308">
        <f si="2" t="shared"/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6">
        <v>44400</v>
      </c>
      <c r="B86" s="308">
        <f si="2" t="shared"/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6">
        <v>44403</v>
      </c>
      <c r="B87" s="308">
        <f si="2" t="shared"/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6">
        <v>44404</v>
      </c>
      <c r="B88" s="308">
        <f si="2" t="shared"/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6">
        <v>44405</v>
      </c>
      <c r="B89" s="308">
        <f si="2" t="shared"/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6">
        <v>44406</v>
      </c>
      <c r="B90" s="308">
        <f si="2" t="shared"/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6">
        <v>44407</v>
      </c>
      <c r="B91" s="308">
        <f si="2" t="shared"/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6">
        <v>44410</v>
      </c>
      <c r="B92" s="308">
        <f si="2" t="shared"/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6">
        <v>44411</v>
      </c>
      <c r="B93" s="308">
        <f si="2" t="shared"/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6">
        <v>44412</v>
      </c>
      <c r="B94" s="308">
        <f si="2" t="shared"/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6">
        <v>44413</v>
      </c>
      <c r="B95" s="308">
        <f si="2" t="shared"/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6">
        <v>44414</v>
      </c>
      <c r="B96" s="308">
        <f si="2" t="shared"/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6">
        <v>44417</v>
      </c>
      <c r="B97" s="308">
        <f si="2" t="shared"/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6">
        <v>44418</v>
      </c>
      <c r="B98" s="308">
        <f si="2" t="shared"/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6">
        <v>44419</v>
      </c>
      <c r="B99" s="308">
        <f si="2" t="shared"/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6">
        <v>44420</v>
      </c>
      <c r="B100" s="308">
        <f si="2" t="shared"/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6">
        <v>44421</v>
      </c>
      <c r="B101" s="308">
        <f si="2" t="shared"/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6">
        <v>44424</v>
      </c>
      <c r="B102" s="308">
        <f si="2" t="shared"/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6">
        <v>44425</v>
      </c>
      <c r="B103" s="308">
        <f si="2" t="shared"/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6">
        <v>44426</v>
      </c>
      <c r="B104" s="308">
        <f si="2" t="shared"/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6">
        <v>44427</v>
      </c>
      <c r="B105" s="308">
        <f si="2" t="shared"/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6">
        <v>44428</v>
      </c>
      <c r="B106" s="308">
        <f si="2" t="shared"/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6">
        <v>44431</v>
      </c>
      <c r="B107" s="308">
        <f si="2" t="shared"/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6">
        <v>44432</v>
      </c>
      <c r="B108" s="308">
        <f si="2" t="shared"/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6">
        <v>44433</v>
      </c>
      <c r="B109" s="308">
        <f si="2" t="shared"/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6">
        <v>44434</v>
      </c>
      <c r="B110" s="308">
        <f si="2" t="shared"/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6">
        <v>44435</v>
      </c>
      <c r="B111" s="308">
        <f si="2" t="shared"/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6">
        <v>44438</v>
      </c>
      <c r="B112" s="308">
        <f si="2" t="shared"/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6">
        <v>44439</v>
      </c>
      <c r="B113" s="308">
        <f si="2" t="shared"/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6">
        <v>44440</v>
      </c>
      <c r="B114" s="308">
        <f si="2" t="shared"/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6">
        <v>44441</v>
      </c>
      <c r="B115" s="308">
        <f si="2" t="shared"/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6">
        <v>44442</v>
      </c>
      <c r="B116" s="308">
        <f si="2" t="shared"/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customFormat="1" r="117" s="192" spans="1:22">
      <c r="A117" s="104">
        <v>44445</v>
      </c>
      <c r="B117" s="374">
        <f si="2" t="shared"/>
      </c>
      <c r="C117" s="480"/>
      <c r="L117" s="192">
        <v>2.2400000000000002</v>
      </c>
      <c r="M117" s="192">
        <v>2.08</v>
      </c>
      <c r="N117" s="192">
        <v>1.9175</v>
      </c>
      <c r="O117" s="192">
        <v>1.85</v>
      </c>
      <c r="P117" s="192">
        <v>1.82</v>
      </c>
      <c r="Q117" s="192">
        <v>1.8325</v>
      </c>
      <c r="R117" s="192">
        <v>1.845</v>
      </c>
      <c r="S117" s="192">
        <v>1.855</v>
      </c>
      <c r="T117" s="192">
        <v>1.8625</v>
      </c>
      <c r="U117" s="192">
        <v>1.865</v>
      </c>
      <c r="V117" s="192">
        <v>1.8625</v>
      </c>
    </row>
    <row r="118" spans="1:22">
      <c r="A118" s="96">
        <v>44446</v>
      </c>
      <c r="B118" s="308">
        <f si="2" t="shared"/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6">
        <v>44447</v>
      </c>
      <c r="B119" s="308">
        <f si="2" t="shared"/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6">
        <v>44448</v>
      </c>
      <c r="B120" s="308">
        <f si="2" t="shared"/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6">
        <v>44449</v>
      </c>
      <c r="B121" s="308">
        <f si="2" t="shared"/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6">
        <v>44452</v>
      </c>
      <c r="B122" s="308">
        <f si="2" t="shared"/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6">
        <v>44453</v>
      </c>
      <c r="B123" s="308">
        <f si="2" t="shared"/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6">
        <v>44454</v>
      </c>
      <c r="B124" s="308">
        <f si="2" t="shared"/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6">
        <v>44455</v>
      </c>
      <c r="B125" s="308">
        <f si="2" t="shared"/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6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6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6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6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6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6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6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6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6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6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6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6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6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6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6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6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6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6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6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6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6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6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6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6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6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6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6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6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6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6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6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6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6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6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6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6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6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6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6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6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6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6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6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6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6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6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6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6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6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4">
        <v>44525</v>
      </c>
      <c r="N175" s="192">
        <v>3.45</v>
      </c>
      <c r="O175" s="192">
        <v>3.21</v>
      </c>
      <c r="P175" s="192">
        <v>2.5649999999999999</v>
      </c>
      <c r="Q175" s="192">
        <v>2.3250000000000002</v>
      </c>
      <c r="R175" s="192">
        <v>2.2650000000000001</v>
      </c>
      <c r="S175" s="192">
        <v>2.2324999999999999</v>
      </c>
      <c r="T175" s="192">
        <v>2.2000000000000002</v>
      </c>
      <c r="U175" s="192">
        <v>2.1675</v>
      </c>
      <c r="V175" s="192">
        <v>2.1375000000000002</v>
      </c>
      <c r="W175" s="192">
        <v>2.1124999999999998</v>
      </c>
      <c r="X175" s="192">
        <v>2.0874999999999999</v>
      </c>
      <c r="Y175" s="192">
        <v>2.0575000000000001</v>
      </c>
      <c r="Z175" s="192">
        <v>2.0474999999999999</v>
      </c>
      <c r="AA175" s="192">
        <v>2.0375000000000001</v>
      </c>
    </row>
    <row r="176" spans="1:28">
      <c r="A176" s="104">
        <v>44526</v>
      </c>
      <c r="N176" s="192">
        <v>3.45</v>
      </c>
      <c r="O176" s="192">
        <v>3.21</v>
      </c>
      <c r="P176" s="192">
        <v>2.5649999999999999</v>
      </c>
      <c r="Q176" s="192">
        <v>2.3250000000000002</v>
      </c>
      <c r="R176" s="192">
        <v>2.2650000000000001</v>
      </c>
      <c r="S176" s="192">
        <v>2.2324999999999999</v>
      </c>
      <c r="T176" s="192">
        <v>2.2000000000000002</v>
      </c>
      <c r="U176" s="192">
        <v>2.1675</v>
      </c>
      <c r="V176" s="192">
        <v>2.1375000000000002</v>
      </c>
      <c r="W176" s="192">
        <v>2.1124999999999998</v>
      </c>
      <c r="X176" s="192">
        <v>2.0874999999999999</v>
      </c>
      <c r="Y176" s="192">
        <v>2.0575000000000001</v>
      </c>
      <c r="Z176" s="192">
        <v>2.0474999999999999</v>
      </c>
      <c r="AA176" s="192">
        <v>2.0375000000000001</v>
      </c>
    </row>
    <row r="177" spans="1:27">
      <c r="A177" s="96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6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6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6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6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6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6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6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6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6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6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6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6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6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6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6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6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6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6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6">
        <v>44554</v>
      </c>
      <c r="O196" s="192">
        <v>3.02</v>
      </c>
      <c r="P196" s="192">
        <v>2.3149999999999999</v>
      </c>
      <c r="Q196" s="192">
        <v>2.2250000000000001</v>
      </c>
      <c r="R196" s="192">
        <v>2.21</v>
      </c>
      <c r="S196" s="192">
        <v>2.2025000000000001</v>
      </c>
      <c r="T196" s="192">
        <v>2.1800000000000002</v>
      </c>
      <c r="U196" s="192">
        <v>2.1575000000000002</v>
      </c>
      <c r="V196" s="192">
        <v>2.1324999999999998</v>
      </c>
      <c r="W196" s="192">
        <v>2.1074999999999999</v>
      </c>
      <c r="X196" s="192">
        <v>2.0825</v>
      </c>
      <c r="Y196" s="192">
        <v>2.0575000000000001</v>
      </c>
      <c r="Z196" s="192">
        <v>2.0375000000000001</v>
      </c>
      <c r="AA196" s="192">
        <v>2.0225</v>
      </c>
    </row>
    <row r="197" spans="1:27">
      <c r="A197" s="96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6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6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6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6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6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6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6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6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6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6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6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6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6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6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6">
        <v>44578</v>
      </c>
      <c r="P212" s="192">
        <v>2.19</v>
      </c>
      <c r="Q212" s="192">
        <v>2.15</v>
      </c>
      <c r="R212" s="192">
        <v>2.145</v>
      </c>
      <c r="S212" s="192">
        <v>2.1375000000000002</v>
      </c>
      <c r="T212" s="192">
        <v>2.1150000000000002</v>
      </c>
      <c r="U212" s="192">
        <v>2.09</v>
      </c>
      <c r="V212" s="192">
        <v>2.0649999999999999</v>
      </c>
      <c r="W212" s="192">
        <v>2.04</v>
      </c>
      <c r="X212" s="192">
        <v>2.0074999999999998</v>
      </c>
      <c r="Y212" s="192">
        <v>1.9675</v>
      </c>
      <c r="Z212" s="192">
        <v>1.9375</v>
      </c>
      <c r="AA212" s="192">
        <v>1.9125000000000001</v>
      </c>
    </row>
    <row r="213" spans="1:27">
      <c r="A213" s="96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6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6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6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6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6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6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6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6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6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6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6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6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6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6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</c>
    </row>
    <row r="228" spans="1:30">
      <c r="A228" s="96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6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6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6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6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6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6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6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6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6">
        <v>44613</v>
      </c>
      <c r="Q237" s="192">
        <v>2.1349999999999998</v>
      </c>
      <c r="R237" s="192">
        <v>2.2149999999999999</v>
      </c>
      <c r="S237" s="192">
        <v>2.2275</v>
      </c>
      <c r="T237" s="192">
        <v>2.2225000000000001</v>
      </c>
      <c r="U237" s="192">
        <v>2.2075</v>
      </c>
      <c r="V237" s="192">
        <v>2.1875</v>
      </c>
      <c r="W237" s="192">
        <v>2.1625000000000001</v>
      </c>
      <c r="X237" s="192">
        <v>2.1274999999999999</v>
      </c>
      <c r="Y237" s="192">
        <v>2.0625</v>
      </c>
      <c r="Z237" s="192">
        <v>2.0274999999999999</v>
      </c>
      <c r="AA237" s="192">
        <v>2.0074999999999998</v>
      </c>
    </row>
    <row r="238" spans="1:30">
      <c r="A238" s="96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6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6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6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6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6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6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6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6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6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6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6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6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6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6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6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6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6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6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6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6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6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6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6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6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6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6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6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6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6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6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6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6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6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6">
        <v>44662</v>
      </c>
      <c r="C272" s="63">
        <v>1676</v>
      </c>
      <c r="Q272" s="397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6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6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6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6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6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6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6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6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6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6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6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6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6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6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6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6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6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6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6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6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6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6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6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6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6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6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6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6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6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6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6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6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6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6">
        <v>44711</v>
      </c>
      <c r="C306" s="63" t="s">
        <v>439</v>
      </c>
      <c r="T306" s="192">
        <v>2.7574999999999998</v>
      </c>
      <c r="U306" s="192">
        <v>2.82</v>
      </c>
      <c r="V306" s="192">
        <v>2.8050000000000002</v>
      </c>
      <c r="W306" s="192">
        <v>2.7774999999999999</v>
      </c>
      <c r="X306" s="192">
        <v>2.74</v>
      </c>
      <c r="Y306" s="192">
        <v>2.6724999999999999</v>
      </c>
      <c r="Z306" s="192">
        <v>2.6175000000000002</v>
      </c>
      <c r="AA306" s="192">
        <v>2.5724999999999998</v>
      </c>
      <c r="AB306" s="192">
        <v>2.5249999999999999</v>
      </c>
      <c r="AC306" s="192">
        <v>2.5249999999999999</v>
      </c>
      <c r="AD306" s="192">
        <v>2.5249999999999999</v>
      </c>
    </row>
    <row r="307" spans="1:30">
      <c r="A307" s="96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6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6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6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6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6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6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6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6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6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6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6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6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6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6">
        <v>44732</v>
      </c>
      <c r="U321" s="192">
        <v>2.84</v>
      </c>
      <c r="V321" s="192">
        <v>2.82</v>
      </c>
      <c r="W321" s="192">
        <v>2.7925</v>
      </c>
      <c r="X321" s="192">
        <v>2.7450000000000001</v>
      </c>
      <c r="Y321" s="192">
        <v>2.665</v>
      </c>
      <c r="Z321" s="192">
        <v>2.5975000000000001</v>
      </c>
      <c r="AA321" s="192">
        <v>2.54</v>
      </c>
      <c r="AB321" s="192">
        <v>2.4925000000000002</v>
      </c>
      <c r="AC321" s="192">
        <v>2.4925000000000002</v>
      </c>
      <c r="AD321" s="192">
        <v>2.4925000000000002</v>
      </c>
    </row>
    <row r="322" spans="1:39">
      <c r="A322" s="96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6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6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6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6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6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6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6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6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6">
        <v>44746</v>
      </c>
      <c r="U331" s="192">
        <v>2.78986</v>
      </c>
      <c r="V331" s="192">
        <v>2.54</v>
      </c>
      <c r="W331" s="192">
        <v>2.5</v>
      </c>
      <c r="X331" s="192">
        <v>2.44</v>
      </c>
      <c r="Y331" s="192">
        <v>2.3450000000000002</v>
      </c>
      <c r="Z331" s="192">
        <v>2.2599999999999998</v>
      </c>
      <c r="AA331" s="192">
        <v>2.1949999999999998</v>
      </c>
      <c r="AB331" s="192">
        <v>2.1475</v>
      </c>
      <c r="AC331" s="192">
        <v>2.1475</v>
      </c>
      <c r="AD331" s="192">
        <v>2.1475</v>
      </c>
      <c r="AE331" s="192">
        <v>2.1475</v>
      </c>
      <c r="AF331" s="192">
        <v>2.1475</v>
      </c>
      <c r="AG331" s="192">
        <v>2.1475</v>
      </c>
    </row>
    <row r="332" spans="1:39">
      <c r="A332" s="96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6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6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6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6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6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6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6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6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6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6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6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6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6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6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6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6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6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6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6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6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6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6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6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6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6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6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6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6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6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6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6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6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6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6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6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6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6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6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6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6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6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6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6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4">
        <v>44809</v>
      </c>
      <c r="W376" s="192">
        <v>2.5466700000000002</v>
      </c>
      <c r="X376" s="192">
        <v>2.4700000000000002</v>
      </c>
      <c r="Y376" s="192">
        <v>2.37</v>
      </c>
      <c r="Z376" s="192">
        <v>2.2974999999999999</v>
      </c>
      <c r="AA376" s="192">
        <v>2.25</v>
      </c>
      <c r="AB376" s="192">
        <v>2.2075</v>
      </c>
      <c r="AC376" s="192">
        <v>2.1974999999999998</v>
      </c>
      <c r="AD376" s="192">
        <v>2.1974999999999998</v>
      </c>
      <c r="AE376" s="192">
        <v>2.1974999999999998</v>
      </c>
      <c r="AF376" s="192">
        <v>2.1875</v>
      </c>
      <c r="AG376" s="192">
        <v>2.1724999999999999</v>
      </c>
      <c r="AH376" s="192">
        <v>2.1549999999999998</v>
      </c>
      <c r="AI376" s="192">
        <v>2.13</v>
      </c>
      <c r="AJ376" s="192">
        <v>2.1025</v>
      </c>
      <c r="AK376" s="192">
        <v>2.0625</v>
      </c>
      <c r="AL376" s="192">
        <v>2.0274999999999999</v>
      </c>
      <c r="AM376" s="192">
        <v>1.9975000000000001</v>
      </c>
    </row>
    <row r="377" spans="1:39">
      <c r="A377" s="96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6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6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6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6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6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6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6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6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6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6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6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6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6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6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6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6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6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6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6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6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6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6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6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6">
        <v>44844</v>
      </c>
      <c r="C401" s="63">
        <v>1787</v>
      </c>
      <c r="W401" s="397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6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6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6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6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6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6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6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6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6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6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6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6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6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6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6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6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6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6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6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6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6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6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6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6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6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6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6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6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6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6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6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6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6">
        <v>44889</v>
      </c>
      <c r="Z434" s="192">
        <v>2.6</v>
      </c>
      <c r="AA434" s="192">
        <v>2.4249999999999998</v>
      </c>
      <c r="AB434" s="192">
        <v>2.33</v>
      </c>
      <c r="AC434" s="192">
        <v>2.335</v>
      </c>
      <c r="AD434" s="192">
        <v>2.3450000000000002</v>
      </c>
      <c r="AE434" s="192">
        <v>2.355</v>
      </c>
      <c r="AF434" s="192">
        <v>2.3475000000000001</v>
      </c>
      <c r="AG434" s="192">
        <v>2.3325</v>
      </c>
      <c r="AH434" s="192">
        <v>2.3149999999999999</v>
      </c>
      <c r="AI434" s="192">
        <v>2.29</v>
      </c>
      <c r="AJ434" s="192">
        <v>2.2549999999999999</v>
      </c>
      <c r="AK434" s="192">
        <v>2.2000000000000002</v>
      </c>
      <c r="AL434" s="192">
        <v>2.16</v>
      </c>
      <c r="AM434" s="192">
        <v>2.13</v>
      </c>
    </row>
    <row r="435" spans="1:39">
      <c r="A435" s="96">
        <v>44890</v>
      </c>
      <c r="C435" s="63" t="s">
        <v>439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6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6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6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6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6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6">
        <v>44900</v>
      </c>
      <c r="C441" s="63">
        <v>1367</v>
      </c>
      <c r="AA441" s="467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6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6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6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6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6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6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6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6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6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6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6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6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6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6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6">
        <v>44921</v>
      </c>
      <c r="AA456" s="192">
        <v>2.19</v>
      </c>
      <c r="AB456" s="192">
        <v>2.2450000000000001</v>
      </c>
      <c r="AC456" s="192">
        <v>2.2549999999999999</v>
      </c>
      <c r="AD456" s="192">
        <v>2.2650000000000001</v>
      </c>
      <c r="AE456" s="192">
        <v>2.2749999999999999</v>
      </c>
      <c r="AF456" s="192">
        <v>2.2774999999999999</v>
      </c>
      <c r="AG456" s="192">
        <v>2.2725</v>
      </c>
      <c r="AH456" s="192">
        <v>2.2675000000000001</v>
      </c>
      <c r="AI456" s="192">
        <v>2.2524999999999999</v>
      </c>
      <c r="AJ456" s="192">
        <v>2.2225000000000001</v>
      </c>
      <c r="AK456" s="192">
        <v>2.1675</v>
      </c>
      <c r="AL456" s="192">
        <v>2.1274999999999999</v>
      </c>
      <c r="AM456" s="192">
        <v>2.0975000000000001</v>
      </c>
    </row>
    <row r="457" spans="1:39">
      <c r="A457" s="96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6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6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6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6">
        <v>44928</v>
      </c>
      <c r="AA461" s="192">
        <v>2.2030599999999998</v>
      </c>
      <c r="AB461" s="192">
        <v>2.33</v>
      </c>
      <c r="AC461" s="192">
        <v>2.3275000000000001</v>
      </c>
      <c r="AD461" s="192">
        <v>2.3325</v>
      </c>
      <c r="AE461" s="192">
        <v>2.34</v>
      </c>
      <c r="AF461" s="192">
        <v>2.34</v>
      </c>
      <c r="AG461" s="192">
        <v>2.335</v>
      </c>
      <c r="AH461" s="192">
        <v>2.33</v>
      </c>
      <c r="AI461" s="192">
        <v>2.3149999999999999</v>
      </c>
      <c r="AJ461" s="192">
        <v>2.2850000000000001</v>
      </c>
      <c r="AK461" s="192">
        <v>2.23</v>
      </c>
      <c r="AL461" s="192">
        <v>2.19</v>
      </c>
      <c r="AM461" s="192">
        <v>2.16</v>
      </c>
    </row>
    <row r="462" spans="1:39">
      <c r="A462" s="96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6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6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6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6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6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6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6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6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6">
        <v>44942</v>
      </c>
      <c r="AB471" s="192">
        <v>2.21</v>
      </c>
      <c r="AC471" s="192">
        <v>2.1850000000000001</v>
      </c>
      <c r="AD471" s="192">
        <v>2.1949999999999998</v>
      </c>
      <c r="AE471" s="192">
        <v>2.2075</v>
      </c>
      <c r="AF471" s="192">
        <v>2.2124999999999999</v>
      </c>
      <c r="AG471" s="192">
        <v>2.2075</v>
      </c>
      <c r="AH471" s="192">
        <v>2.2025000000000001</v>
      </c>
      <c r="AI471" s="192">
        <v>2.19</v>
      </c>
      <c r="AJ471" s="192">
        <v>2.165</v>
      </c>
      <c r="AK471" s="192">
        <v>2.1</v>
      </c>
      <c r="AL471" s="192">
        <v>2.0499999999999998</v>
      </c>
      <c r="AM471" s="192">
        <v>2.0150000000000001</v>
      </c>
    </row>
    <row r="472" spans="1:39">
      <c r="A472" s="96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6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6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6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6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6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6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6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6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6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6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6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6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6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6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6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6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6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6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6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6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6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6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6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4">
        <v>44977</v>
      </c>
      <c r="C496" s="63">
        <v>0</v>
      </c>
      <c r="AC496" s="192">
        <v>2.1850000000000001</v>
      </c>
      <c r="AD496" s="192">
        <v>2.21</v>
      </c>
      <c r="AE496" s="192">
        <v>2.2250000000000001</v>
      </c>
      <c r="AF496" s="192">
        <v>2.2324999999999999</v>
      </c>
      <c r="AG496" s="192">
        <v>2.2275</v>
      </c>
      <c r="AH496" s="192">
        <v>2.2149999999999999</v>
      </c>
      <c r="AI496" s="192">
        <v>2.1974999999999998</v>
      </c>
      <c r="AJ496" s="192">
        <v>2.165</v>
      </c>
      <c r="AK496" s="192">
        <v>2.085</v>
      </c>
      <c r="AL496" s="192">
        <v>2.0150000000000001</v>
      </c>
      <c r="AM496" s="192">
        <v>1.9724999999999999</v>
      </c>
    </row>
    <row r="497" spans="1:40">
      <c r="A497" s="96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6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6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6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6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6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6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6">
        <v>44987</v>
      </c>
      <c r="C504" s="482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6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6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6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6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6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6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6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6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6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6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6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6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6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6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6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6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6">
        <v>45012</v>
      </c>
      <c r="C521" s="482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6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ht="15.75" r="523" spans="1:40" thickBot="1">
      <c r="A523" s="96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ht="15.75" r="524" spans="1:40" thickBot="1">
      <c r="A524" s="96">
        <v>45015</v>
      </c>
      <c r="C524" s="63">
        <v>3935</v>
      </c>
      <c r="AB524" s="780"/>
      <c r="AC524" s="781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6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6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6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6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6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6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6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6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6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6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6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6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6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6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6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6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6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6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6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6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4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6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6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6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6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6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6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6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6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6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6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6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6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6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6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6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6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6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6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6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4">
        <v>45075</v>
      </c>
      <c r="AF565" s="192">
        <v>2.4424999999999999</v>
      </c>
      <c r="AG565" s="192">
        <v>2.4950000000000001</v>
      </c>
      <c r="AH565" s="192">
        <v>2.44</v>
      </c>
      <c r="AI565" s="192">
        <v>2.37</v>
      </c>
      <c r="AJ565" s="192">
        <v>2.3025000000000002</v>
      </c>
      <c r="AK565" s="192">
        <v>2.165</v>
      </c>
      <c r="AL565" s="192">
        <v>2.0499999999999998</v>
      </c>
      <c r="AM565" s="192">
        <v>1.9724999999999999</v>
      </c>
      <c r="AN565" s="192">
        <v>1.9375</v>
      </c>
    </row>
    <row r="566" spans="1:40">
      <c r="A566" s="96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6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6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6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6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6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6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6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6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6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6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6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6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6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4">
        <v>45096</v>
      </c>
      <c r="AG580" s="192">
        <v>2.4975000000000001</v>
      </c>
      <c r="AH580" s="192">
        <v>2.5049999999999999</v>
      </c>
      <c r="AI580" s="192">
        <v>2.4500000000000002</v>
      </c>
      <c r="AJ580" s="192">
        <v>2.38</v>
      </c>
      <c r="AK580" s="192">
        <v>2.2425000000000002</v>
      </c>
      <c r="AL580" s="192">
        <v>2.13</v>
      </c>
      <c r="AM580" s="192">
        <v>2.0575000000000001</v>
      </c>
      <c r="AN580" s="192">
        <v>2.0225</v>
      </c>
    </row>
    <row r="581" spans="1:51">
      <c r="A581" s="96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6">
        <v>45098</v>
      </c>
      <c r="C582" s="482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6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6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6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6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6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6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6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6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4">
        <v>45111</v>
      </c>
      <c r="AG591" s="192">
        <v>2.5071400000000001</v>
      </c>
      <c r="AH591" s="192">
        <v>2.29</v>
      </c>
      <c r="AI591" s="192">
        <v>2.2149999999999999</v>
      </c>
      <c r="AJ591" s="192">
        <v>2.1425000000000001</v>
      </c>
      <c r="AK591" s="192">
        <v>2.0175000000000001</v>
      </c>
      <c r="AL591" s="192">
        <v>1.9075</v>
      </c>
      <c r="AM591" s="192">
        <v>1.8425</v>
      </c>
      <c r="AN591" s="192">
        <v>1.8049999999999999</v>
      </c>
      <c r="AO591" s="192">
        <v>1.8049999999999999</v>
      </c>
      <c r="AP591" s="192">
        <v>1.8274999999999999</v>
      </c>
      <c r="AQ591" s="192">
        <v>1.8374999999999999</v>
      </c>
      <c r="AR591" s="192">
        <v>1.8374999999999999</v>
      </c>
      <c r="AS591" s="192">
        <v>1.86</v>
      </c>
      <c r="AT591" s="192">
        <v>1.87</v>
      </c>
      <c r="AU591" s="192">
        <v>1.87</v>
      </c>
      <c r="AV591" s="192">
        <v>1.87</v>
      </c>
      <c r="AW591" s="192">
        <v>1.89</v>
      </c>
      <c r="AX591" s="192">
        <v>1.89</v>
      </c>
      <c r="AY591" s="192">
        <v>1.89</v>
      </c>
    </row>
    <row r="592" spans="1:51">
      <c r="A592" s="96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6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6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6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6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6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6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6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6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6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6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6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6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6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6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6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6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6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6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6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6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6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6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6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6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6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6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6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6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6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6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6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6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6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6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6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6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6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4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6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6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6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6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4">
        <v>45173</v>
      </c>
      <c r="AI635" s="192">
        <v>2.1663000000000001</v>
      </c>
      <c r="AJ635" s="192">
        <v>2.2650000000000001</v>
      </c>
      <c r="AK635" s="192">
        <v>2.15</v>
      </c>
      <c r="AL635" s="192">
        <v>2.0099999999999998</v>
      </c>
      <c r="AM635" s="192">
        <v>1.92</v>
      </c>
      <c r="AN635" s="192">
        <v>1.85</v>
      </c>
      <c r="AO635" s="192">
        <v>1.845</v>
      </c>
      <c r="AP635" s="192">
        <v>1.8574999999999999</v>
      </c>
      <c r="AQ635" s="192">
        <v>1.87</v>
      </c>
      <c r="AR635" s="192">
        <v>1.875</v>
      </c>
      <c r="AS635" s="192">
        <v>1.875</v>
      </c>
      <c r="AT635" s="192">
        <v>1.8674999999999999</v>
      </c>
      <c r="AU635" s="192">
        <v>1.8574999999999999</v>
      </c>
      <c r="AV635" s="192">
        <v>1.8425</v>
      </c>
      <c r="AW635" s="192">
        <v>1.8174999999999999</v>
      </c>
      <c r="AX635" s="192">
        <v>1.7975000000000001</v>
      </c>
      <c r="AY635" s="192">
        <v>1.7775000000000001</v>
      </c>
    </row>
    <row r="636" spans="1:51">
      <c r="A636" s="96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81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6">
        <v>45175</v>
      </c>
      <c r="C637" s="63">
        <v>6196</v>
      </c>
      <c r="AI637" s="467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6">
        <v>45176</v>
      </c>
      <c r="C638" s="63">
        <v>3518</v>
      </c>
      <c r="AI638" s="467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6">
        <v>45177</v>
      </c>
      <c r="C639" s="63">
        <v>2613</v>
      </c>
      <c r="AI639" s="467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6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6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6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6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6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6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6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6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6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6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6">
        <v>45194</v>
      </c>
      <c r="C650" s="482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6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6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6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6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6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6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6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ht="15.75" r="658" spans="1:51" thickBot="1">
      <c r="A658" s="96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ht="15.75" r="659" spans="1:51" thickBot="1">
      <c r="A659" s="96">
        <v>45205</v>
      </c>
      <c r="C659" s="63">
        <v>5210</v>
      </c>
      <c r="AJ659" s="870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6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6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6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6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6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6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6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6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6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6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6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6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6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6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6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6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6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4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6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6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6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6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6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6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6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6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6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6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6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6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6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6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6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4">
        <v>45253</v>
      </c>
      <c r="AL693" s="192">
        <v>1.875</v>
      </c>
      <c r="AM693" s="192">
        <v>1.79</v>
      </c>
      <c r="AN693" s="192">
        <v>1.7350000000000001</v>
      </c>
      <c r="AO693" s="192">
        <v>1.7375</v>
      </c>
      <c r="AP693" s="192">
        <v>1.7575000000000001</v>
      </c>
      <c r="AQ693" s="192">
        <v>1.7775000000000001</v>
      </c>
      <c r="AR693" s="192">
        <v>1.79</v>
      </c>
      <c r="AS693" s="192">
        <v>1.7875000000000001</v>
      </c>
      <c r="AT693" s="192">
        <v>1.7849999999999999</v>
      </c>
      <c r="AU693" s="192">
        <v>1.77</v>
      </c>
      <c r="AV693" s="192">
        <v>1.7524999999999999</v>
      </c>
      <c r="AW693" s="192">
        <v>1.7224999999999999</v>
      </c>
      <c r="AX693" s="192">
        <v>1.6950000000000001</v>
      </c>
      <c r="AY693" s="192">
        <v>1.6675</v>
      </c>
    </row>
    <row r="694" spans="1:51">
      <c r="A694" s="96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6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6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6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6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6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6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6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6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6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6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6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6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6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6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6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6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6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6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6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6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6">
        <v>45286</v>
      </c>
    </row>
    <row r="716" spans="1:51">
      <c r="A716" s="96">
        <v>45287</v>
      </c>
    </row>
    <row r="717" spans="1:51">
      <c r="A717" s="96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6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6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6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6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6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6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6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6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6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6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4">
        <v>45306</v>
      </c>
      <c r="C728" s="63">
        <v>0</v>
      </c>
      <c r="AN728" s="192">
        <v>1.58</v>
      </c>
      <c r="AO728" s="192">
        <v>1.59</v>
      </c>
      <c r="AP728" s="192">
        <v>1.605</v>
      </c>
      <c r="AQ728" s="192">
        <v>1.6225000000000001</v>
      </c>
      <c r="AR728" s="192">
        <v>1.635</v>
      </c>
      <c r="AS728" s="192">
        <v>1.6325000000000001</v>
      </c>
      <c r="AT728" s="192">
        <v>1.6274999999999999</v>
      </c>
      <c r="AU728" s="192">
        <v>1.62</v>
      </c>
      <c r="AV728" s="192">
        <v>1.6125</v>
      </c>
      <c r="AW728" s="192">
        <v>1.5874999999999999</v>
      </c>
      <c r="AX728" s="192">
        <v>1.5625</v>
      </c>
      <c r="AY728" s="192">
        <v>1.5375000000000001</v>
      </c>
    </row>
    <row r="729" spans="1:51">
      <c r="A729" s="96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6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6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6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6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6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6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6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6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6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6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6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6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6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6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6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6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6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6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6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6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6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6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6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4">
        <v>45341</v>
      </c>
      <c r="AO753" s="192">
        <v>1.51</v>
      </c>
      <c r="AP753" s="192">
        <v>1.48</v>
      </c>
      <c r="AQ753" s="192">
        <v>1.51</v>
      </c>
      <c r="AR753" s="192">
        <v>1.5349999999999999</v>
      </c>
      <c r="AS753" s="192">
        <v>1.54</v>
      </c>
      <c r="AT753" s="192">
        <v>1.5425</v>
      </c>
      <c r="AU753" s="192">
        <v>1.5425</v>
      </c>
      <c r="AV753" s="192">
        <v>1.54</v>
      </c>
      <c r="AW753" s="192">
        <v>1.52</v>
      </c>
      <c r="AX753" s="192">
        <v>1.4975000000000001</v>
      </c>
      <c r="AY753" s="192">
        <v>1.48</v>
      </c>
    </row>
    <row r="754" spans="1:51">
      <c r="A754" s="96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6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6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6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6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6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6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6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6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6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6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6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6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6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6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6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6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6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6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6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6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6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6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6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6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6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6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6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6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6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6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6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6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6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6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6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6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6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6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6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6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6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6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6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6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6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6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6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6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6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4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6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6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4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6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6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6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6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6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6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6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6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6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6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6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6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6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6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4">
        <v>45439</v>
      </c>
      <c r="C822" s="480">
        <v>0</v>
      </c>
      <c r="AR822" s="192">
        <v>1.7775000000000001</v>
      </c>
      <c r="AS822" s="192">
        <v>1.7849999999999999</v>
      </c>
      <c r="AT822" s="192">
        <v>1.7949999999999999</v>
      </c>
      <c r="AU822" s="192">
        <v>1.7975000000000001</v>
      </c>
      <c r="AV822" s="192">
        <v>1.8</v>
      </c>
      <c r="AW822" s="192">
        <v>1.7775000000000001</v>
      </c>
      <c r="AX822" s="192">
        <v>1.75</v>
      </c>
      <c r="AY822" s="192">
        <v>1.7350000000000001</v>
      </c>
      <c r="AZ822" s="192">
        <v>1.7275</v>
      </c>
      <c r="BA822" s="192">
        <v>1.73</v>
      </c>
      <c r="BB822" s="192">
        <v>1.7324999999999999</v>
      </c>
    </row>
    <row r="823" spans="1:54">
      <c r="A823" s="96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6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6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6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6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6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6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6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6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6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6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6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6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6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6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6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customFormat="1" r="839" s="192" spans="1:63">
      <c r="A839" s="104">
        <v>45462</v>
      </c>
      <c r="B839" s="403"/>
      <c r="C839" s="480">
        <v>0</v>
      </c>
      <c r="AS839" s="192">
        <v>1.915</v>
      </c>
      <c r="AT839" s="192">
        <v>1.9550000000000001</v>
      </c>
      <c r="AU839" s="192">
        <v>1.9225000000000001</v>
      </c>
      <c r="AV839" s="192">
        <v>1.8925000000000001</v>
      </c>
      <c r="AW839" s="192">
        <v>1.845</v>
      </c>
      <c r="AX839" s="192">
        <v>1.7849999999999999</v>
      </c>
      <c r="AY839" s="192">
        <v>1.7575000000000001</v>
      </c>
      <c r="AZ839" s="192">
        <v>1.7424999999999999</v>
      </c>
      <c r="BA839" s="192">
        <v>1.7450000000000001</v>
      </c>
      <c r="BB839" s="192">
        <v>1.7475000000000001</v>
      </c>
      <c r="BC839" s="192">
        <v>1.77</v>
      </c>
      <c r="BD839" s="192">
        <v>1.7775000000000001</v>
      </c>
      <c r="BE839" s="192">
        <v>1.7849999999999999</v>
      </c>
      <c r="BF839" s="192">
        <v>1.7875000000000001</v>
      </c>
      <c r="BG839" s="192">
        <v>1.79</v>
      </c>
      <c r="BH839" s="192">
        <v>1.7925</v>
      </c>
      <c r="BI839" s="192">
        <v>1.7949999999999999</v>
      </c>
      <c r="BJ839" s="192">
        <v>1.7975000000000001</v>
      </c>
      <c r="BK839" s="192">
        <v>1.8</v>
      </c>
    </row>
    <row r="840" spans="1:63">
      <c r="A840" s="96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6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6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6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6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6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6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6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6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6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4">
        <v>45477</v>
      </c>
      <c r="AT850" s="192">
        <v>1.96</v>
      </c>
      <c r="AU850" s="192">
        <v>1.87</v>
      </c>
      <c r="AV850" s="192">
        <v>1.8</v>
      </c>
      <c r="AW850" s="192">
        <v>1.7250000000000001</v>
      </c>
      <c r="AX850" s="192">
        <v>1.65</v>
      </c>
      <c r="AY850" s="192">
        <v>1.615</v>
      </c>
      <c r="AZ850" s="192">
        <v>1.5874999999999999</v>
      </c>
      <c r="BA850" s="192">
        <v>1.5925</v>
      </c>
      <c r="BB850" s="192">
        <v>1.6</v>
      </c>
      <c r="BC850" s="192">
        <v>1.6225000000000001</v>
      </c>
      <c r="BD850" s="192">
        <v>1.63</v>
      </c>
      <c r="BE850" s="192">
        <v>1.6375</v>
      </c>
      <c r="BF850" s="192">
        <v>1.64</v>
      </c>
      <c r="BG850" s="192">
        <v>1.6425000000000001</v>
      </c>
      <c r="BH850" s="192">
        <v>1.645</v>
      </c>
      <c r="BI850" s="192">
        <v>1.6475</v>
      </c>
      <c r="BJ850" s="192">
        <v>1.65</v>
      </c>
      <c r="BK850" s="192">
        <v>1.6525000000000001</v>
      </c>
    </row>
    <row r="851" spans="1:63">
      <c r="A851" s="96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6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6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6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6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6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6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6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6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6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6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6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6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6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6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6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6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6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6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6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6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6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6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7"/>
      <c r="BD873" s="467"/>
      <c r="BE873" s="467"/>
      <c r="BF873" s="467"/>
      <c r="BG873" s="467"/>
      <c r="BH873" s="467"/>
      <c r="BI873" s="467"/>
      <c r="BJ873" s="467"/>
      <c r="BK873" s="467"/>
    </row>
    <row r="874" spans="1:63">
      <c r="A874" s="96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6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6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6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6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6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6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6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6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6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6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6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6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6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6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6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6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6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4">
        <v>45537</v>
      </c>
      <c r="C892" s="1049" t="s">
        <v>4247</v>
      </c>
      <c r="AU892" s="192">
        <v>1.8260000000000001</v>
      </c>
      <c r="AV892" s="192">
        <v>1.91</v>
      </c>
      <c r="AW892" s="192">
        <v>1.875</v>
      </c>
      <c r="AX892" s="192">
        <v>1.7825</v>
      </c>
      <c r="AY892" s="192">
        <v>1.7</v>
      </c>
      <c r="AZ892" s="192">
        <v>1.65</v>
      </c>
      <c r="BA892" s="192">
        <v>1.66</v>
      </c>
      <c r="BB892" s="192">
        <v>1.675</v>
      </c>
      <c r="BC892" s="192">
        <v>1.6975</v>
      </c>
      <c r="BD892" s="192">
        <v>1.7075</v>
      </c>
      <c r="BE892" s="192">
        <v>1.71</v>
      </c>
      <c r="BF892" s="192">
        <v>1.7050000000000001</v>
      </c>
      <c r="BG892" s="192">
        <v>1.7</v>
      </c>
      <c r="BH892" s="192">
        <v>1.6875</v>
      </c>
      <c r="BI892" s="192">
        <v>1.6725000000000001</v>
      </c>
      <c r="BJ892" s="192">
        <v>1.66</v>
      </c>
      <c r="BK892" s="192">
        <v>1.65</v>
      </c>
    </row>
    <row r="893" spans="1:63">
      <c r="A893" s="96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6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6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6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6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6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6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6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6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6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6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6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6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6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6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6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6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6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6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6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6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6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6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6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6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6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6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6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6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6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6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6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6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6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6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6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6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6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6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6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6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6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6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6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6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6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6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6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6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6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6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6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6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6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6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6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6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6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6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6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6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6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4">
        <v>45624</v>
      </c>
      <c r="AX955" s="192">
        <v>1.62</v>
      </c>
      <c r="AY955" s="192">
        <v>1.57</v>
      </c>
      <c r="AZ955" s="192">
        <v>1.55</v>
      </c>
      <c r="BA955" s="192">
        <v>1.57</v>
      </c>
      <c r="BB955" s="192">
        <v>1.5974999999999999</v>
      </c>
      <c r="BC955" s="192">
        <v>1.625</v>
      </c>
      <c r="BD955" s="192">
        <v>1.6425000000000001</v>
      </c>
      <c r="BE955" s="192">
        <v>1.65</v>
      </c>
      <c r="BF955" s="192">
        <v>1.6525000000000001</v>
      </c>
      <c r="BG955" s="192">
        <v>1.645</v>
      </c>
      <c r="BH955" s="192">
        <v>1.63</v>
      </c>
      <c r="BI955" s="192">
        <v>1.5974999999999999</v>
      </c>
      <c r="BJ955" s="192">
        <v>1.575</v>
      </c>
      <c r="BK955" s="192">
        <v>1.5575000000000001</v>
      </c>
      <c r="BL955" s="192">
        <v>1.5575000000000001</v>
      </c>
      <c r="BM955" s="192">
        <v>1.5525</v>
      </c>
    </row>
    <row r="956" spans="1:65">
      <c r="A956" s="96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6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6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6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6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6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6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6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6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6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6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6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6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6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6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6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6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6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6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6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6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6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6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6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6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6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6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6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6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6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6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6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6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6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4">
        <v>45677</v>
      </c>
      <c r="AZ990" s="192">
        <v>1.6950000000000001</v>
      </c>
      <c r="BA990" s="192">
        <v>1.7375</v>
      </c>
      <c r="BB990" s="192">
        <v>1.7649999999999999</v>
      </c>
      <c r="BC990" s="192">
        <v>1.79</v>
      </c>
      <c r="BD990" s="192">
        <v>1.8025</v>
      </c>
      <c r="BE990" s="192">
        <v>1.8025</v>
      </c>
      <c r="BF990" s="192">
        <v>1.7925</v>
      </c>
      <c r="BG990" s="192">
        <v>1.7649999999999999</v>
      </c>
      <c r="BH990" s="192">
        <v>1.7324999999999999</v>
      </c>
      <c r="BI990" s="192">
        <v>1.6775</v>
      </c>
      <c r="BJ990" s="192">
        <v>1.64</v>
      </c>
      <c r="BK990" s="192">
        <v>1.6125</v>
      </c>
      <c r="BL990" s="192">
        <v>1.605</v>
      </c>
      <c r="BM990" s="192">
        <v>1.6</v>
      </c>
    </row>
    <row r="991" spans="1:65">
      <c r="A991" s="96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6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6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6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6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6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6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6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6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6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6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6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6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6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6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6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6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6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6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4">
        <v>45705</v>
      </c>
      <c r="BA1010" s="192">
        <v>1.7849999999999999</v>
      </c>
      <c r="BB1010" s="192">
        <v>1.8425</v>
      </c>
      <c r="BC1010" s="192">
        <v>1.8774999999999999</v>
      </c>
      <c r="BD1010" s="192">
        <v>1.895</v>
      </c>
      <c r="BE1010" s="192">
        <v>1.8925000000000001</v>
      </c>
      <c r="BF1010" s="192">
        <v>1.8875</v>
      </c>
      <c r="BG1010" s="192">
        <v>1.8674999999999999</v>
      </c>
      <c r="BH1010" s="192">
        <v>1.84</v>
      </c>
      <c r="BI1010" s="192">
        <v>1.79</v>
      </c>
      <c r="BJ1010" s="192">
        <v>1.7450000000000001</v>
      </c>
      <c r="BK1010" s="192">
        <v>1.7150000000000001</v>
      </c>
      <c r="BL1010" s="192">
        <v>1.7075</v>
      </c>
      <c r="BM1010" s="192">
        <v>1.7024999999999999</v>
      </c>
      <c r="BN1010" s="192">
        <v>1.6975</v>
      </c>
    </row>
    <row r="1011" spans="1:67">
      <c r="A1011" s="96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6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6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6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6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6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6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6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6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6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6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6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6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6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6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6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6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6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6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6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6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6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6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6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6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6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6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6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6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6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6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6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6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6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6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6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6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6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6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6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6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6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6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6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6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6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6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6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6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6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6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4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6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4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6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6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6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6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6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6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6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6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6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6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6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customFormat="1" r="1076" s="1113" spans="1:69">
      <c r="A1076" s="1112" t="s">
        <v>4549</v>
      </c>
      <c r="C1076" s="1113" t="s">
        <v>4550</v>
      </c>
      <c r="BD1076" s="1113" t="s">
        <v>4551</v>
      </c>
      <c r="BE1076" s="1113" t="s">
        <v>4552</v>
      </c>
      <c r="BF1076" s="1113" t="s">
        <v>4553</v>
      </c>
      <c r="BG1076" s="1113" t="s">
        <v>4554</v>
      </c>
      <c r="BH1076" s="1113" t="s">
        <v>4555</v>
      </c>
      <c r="BI1076" s="1113" t="s">
        <v>4556</v>
      </c>
      <c r="BJ1076" s="1113" t="s">
        <v>4557</v>
      </c>
      <c r="BK1076" s="1113" t="s">
        <v>4558</v>
      </c>
      <c r="BL1076" s="1113" t="s">
        <v>4559</v>
      </c>
      <c r="BM1076" s="1113" t="s">
        <v>4560</v>
      </c>
      <c r="BN1076" s="1113" t="s">
        <v>4561</v>
      </c>
      <c r="BO1076" s="1113" t="s">
        <v>4562</v>
      </c>
      <c r="BP1076" s="1113" t="s">
        <v>4563</v>
      </c>
      <c r="BQ1076" s="1113" t="s">
        <v>4564</v>
      </c>
    </row>
    <row customFormat="1" r="1077" s="1113" spans="1:69">
      <c r="A1077" s="1112" t="s">
        <v>4549</v>
      </c>
      <c r="C1077" s="1113" t="s">
        <v>4550</v>
      </c>
      <c r="BD1077" s="1113" t="s">
        <v>4551</v>
      </c>
      <c r="BE1077" s="1113" t="s">
        <v>4552</v>
      </c>
      <c r="BF1077" s="1113" t="s">
        <v>4553</v>
      </c>
      <c r="BG1077" s="1113" t="s">
        <v>4554</v>
      </c>
      <c r="BH1077" s="1113" t="s">
        <v>4555</v>
      </c>
      <c r="BI1077" s="1113" t="s">
        <v>4556</v>
      </c>
      <c r="BJ1077" s="1113" t="s">
        <v>4557</v>
      </c>
      <c r="BK1077" s="1113" t="s">
        <v>4558</v>
      </c>
      <c r="BL1077" s="1113" t="s">
        <v>4559</v>
      </c>
      <c r="BM1077" s="1113" t="s">
        <v>4560</v>
      </c>
      <c r="BN1077" s="1113" t="s">
        <v>4561</v>
      </c>
      <c r="BO1077" s="1113" t="s">
        <v>4562</v>
      </c>
      <c r="BP1077" s="1113" t="s">
        <v>4563</v>
      </c>
      <c r="BQ1077" s="1113" t="s">
        <v>4564</v>
      </c>
    </row>
    <row customFormat="1" r="1078" s="1113" spans="1:69">
      <c r="A1078" s="1112" t="s">
        <v>4549</v>
      </c>
      <c r="C1078" s="1113" t="s">
        <v>4550</v>
      </c>
      <c r="BD1078" s="1113" t="s">
        <v>4551</v>
      </c>
      <c r="BE1078" s="1113" t="s">
        <v>4552</v>
      </c>
      <c r="BF1078" s="1113" t="s">
        <v>4553</v>
      </c>
      <c r="BG1078" s="1113" t="s">
        <v>4554</v>
      </c>
      <c r="BH1078" s="1113" t="s">
        <v>4555</v>
      </c>
      <c r="BI1078" s="1113" t="s">
        <v>4556</v>
      </c>
      <c r="BJ1078" s="1113" t="s">
        <v>4557</v>
      </c>
      <c r="BK1078" s="1113" t="s">
        <v>4558</v>
      </c>
      <c r="BL1078" s="1113" t="s">
        <v>4559</v>
      </c>
      <c r="BM1078" s="1113" t="s">
        <v>4560</v>
      </c>
      <c r="BN1078" s="1113" t="s">
        <v>4561</v>
      </c>
      <c r="BO1078" s="1113" t="s">
        <v>4562</v>
      </c>
      <c r="BP1078" s="1113" t="s">
        <v>4563</v>
      </c>
      <c r="BQ1078" s="1113" t="s">
        <v>4564</v>
      </c>
    </row>
    <row customFormat="1" r="1079" s="1113" spans="1:69">
      <c r="A1079" s="1112" t="s">
        <v>4549</v>
      </c>
      <c r="C1079" s="1113" t="s">
        <v>4550</v>
      </c>
      <c r="BD1079" s="1113" t="s">
        <v>4551</v>
      </c>
      <c r="BE1079" s="1113" t="s">
        <v>4552</v>
      </c>
      <c r="BF1079" s="1113" t="s">
        <v>4553</v>
      </c>
      <c r="BG1079" s="1113" t="s">
        <v>4554</v>
      </c>
      <c r="BH1079" s="1113" t="s">
        <v>4555</v>
      </c>
      <c r="BI1079" s="1113" t="s">
        <v>4556</v>
      </c>
      <c r="BJ1079" s="1113" t="s">
        <v>4557</v>
      </c>
      <c r="BK1079" s="1113" t="s">
        <v>4558</v>
      </c>
      <c r="BL1079" s="1113" t="s">
        <v>4559</v>
      </c>
      <c r="BM1079" s="1113" t="s">
        <v>4560</v>
      </c>
      <c r="BN1079" s="1113" t="s">
        <v>4561</v>
      </c>
      <c r="BO1079" s="1113" t="s">
        <v>4562</v>
      </c>
      <c r="BP1079" s="1113" t="s">
        <v>4563</v>
      </c>
      <c r="BQ1079" s="1113" t="s">
        <v>4564</v>
      </c>
    </row>
    <row customFormat="1" r="1080" s="1113" spans="1:69">
      <c r="A1080" s="1112" t="s">
        <v>4549</v>
      </c>
      <c r="C1080" s="1113" t="s">
        <v>4550</v>
      </c>
      <c r="BD1080" s="1113" t="s">
        <v>4551</v>
      </c>
      <c r="BE1080" s="1113" t="s">
        <v>4552</v>
      </c>
      <c r="BF1080" s="1113" t="s">
        <v>4553</v>
      </c>
      <c r="BG1080" s="1113" t="s">
        <v>4554</v>
      </c>
      <c r="BH1080" s="1113" t="s">
        <v>4555</v>
      </c>
      <c r="BI1080" s="1113" t="s">
        <v>4556</v>
      </c>
      <c r="BJ1080" s="1113" t="s">
        <v>4557</v>
      </c>
      <c r="BK1080" s="1113" t="s">
        <v>4558</v>
      </c>
      <c r="BL1080" s="1113" t="s">
        <v>4559</v>
      </c>
      <c r="BM1080" s="1113" t="s">
        <v>4560</v>
      </c>
      <c r="BN1080" s="1113" t="s">
        <v>4561</v>
      </c>
      <c r="BO1080" s="1113" t="s">
        <v>4562</v>
      </c>
      <c r="BP1080" s="1113" t="s">
        <v>4563</v>
      </c>
      <c r="BQ1080" s="1113" t="s">
        <v>4564</v>
      </c>
    </row>
    <row customFormat="1" r="1081" s="1113" spans="1:69">
      <c r="A1081" s="1112">
        <v>45811.916666666672</v>
      </c>
      <c r="C1081" s="1113">
        <v>3.1669999999999998</v>
      </c>
      <c r="BD1081" s="1113">
        <v>1.7320800000000001</v>
      </c>
      <c r="BE1081" s="1113">
        <v>1.7050000000000001</v>
      </c>
      <c r="BF1081" s="1113">
        <v>1.7150000000000001</v>
      </c>
      <c r="BG1081" s="1113">
        <v>1.7124999999999999</v>
      </c>
      <c r="BH1081" s="1113">
        <v>1.7</v>
      </c>
      <c r="BI1081" s="1113">
        <v>1.6725000000000001</v>
      </c>
      <c r="BJ1081" s="1113">
        <v>1.64</v>
      </c>
      <c r="BK1081" s="1113">
        <v>1.615</v>
      </c>
      <c r="BL1081" s="1113">
        <v>1.6</v>
      </c>
      <c r="BM1081" s="1113">
        <v>1.6074999999999999</v>
      </c>
      <c r="BN1081" s="1113">
        <v>1.6225000000000001</v>
      </c>
      <c r="BO1081" s="1113">
        <v>1.645</v>
      </c>
      <c r="BP1081" s="1113">
        <v>1.655</v>
      </c>
      <c r="BQ1081" s="1113">
        <v>1.66</v>
      </c>
    </row>
    <row customFormat="1" r="1082" s="1113" spans="1:69">
      <c r="A1082" s="1112">
        <v>45811.91666666667</v>
      </c>
      <c r="C1082" s="1113">
        <v>3.167</v>
      </c>
      <c r="BD1082" s="1113">
        <v>1.73208</v>
      </c>
      <c r="BE1082" s="1113">
        <v>1.705</v>
      </c>
      <c r="BF1082" s="1113">
        <v>1.715</v>
      </c>
      <c r="BG1082" s="1113">
        <v>1.7125</v>
      </c>
      <c r="BH1082" s="1113">
        <v>1.7</v>
      </c>
      <c r="BI1082" s="1113">
        <v>1.6725</v>
      </c>
      <c r="BJ1082" s="1113">
        <v>1.64</v>
      </c>
      <c r="BK1082" s="1113">
        <v>1.615</v>
      </c>
      <c r="BL1082" s="1113">
        <v>1.6</v>
      </c>
      <c r="BM1082" s="1113">
        <v>1.6075</v>
      </c>
      <c r="BN1082" s="1113">
        <v>1.6225</v>
      </c>
      <c r="BO1082" s="1113">
        <v>1.645</v>
      </c>
      <c r="BP1082" s="1113">
        <v>1.655</v>
      </c>
      <c r="BQ1082" s="1113">
        <v>1.66</v>
      </c>
    </row>
    <row customFormat="1" r="1083" s="1113" spans="1:69">
      <c r="A1083" s="1112">
        <v>45811.91666666667</v>
      </c>
      <c r="C1083" s="1113">
        <v>3.167</v>
      </c>
      <c r="BD1083" s="1113">
        <v>1.73208</v>
      </c>
      <c r="BE1083" s="1113">
        <v>1.705</v>
      </c>
      <c r="BF1083" s="1113">
        <v>1.715</v>
      </c>
      <c r="BG1083" s="1113">
        <v>1.7125</v>
      </c>
      <c r="BH1083" s="1113">
        <v>1.7</v>
      </c>
      <c r="BI1083" s="1113">
        <v>1.6725</v>
      </c>
      <c r="BJ1083" s="1113">
        <v>1.64</v>
      </c>
      <c r="BK1083" s="1113">
        <v>1.615</v>
      </c>
      <c r="BL1083" s="1113">
        <v>1.6</v>
      </c>
      <c r="BM1083" s="1113">
        <v>1.6075</v>
      </c>
      <c r="BN1083" s="1113">
        <v>1.6225</v>
      </c>
      <c r="BO1083" s="1113">
        <v>1.645</v>
      </c>
      <c r="BP1083" s="1113">
        <v>1.655</v>
      </c>
      <c r="BQ1083" s="1113">
        <v>1.66</v>
      </c>
    </row>
    <row customFormat="1" r="1084" s="1113" spans="1:69">
      <c r="A1084" s="1112">
        <v>45811.91666666667</v>
      </c>
      <c r="C1084" s="1113">
        <v>3.167</v>
      </c>
      <c r="BD1084" s="1113">
        <v>1.73208</v>
      </c>
      <c r="BE1084" s="1113">
        <v>1.705</v>
      </c>
      <c r="BF1084" s="1113">
        <v>1.715</v>
      </c>
      <c r="BG1084" s="1113">
        <v>1.7125</v>
      </c>
      <c r="BH1084" s="1113">
        <v>1.7</v>
      </c>
      <c r="BI1084" s="1113">
        <v>1.6725</v>
      </c>
      <c r="BJ1084" s="1113">
        <v>1.64</v>
      </c>
      <c r="BK1084" s="1113">
        <v>1.615</v>
      </c>
      <c r="BL1084" s="1113">
        <v>1.6</v>
      </c>
      <c r="BM1084" s="1113">
        <v>1.6075</v>
      </c>
      <c r="BN1084" s="1113">
        <v>1.6225</v>
      </c>
      <c r="BO1084" s="1113">
        <v>1.645</v>
      </c>
      <c r="BP1084" s="1113">
        <v>1.655</v>
      </c>
      <c r="BQ1084" s="1113">
        <v>1.66</v>
      </c>
    </row>
    <row customFormat="1" r="1085" s="1113" spans="1:69">
      <c r="A1085" s="1112">
        <v>45811.91666666667</v>
      </c>
      <c r="C1085" s="1113">
        <v>3.167</v>
      </c>
      <c r="BD1085" s="1113">
        <v>1.73208</v>
      </c>
      <c r="BE1085" s="1113">
        <v>1.705</v>
      </c>
      <c r="BF1085" s="1113">
        <v>1.715</v>
      </c>
      <c r="BG1085" s="1113">
        <v>1.7125</v>
      </c>
      <c r="BH1085" s="1113">
        <v>1.7</v>
      </c>
      <c r="BI1085" s="1113">
        <v>1.6725</v>
      </c>
      <c r="BJ1085" s="1113">
        <v>1.64</v>
      </c>
      <c r="BK1085" s="1113">
        <v>1.615</v>
      </c>
      <c r="BL1085" s="1113">
        <v>1.6</v>
      </c>
      <c r="BM1085" s="1113">
        <v>1.6075</v>
      </c>
      <c r="BN1085" s="1113">
        <v>1.6225</v>
      </c>
      <c r="BO1085" s="1113">
        <v>1.645</v>
      </c>
      <c r="BP1085" s="1113">
        <v>1.655</v>
      </c>
      <c r="BQ1085" s="1113">
        <v>1.66</v>
      </c>
    </row>
    <row customFormat="1" r="1086" s="1113" spans="1:69">
      <c r="A1086" s="1112">
        <v>45811.91666666667</v>
      </c>
      <c r="C1086" s="1113">
        <v>3.167</v>
      </c>
      <c r="BD1086" s="1113">
        <v>1.73208</v>
      </c>
      <c r="BE1086" s="1113">
        <v>1.705</v>
      </c>
      <c r="BF1086" s="1113">
        <v>1.715</v>
      </c>
      <c r="BG1086" s="1113">
        <v>1.7125</v>
      </c>
      <c r="BH1086" s="1113">
        <v>1.7</v>
      </c>
      <c r="BI1086" s="1113">
        <v>1.6725</v>
      </c>
      <c r="BJ1086" s="1113">
        <v>1.64</v>
      </c>
      <c r="BK1086" s="1113">
        <v>1.615</v>
      </c>
      <c r="BL1086" s="1113">
        <v>1.6</v>
      </c>
      <c r="BM1086" s="1113">
        <v>1.6075</v>
      </c>
      <c r="BN1086" s="1113">
        <v>1.6225</v>
      </c>
      <c r="BO1086" s="1113">
        <v>1.645</v>
      </c>
      <c r="BP1086" s="1113">
        <v>1.655</v>
      </c>
      <c r="BQ1086" s="1113">
        <v>1.66</v>
      </c>
    </row>
    <row customFormat="1" r="1087" s="1113" spans="1:69">
      <c r="A1087" s="1112">
        <v>45811.91666666667</v>
      </c>
      <c r="C1087" s="1113">
        <v>3.167</v>
      </c>
      <c r="BD1087" s="1113">
        <v>1.73208</v>
      </c>
      <c r="BE1087" s="1113">
        <v>1.705</v>
      </c>
      <c r="BF1087" s="1113">
        <v>1.715</v>
      </c>
      <c r="BG1087" s="1113">
        <v>1.7125</v>
      </c>
      <c r="BH1087" s="1113">
        <v>1.7</v>
      </c>
      <c r="BI1087" s="1113">
        <v>1.6725</v>
      </c>
      <c r="BJ1087" s="1113">
        <v>1.64</v>
      </c>
      <c r="BK1087" s="1113">
        <v>1.615</v>
      </c>
      <c r="BL1087" s="1113">
        <v>1.6</v>
      </c>
      <c r="BM1087" s="1113">
        <v>1.6075</v>
      </c>
      <c r="BN1087" s="1113">
        <v>1.6225</v>
      </c>
      <c r="BO1087" s="1113">
        <v>1.645</v>
      </c>
      <c r="BP1087" s="1113">
        <v>1.655</v>
      </c>
      <c r="BQ1087" s="1113">
        <v>1.66</v>
      </c>
    </row>
    <row customFormat="1" r="1088" s="1113" spans="1:69">
      <c r="A1088" s="1112">
        <v>45819.91666666667</v>
      </c>
      <c r="C1088" s="1113">
        <v>3.773</v>
      </c>
      <c r="BD1088" s="1113">
        <v>1.6525</v>
      </c>
      <c r="BE1088" s="1113">
        <v>1.65</v>
      </c>
      <c r="BF1088" s="1113">
        <v>1.6525</v>
      </c>
      <c r="BG1088" s="1113">
        <v>1.645</v>
      </c>
      <c r="BH1088" s="1113">
        <v>1.6225</v>
      </c>
      <c r="BI1088" s="1113">
        <v>1.6</v>
      </c>
      <c r="BJ1088" s="1113">
        <v>1.58</v>
      </c>
      <c r="BK1088" s="1113">
        <v>1.565</v>
      </c>
      <c r="BL1088" s="1113">
        <v>1.58</v>
      </c>
      <c r="BM1088" s="1113">
        <v>1.6</v>
      </c>
      <c r="BN1088" s="1113">
        <v>1.6225</v>
      </c>
      <c r="BO1088" s="1113">
        <v>1.6325</v>
      </c>
      <c r="BP1088" s="1113">
        <v>1.6375</v>
      </c>
      <c r="BQ1088" s="1113" t="s">
        <v>4662</v>
      </c>
    </row>
    <row customFormat="1" r="1089" s="1113" spans="1:69">
      <c r="A1089" s="1112">
        <v>45932.91666666667</v>
      </c>
      <c r="C1089" s="1113">
        <v>4.241</v>
      </c>
      <c r="BD1089" s="1113">
        <v>1.98583</v>
      </c>
      <c r="BE1089" s="1113">
        <v>2.005</v>
      </c>
      <c r="BF1089" s="1113">
        <v>1.9125</v>
      </c>
      <c r="BG1089" s="1113">
        <v>1.7575</v>
      </c>
      <c r="BH1089" s="1113">
        <v>1.665</v>
      </c>
      <c r="BI1089" s="1113">
        <v>1.66</v>
      </c>
      <c r="BJ1089" s="1113">
        <v>1.68</v>
      </c>
      <c r="BK1089" s="1113">
        <v>1.7</v>
      </c>
      <c r="BL1089" s="1113">
        <v>1.72</v>
      </c>
      <c r="BM1089" s="1113">
        <v>1.7325</v>
      </c>
      <c r="BN1089" s="1113">
        <v>1.7325</v>
      </c>
      <c r="BO1089" s="1113">
        <v>1.7275</v>
      </c>
      <c r="BP1089" s="1113">
        <v>1.7225</v>
      </c>
      <c r="BQ1089" s="1113" t="s">
        <v>4662</v>
      </c>
    </row>
    <row customFormat="1" r="1090" s="1113" spans="1:69">
      <c r="A1090" s="1112">
        <v>45932.91666666667</v>
      </c>
      <c r="C1090" s="1113">
        <v>4.241</v>
      </c>
      <c r="BD1090" s="1113">
        <v>1.98583</v>
      </c>
      <c r="BE1090" s="1113">
        <v>2.005</v>
      </c>
      <c r="BF1090" s="1113">
        <v>1.9125</v>
      </c>
      <c r="BG1090" s="1113">
        <v>1.7575</v>
      </c>
      <c r="BH1090" s="1113">
        <v>1.665</v>
      </c>
      <c r="BI1090" s="1113">
        <v>1.66</v>
      </c>
      <c r="BJ1090" s="1113">
        <v>1.68</v>
      </c>
      <c r="BK1090" s="1113">
        <v>1.7</v>
      </c>
      <c r="BL1090" s="1113">
        <v>1.72</v>
      </c>
      <c r="BM1090" s="1113">
        <v>1.7325</v>
      </c>
      <c r="BN1090" s="1113">
        <v>1.7325</v>
      </c>
      <c r="BO1090" s="1113">
        <v>1.7275</v>
      </c>
      <c r="BP1090" s="1113">
        <v>1.7225</v>
      </c>
    </row>
    <row customFormat="1" r="1091" s="1113" spans="1:69">
      <c r="A1091" s="1112">
        <v>45932.91666666667</v>
      </c>
      <c r="C1091" s="1113">
        <v>4.241</v>
      </c>
      <c r="BD1091" s="1113">
        <v>1.98583</v>
      </c>
      <c r="BE1091" s="1113">
        <v>2.005</v>
      </c>
      <c r="BF1091" s="1113">
        <v>1.9125</v>
      </c>
      <c r="BG1091" s="1113">
        <v>1.7575</v>
      </c>
      <c r="BH1091" s="1113">
        <v>1.665</v>
      </c>
      <c r="BI1091" s="1113">
        <v>1.66</v>
      </c>
      <c r="BJ1091" s="1113">
        <v>1.68</v>
      </c>
      <c r="BK1091" s="1113">
        <v>1.7</v>
      </c>
      <c r="BL1091" s="1113">
        <v>1.72</v>
      </c>
      <c r="BM1091" s="1113">
        <v>1.7325</v>
      </c>
      <c r="BN1091" s="1113">
        <v>1.7325</v>
      </c>
      <c r="BO1091" s="1113">
        <v>1.7275</v>
      </c>
      <c r="BP1091" s="1113">
        <v>1.7225</v>
      </c>
    </row>
    <row customFormat="1" r="1092" s="1113" spans="1:69">
      <c r="A1092" s="1112">
        <v>45932.91666666667</v>
      </c>
      <c r="C1092" s="1113">
        <v>4.241</v>
      </c>
      <c r="BD1092" s="1113">
        <v>1.98583</v>
      </c>
      <c r="BE1092" s="1113">
        <v>2.005</v>
      </c>
      <c r="BF1092" s="1113">
        <v>1.9125</v>
      </c>
      <c r="BG1092" s="1113">
        <v>1.7575</v>
      </c>
      <c r="BH1092" s="1113">
        <v>1.665</v>
      </c>
      <c r="BI1092" s="1113">
        <v>1.66</v>
      </c>
      <c r="BJ1092" s="1113">
        <v>1.68</v>
      </c>
      <c r="BK1092" s="1113">
        <v>1.7</v>
      </c>
      <c r="BL1092" s="1113">
        <v>1.72</v>
      </c>
      <c r="BM1092" s="1113">
        <v>1.7325</v>
      </c>
      <c r="BN1092" s="1113">
        <v>1.7325</v>
      </c>
      <c r="BO1092" s="1113">
        <v>1.7275</v>
      </c>
      <c r="BP1092" s="1113">
        <v>1.7225</v>
      </c>
    </row>
    <row customFormat="1" r="1093" s="1113" spans="1:69">
      <c r="A1093" s="1112">
        <v>45932.91666666667</v>
      </c>
      <c r="C1093" s="1113">
        <v>4.241</v>
      </c>
      <c r="BD1093" s="1113">
        <v>1.98583</v>
      </c>
      <c r="BE1093" s="1113">
        <v>2.005</v>
      </c>
      <c r="BF1093" s="1113">
        <v>1.9125</v>
      </c>
      <c r="BG1093" s="1113">
        <v>1.7575</v>
      </c>
      <c r="BH1093" s="1113">
        <v>1.665</v>
      </c>
      <c r="BI1093" s="1113">
        <v>1.66</v>
      </c>
      <c r="BJ1093" s="1113">
        <v>1.68</v>
      </c>
      <c r="BK1093" s="1113">
        <v>1.7</v>
      </c>
      <c r="BL1093" s="1113">
        <v>1.72</v>
      </c>
      <c r="BM1093" s="1113">
        <v>1.7325</v>
      </c>
      <c r="BN1093" s="1113">
        <v>1.7325</v>
      </c>
      <c r="BO1093" s="1113">
        <v>1.7275</v>
      </c>
      <c r="BP1093" s="1113">
        <v>1.7225</v>
      </c>
    </row>
    <row customFormat="1" r="1094" s="1113" spans="1:69">
      <c r="A1094" s="1112">
        <v>45932.91666666667</v>
      </c>
      <c r="C1094" s="1113">
        <v>4.241</v>
      </c>
      <c r="BD1094" s="1113">
        <v>1.98583</v>
      </c>
      <c r="BE1094" s="1113">
        <v>2.005</v>
      </c>
      <c r="BF1094" s="1113">
        <v>1.9125</v>
      </c>
      <c r="BG1094" s="1113">
        <v>1.7575</v>
      </c>
      <c r="BH1094" s="1113">
        <v>1.665</v>
      </c>
      <c r="BI1094" s="1113">
        <v>1.66</v>
      </c>
      <c r="BJ1094" s="1113">
        <v>1.68</v>
      </c>
      <c r="BK1094" s="1113">
        <v>1.7</v>
      </c>
      <c r="BL1094" s="1113">
        <v>1.72</v>
      </c>
      <c r="BM1094" s="1113">
        <v>1.7325</v>
      </c>
      <c r="BN1094" s="1113">
        <v>1.7325</v>
      </c>
      <c r="BO1094" s="1113">
        <v>1.7275</v>
      </c>
      <c r="BP1094" s="1113">
        <v>1.7225</v>
      </c>
    </row>
    <row customFormat="1" r="1095" s="1113" spans="1:69">
      <c r="A1095" s="1112">
        <v>45932.91666666667</v>
      </c>
      <c r="C1095" s="1113">
        <v>4.241</v>
      </c>
      <c r="BD1095" s="1113">
        <v>1.98583</v>
      </c>
      <c r="BE1095" s="1113">
        <v>2.005</v>
      </c>
      <c r="BF1095" s="1113">
        <v>1.9125</v>
      </c>
      <c r="BG1095" s="1113">
        <v>1.7575</v>
      </c>
      <c r="BH1095" s="1113">
        <v>1.665</v>
      </c>
      <c r="BI1095" s="1113">
        <v>1.66</v>
      </c>
      <c r="BJ1095" s="1113">
        <v>1.68</v>
      </c>
      <c r="BK1095" s="1113">
        <v>1.7</v>
      </c>
      <c r="BL1095" s="1113">
        <v>1.72</v>
      </c>
      <c r="BM1095" s="1113">
        <v>1.7325</v>
      </c>
      <c r="BN1095" s="1113">
        <v>1.7325</v>
      </c>
      <c r="BO1095" s="1113">
        <v>1.7275</v>
      </c>
      <c r="BP1095" s="1113">
        <v>1.7225</v>
      </c>
    </row>
    <row customFormat="1" r="1096" s="1113" spans="1:69">
      <c r="A1096" s="1112">
        <v>45932.91666666667</v>
      </c>
      <c r="C1096" s="1113">
        <v>4.241</v>
      </c>
      <c r="BD1096" s="1113">
        <v>1.98583</v>
      </c>
      <c r="BE1096" s="1113">
        <v>2.005</v>
      </c>
      <c r="BF1096" s="1113">
        <v>1.9125</v>
      </c>
      <c r="BG1096" s="1113">
        <v>1.7575</v>
      </c>
      <c r="BH1096" s="1113">
        <v>1.665</v>
      </c>
      <c r="BI1096" s="1113">
        <v>1.66</v>
      </c>
      <c r="BJ1096" s="1113">
        <v>1.68</v>
      </c>
      <c r="BK1096" s="1113">
        <v>1.7</v>
      </c>
      <c r="BL1096" s="1113">
        <v>1.72</v>
      </c>
      <c r="BM1096" s="1113">
        <v>1.7325</v>
      </c>
      <c r="BN1096" s="1113">
        <v>1.7325</v>
      </c>
      <c r="BO1096" s="1113">
        <v>1.7275</v>
      </c>
      <c r="BP1096" s="1113">
        <v>1.7225</v>
      </c>
    </row>
    <row customFormat="1" r="1097" s="1113" spans="1:69">
      <c r="A1097" s="1112">
        <v>45932.91666666667</v>
      </c>
      <c r="C1097" s="1113">
        <v>4.241</v>
      </c>
      <c r="BD1097" s="1113">
        <v>1.98583</v>
      </c>
      <c r="BE1097" s="1113">
        <v>2.005</v>
      </c>
      <c r="BF1097" s="1113">
        <v>1.9125</v>
      </c>
      <c r="BG1097" s="1113">
        <v>1.7575</v>
      </c>
      <c r="BH1097" s="1113">
        <v>1.665</v>
      </c>
      <c r="BI1097" s="1113">
        <v>1.66</v>
      </c>
      <c r="BJ1097" s="1113">
        <v>1.68</v>
      </c>
      <c r="BK1097" s="1113">
        <v>1.7</v>
      </c>
      <c r="BL1097" s="1113">
        <v>1.72</v>
      </c>
      <c r="BM1097" s="1113">
        <v>1.7325</v>
      </c>
      <c r="BN1097" s="1113">
        <v>1.7325</v>
      </c>
      <c r="BO1097" s="1113">
        <v>1.7275</v>
      </c>
      <c r="BP1097" s="1113">
        <v>1.7225</v>
      </c>
    </row>
    <row customFormat="1" r="1098" s="1113" spans="1:69">
      <c r="A1098" s="1112">
        <v>45933</v>
      </c>
      <c r="C1098" s="1113">
        <v>9999</v>
      </c>
      <c r="BD1098" s="1113">
        <v>1.9925</v>
      </c>
      <c r="BE1098" s="1113">
        <v>1.9</v>
      </c>
      <c r="BF1098" s="1113">
        <v>1.7525</v>
      </c>
      <c r="BG1098" s="1113">
        <v>1.6625</v>
      </c>
      <c r="BH1098" s="1113">
        <v>1.6575</v>
      </c>
      <c r="BI1098" s="1113">
        <v>1.68</v>
      </c>
      <c r="BJ1098" s="1113">
        <v>1.7</v>
      </c>
      <c r="BK1098" s="1113">
        <v>1.72</v>
      </c>
      <c r="BL1098" s="1113">
        <v>1.7325</v>
      </c>
      <c r="BM1098" s="1113">
        <v>1.7325</v>
      </c>
      <c r="BN1098" s="1113">
        <v>1.7275</v>
      </c>
      <c r="BO1098" s="1113">
        <v>1.7225</v>
      </c>
      <c r="BP1098" s="1113">
        <v>1.6975</v>
      </c>
    </row>
    <row customFormat="1" r="1099" s="1113" spans="1:69">
      <c r="A1099" s="1112">
        <v>45933</v>
      </c>
      <c r="C1099" s="1113">
        <v>9999</v>
      </c>
      <c r="BD1099" s="1113">
        <v>1.9925</v>
      </c>
      <c r="BE1099" s="1113">
        <v>1.9</v>
      </c>
      <c r="BF1099" s="1113">
        <v>1.7525</v>
      </c>
      <c r="BG1099" s="1113">
        <v>1.6625</v>
      </c>
      <c r="BH1099" s="1113">
        <v>1.6575</v>
      </c>
      <c r="BI1099" s="1113">
        <v>1.68</v>
      </c>
      <c r="BJ1099" s="1113">
        <v>1.7</v>
      </c>
      <c r="BK1099" s="1113">
        <v>1.72</v>
      </c>
      <c r="BL1099" s="1113">
        <v>1.7325</v>
      </c>
      <c r="BM1099" s="1113">
        <v>1.7325</v>
      </c>
      <c r="BN1099" s="1113">
        <v>1.7275</v>
      </c>
      <c r="BO1099" s="1113">
        <v>1.7225</v>
      </c>
      <c r="BP1099" s="1113">
        <v>1.6975</v>
      </c>
    </row>
    <row customFormat="1" r="1100" s="1113" spans="1:69">
      <c r="A1100" s="1112">
        <v>45933</v>
      </c>
      <c r="C1100" s="1113">
        <v>9999</v>
      </c>
      <c r="BD1100" s="1113">
        <v>1.9925</v>
      </c>
      <c r="BE1100" s="1113">
        <v>1.9</v>
      </c>
      <c r="BF1100" s="1113">
        <v>1.7525</v>
      </c>
      <c r="BG1100" s="1113">
        <v>1.6625</v>
      </c>
      <c r="BH1100" s="1113">
        <v>1.6575</v>
      </c>
      <c r="BI1100" s="1113">
        <v>1.68</v>
      </c>
      <c r="BJ1100" s="1113">
        <v>1.7</v>
      </c>
      <c r="BK1100" s="1113">
        <v>1.72</v>
      </c>
      <c r="BL1100" s="1113">
        <v>1.7325</v>
      </c>
      <c r="BM1100" s="1113">
        <v>1.7325</v>
      </c>
      <c r="BN1100" s="1113">
        <v>1.7275</v>
      </c>
      <c r="BO1100" s="1113">
        <v>1.7225</v>
      </c>
      <c r="BP1100" s="1113">
        <v>1.6975</v>
      </c>
    </row>
    <row customFormat="1" r="1101" s="1113" spans="1:69">
      <c r="A1101" s="1112">
        <v>45933</v>
      </c>
      <c r="C1101" s="1113">
        <v>9999</v>
      </c>
      <c r="BD1101" s="1113">
        <v>1.9925</v>
      </c>
      <c r="BE1101" s="1113">
        <v>1.9</v>
      </c>
      <c r="BF1101" s="1113">
        <v>1.7525</v>
      </c>
      <c r="BG1101" s="1113">
        <v>1.6625</v>
      </c>
      <c r="BH1101" s="1113">
        <v>1.6575</v>
      </c>
      <c r="BI1101" s="1113">
        <v>1.68</v>
      </c>
      <c r="BJ1101" s="1113">
        <v>1.7</v>
      </c>
      <c r="BK1101" s="1113">
        <v>1.72</v>
      </c>
      <c r="BL1101" s="1113">
        <v>1.7325</v>
      </c>
      <c r="BM1101" s="1113">
        <v>1.7325</v>
      </c>
      <c r="BN1101" s="1113">
        <v>1.7275</v>
      </c>
      <c r="BO1101" s="1113">
        <v>1.7225</v>
      </c>
      <c r="BP1101" s="1113">
        <v>1.6975</v>
      </c>
    </row>
    <row customFormat="1" r="1102" s="1113" spans="1:69">
      <c r="A1102" s="1112">
        <v>45933</v>
      </c>
      <c r="C1102" s="1113">
        <v>9999</v>
      </c>
      <c r="BD1102" s="1113">
        <v>1.9925</v>
      </c>
      <c r="BE1102" s="1113">
        <v>1.9</v>
      </c>
      <c r="BF1102" s="1113">
        <v>1.7525</v>
      </c>
      <c r="BG1102" s="1113">
        <v>1.6625</v>
      </c>
      <c r="BH1102" s="1113">
        <v>1.6575</v>
      </c>
      <c r="BI1102" s="1113">
        <v>1.68</v>
      </c>
      <c r="BJ1102" s="1113">
        <v>1.7</v>
      </c>
      <c r="BK1102" s="1113">
        <v>1.72</v>
      </c>
      <c r="BL1102" s="1113">
        <v>1.7325</v>
      </c>
      <c r="BM1102" s="1113">
        <v>1.7325</v>
      </c>
      <c r="BN1102" s="1113">
        <v>1.7275</v>
      </c>
      <c r="BO1102" s="1113">
        <v>1.7225</v>
      </c>
      <c r="BP1102" s="1113">
        <v>1.6975</v>
      </c>
    </row>
    <row customFormat="1" r="1103" s="1113" spans="1:69">
      <c r="A1103" s="1112">
        <v>45933</v>
      </c>
      <c r="C1103" s="1113">
        <v>9999</v>
      </c>
      <c r="BD1103" s="1113">
        <v>1.9925</v>
      </c>
      <c r="BE1103" s="1113">
        <v>1.9</v>
      </c>
      <c r="BF1103" s="1113">
        <v>1.7525</v>
      </c>
      <c r="BG1103" s="1113">
        <v>1.6625</v>
      </c>
      <c r="BH1103" s="1113">
        <v>1.6575</v>
      </c>
      <c r="BI1103" s="1113">
        <v>1.68</v>
      </c>
      <c r="BJ1103" s="1113">
        <v>1.7</v>
      </c>
      <c r="BK1103" s="1113">
        <v>1.72</v>
      </c>
      <c r="BL1103" s="1113">
        <v>1.7325</v>
      </c>
      <c r="BM1103" s="1113">
        <v>1.7325</v>
      </c>
      <c r="BN1103" s="1113">
        <v>1.7275</v>
      </c>
      <c r="BO1103" s="1113">
        <v>1.7225</v>
      </c>
      <c r="BP1103" s="1113">
        <v>1.6975</v>
      </c>
    </row>
    <row customFormat="1" r="1104" s="1113" spans="1:69">
      <c r="A1104" s="1112">
        <v>45933</v>
      </c>
      <c r="C1104" s="1113">
        <v>5.298</v>
      </c>
      <c r="BD1104" s="1113">
        <v>1.9925</v>
      </c>
      <c r="BE1104" s="1113">
        <v>1.9</v>
      </c>
      <c r="BF1104" s="1113">
        <v>1.7525</v>
      </c>
      <c r="BG1104" s="1113">
        <v>1.6625</v>
      </c>
      <c r="BH1104" s="1113">
        <v>1.6575</v>
      </c>
      <c r="BI1104" s="1113">
        <v>1.68</v>
      </c>
      <c r="BJ1104" s="1113">
        <v>1.7</v>
      </c>
      <c r="BK1104" s="1113">
        <v>1.72</v>
      </c>
      <c r="BL1104" s="1113">
        <v>1.7325</v>
      </c>
      <c r="BM1104" s="1113">
        <v>1.7325</v>
      </c>
      <c r="BN1104" s="1113">
        <v>1.7275</v>
      </c>
      <c r="BO1104" s="1113">
        <v>1.7225</v>
      </c>
      <c r="BP1104" s="1113">
        <v>1.6975</v>
      </c>
    </row>
    <row customFormat="1" r="1105" s="1113" spans="1:69">
      <c r="A1105" s="1112">
        <v>45937</v>
      </c>
      <c r="C1105" s="1113">
        <v>3.946</v>
      </c>
      <c r="BD1105" s="1113">
        <v>1.94</v>
      </c>
      <c r="BE1105" s="1113">
        <v>1.8575</v>
      </c>
      <c r="BF1105" s="1113">
        <v>1.7275</v>
      </c>
      <c r="BG1105" s="1113">
        <v>1.6375</v>
      </c>
      <c r="BH1105" s="1113">
        <v>1.635</v>
      </c>
      <c r="BI1105" s="1113">
        <v>1.6575</v>
      </c>
      <c r="BJ1105" s="1113">
        <v>1.6775</v>
      </c>
      <c r="BK1105" s="1113">
        <v>1.6975</v>
      </c>
      <c r="BL1105" s="1113">
        <v>1.71</v>
      </c>
      <c r="BM1105" s="1113">
        <v>1.7125</v>
      </c>
      <c r="BN1105" s="1113">
        <v>1.7075</v>
      </c>
      <c r="BO1105" s="1113">
        <v>1.7025</v>
      </c>
      <c r="BP1105" s="1113">
        <v>1.6775</v>
      </c>
    </row>
    <row customFormat="1" r="1106" s="1113" spans="1:69">
      <c r="A1106" s="1112">
        <v>45933</v>
      </c>
      <c r="C1106" s="1113">
        <v>5.298</v>
      </c>
      <c r="BD1106" s="1113">
        <v>1.9925</v>
      </c>
      <c r="BE1106" s="1113">
        <v>1.9</v>
      </c>
      <c r="BF1106" s="1113">
        <v>1.7525</v>
      </c>
      <c r="BG1106" s="1113">
        <v>1.6625</v>
      </c>
      <c r="BH1106" s="1113">
        <v>1.6575</v>
      </c>
      <c r="BI1106" s="1113">
        <v>1.68</v>
      </c>
      <c r="BJ1106" s="1113">
        <v>1.7</v>
      </c>
      <c r="BK1106" s="1113">
        <v>1.72</v>
      </c>
      <c r="BL1106" s="1113">
        <v>1.7325</v>
      </c>
      <c r="BM1106" s="1113">
        <v>1.7325</v>
      </c>
      <c r="BN1106" s="1113">
        <v>1.7275</v>
      </c>
      <c r="BO1106" s="1113">
        <v>1.7225</v>
      </c>
      <c r="BP1106" s="1113">
        <v>1.6975</v>
      </c>
    </row>
    <row customFormat="1" r="1107" s="1113" spans="1:69">
      <c r="A1107" s="1112">
        <v>45933</v>
      </c>
      <c r="C1107" s="1113">
        <v>5.298</v>
      </c>
      <c r="BD1107" s="1113">
        <v>1.9925</v>
      </c>
      <c r="BE1107" s="1113">
        <v>1.9</v>
      </c>
      <c r="BF1107" s="1113">
        <v>1.7525</v>
      </c>
      <c r="BG1107" s="1113">
        <v>1.6625</v>
      </c>
      <c r="BH1107" s="1113">
        <v>1.6575</v>
      </c>
      <c r="BI1107" s="1113">
        <v>1.68</v>
      </c>
      <c r="BJ1107" s="1113">
        <v>1.7</v>
      </c>
      <c r="BK1107" s="1113">
        <v>1.72</v>
      </c>
      <c r="BL1107" s="1113">
        <v>1.7325</v>
      </c>
      <c r="BM1107" s="1113">
        <v>1.7325</v>
      </c>
      <c r="BN1107" s="1113">
        <v>1.7275</v>
      </c>
      <c r="BO1107" s="1113">
        <v>1.7225</v>
      </c>
      <c r="BP1107" s="1113">
        <v>1.6975</v>
      </c>
    </row>
    <row customFormat="1" r="1108" s="1113" spans="1:69">
      <c r="A1108" s="1112">
        <v>45933</v>
      </c>
      <c r="C1108" s="1113">
        <v>5.298</v>
      </c>
      <c r="BD1108" s="1113">
        <v>1.9925</v>
      </c>
      <c r="BE1108" s="1113">
        <v>1.9</v>
      </c>
      <c r="BF1108" s="1113">
        <v>1.7525</v>
      </c>
      <c r="BG1108" s="1113">
        <v>1.6625</v>
      </c>
      <c r="BH1108" s="1113">
        <v>1.6575</v>
      </c>
      <c r="BI1108" s="1113">
        <v>1.68</v>
      </c>
      <c r="BJ1108" s="1113">
        <v>1.7</v>
      </c>
      <c r="BK1108" s="1113">
        <v>1.72</v>
      </c>
      <c r="BL1108" s="1113">
        <v>1.7325</v>
      </c>
      <c r="BM1108" s="1113">
        <v>1.7325</v>
      </c>
      <c r="BN1108" s="1113">
        <v>1.7275</v>
      </c>
      <c r="BO1108" s="1113">
        <v>1.7225</v>
      </c>
      <c r="BP1108" s="1113">
        <v>1.6975</v>
      </c>
    </row>
    <row customFormat="1" r="1109" s="1113" spans="1:69">
      <c r="A1109" s="1112">
        <v>45933</v>
      </c>
      <c r="C1109" s="1113">
        <v>5.298</v>
      </c>
      <c r="BD1109" s="1113">
        <v>1.9925</v>
      </c>
      <c r="BE1109" s="1113">
        <v>1.9</v>
      </c>
      <c r="BF1109" s="1113">
        <v>1.7525</v>
      </c>
      <c r="BG1109" s="1113">
        <v>1.6625</v>
      </c>
      <c r="BH1109" s="1113">
        <v>1.6575</v>
      </c>
      <c r="BI1109" s="1113">
        <v>1.68</v>
      </c>
      <c r="BJ1109" s="1113">
        <v>1.7</v>
      </c>
      <c r="BK1109" s="1113">
        <v>1.72</v>
      </c>
      <c r="BL1109" s="1113">
        <v>1.7325</v>
      </c>
      <c r="BM1109" s="1113">
        <v>1.7325</v>
      </c>
      <c r="BN1109" s="1113">
        <v>1.7275</v>
      </c>
      <c r="BO1109" s="1113">
        <v>1.7225</v>
      </c>
      <c r="BP1109" s="1113">
        <v>1.6975</v>
      </c>
    </row>
    <row customFormat="1" r="1110" s="1113" spans="1:69">
      <c r="A1110" s="1112">
        <v>45933</v>
      </c>
      <c r="C1110" s="1113">
        <v>5.298</v>
      </c>
      <c r="BD1110" s="1113">
        <v>1.9925</v>
      </c>
      <c r="BE1110" s="1113">
        <v>1.9</v>
      </c>
      <c r="BF1110" s="1113">
        <v>1.7525</v>
      </c>
      <c r="BG1110" s="1113">
        <v>1.6625</v>
      </c>
      <c r="BH1110" s="1113">
        <v>1.6575</v>
      </c>
      <c r="BI1110" s="1113">
        <v>1.68</v>
      </c>
      <c r="BJ1110" s="1113">
        <v>1.7</v>
      </c>
      <c r="BK1110" s="1113">
        <v>1.72</v>
      </c>
      <c r="BL1110" s="1113">
        <v>1.7325</v>
      </c>
      <c r="BM1110" s="1113">
        <v>1.7325</v>
      </c>
      <c r="BN1110" s="1113">
        <v>1.7275</v>
      </c>
      <c r="BO1110" s="1113">
        <v>1.7225</v>
      </c>
      <c r="BP1110" s="1113">
        <v>1.6975</v>
      </c>
    </row>
    <row customFormat="1" r="1111" s="1113" spans="1:69">
      <c r="A1111" s="1112">
        <v>45933</v>
      </c>
      <c r="C1111" s="1113">
        <v>5.298</v>
      </c>
      <c r="BD1111" s="1113">
        <v>1.9925</v>
      </c>
      <c r="BE1111" s="1113">
        <v>1.9</v>
      </c>
      <c r="BF1111" s="1113">
        <v>1.7525</v>
      </c>
      <c r="BG1111" s="1113">
        <v>1.6625</v>
      </c>
      <c r="BH1111" s="1113">
        <v>1.6575</v>
      </c>
      <c r="BI1111" s="1113">
        <v>1.68</v>
      </c>
      <c r="BJ1111" s="1113">
        <v>1.7</v>
      </c>
      <c r="BK1111" s="1113">
        <v>1.72</v>
      </c>
      <c r="BL1111" s="1113">
        <v>1.7325</v>
      </c>
      <c r="BM1111" s="1113">
        <v>1.7325</v>
      </c>
      <c r="BN1111" s="1113">
        <v>1.7275</v>
      </c>
      <c r="BO1111" s="1113">
        <v>1.7225</v>
      </c>
      <c r="BP1111" s="1113">
        <v>1.6975</v>
      </c>
    </row>
    <row customFormat="1" r="1112" s="1113" spans="1:69">
      <c r="A1112" s="1112">
        <v>45933</v>
      </c>
      <c r="C1112" s="1113">
        <v>5.298</v>
      </c>
      <c r="BD1112" s="1113">
        <v>1.9925</v>
      </c>
      <c r="BE1112" s="1113">
        <v>1.9</v>
      </c>
      <c r="BF1112" s="1113">
        <v>1.7525</v>
      </c>
      <c r="BG1112" s="1113">
        <v>1.6625</v>
      </c>
      <c r="BH1112" s="1113">
        <v>1.6575</v>
      </c>
      <c r="BI1112" s="1113">
        <v>1.68</v>
      </c>
      <c r="BJ1112" s="1113">
        <v>1.7</v>
      </c>
      <c r="BK1112" s="1113">
        <v>1.72</v>
      </c>
      <c r="BL1112" s="1113">
        <v>1.7325</v>
      </c>
      <c r="BM1112" s="1113">
        <v>1.7325</v>
      </c>
      <c r="BN1112" s="1113">
        <v>1.7275</v>
      </c>
      <c r="BO1112" s="1113">
        <v>1.7225</v>
      </c>
      <c r="BP1112" s="1113">
        <v>1.6975</v>
      </c>
    </row>
    <row customFormat="1" r="1113" s="1113" spans="1:69">
      <c r="A1113" s="1112">
        <v>45933</v>
      </c>
      <c r="C1113" s="1113">
        <v>5.298</v>
      </c>
      <c r="BD1113" s="1113">
        <v>1.9925</v>
      </c>
      <c r="BE1113" s="1113">
        <v>1.9</v>
      </c>
      <c r="BF1113" s="1113">
        <v>1.7525</v>
      </c>
      <c r="BG1113" s="1113">
        <v>1.6625</v>
      </c>
      <c r="BH1113" s="1113">
        <v>1.6575</v>
      </c>
      <c r="BI1113" s="1113">
        <v>1.68</v>
      </c>
      <c r="BJ1113" s="1113">
        <v>1.7</v>
      </c>
      <c r="BK1113" s="1113">
        <v>1.72</v>
      </c>
      <c r="BL1113" s="1113">
        <v>1.7325</v>
      </c>
      <c r="BM1113" s="1113">
        <v>1.7325</v>
      </c>
      <c r="BN1113" s="1113">
        <v>1.7275</v>
      </c>
      <c r="BO1113" s="1113">
        <v>1.7225</v>
      </c>
      <c r="BP1113" s="1113">
        <v>1.6975</v>
      </c>
    </row>
    <row customFormat="1" r="1114" s="1113" spans="1:69">
      <c r="A1114" s="1112">
        <v>45932</v>
      </c>
      <c r="C1114" s="1113">
        <v>4.241</v>
      </c>
      <c r="BD1114" s="1113">
        <v>1.98583</v>
      </c>
      <c r="BE1114" s="1113">
        <v>2.005</v>
      </c>
      <c r="BF1114" s="1113">
        <v>1.9125</v>
      </c>
      <c r="BG1114" s="1113">
        <v>1.7575</v>
      </c>
      <c r="BH1114" s="1113">
        <v>1.665</v>
      </c>
      <c r="BI1114" s="1113">
        <v>1.66</v>
      </c>
      <c r="BJ1114" s="1113">
        <v>1.68</v>
      </c>
      <c r="BK1114" s="1113">
        <v>1.7</v>
      </c>
      <c r="BL1114" s="1113">
        <v>1.72</v>
      </c>
      <c r="BM1114" s="1113">
        <v>1.7325</v>
      </c>
      <c r="BN1114" s="1113">
        <v>1.7325</v>
      </c>
      <c r="BO1114" s="1113">
        <v>1.7275</v>
      </c>
      <c r="BP1114" s="1113">
        <v>1.7225</v>
      </c>
    </row>
    <row customFormat="1" r="1115" s="1113" spans="1:69">
      <c r="A1115" s="1112">
        <v>45932</v>
      </c>
      <c r="C1115" s="1113">
        <v>4.241</v>
      </c>
      <c r="BD1115" s="1113">
        <v>1.98583</v>
      </c>
      <c r="BE1115" s="1113">
        <v>2.005</v>
      </c>
      <c r="BF1115" s="1113">
        <v>1.9125</v>
      </c>
      <c r="BG1115" s="1113">
        <v>1.7575</v>
      </c>
      <c r="BH1115" s="1113">
        <v>1.665</v>
      </c>
      <c r="BI1115" s="1113">
        <v>1.66</v>
      </c>
      <c r="BJ1115" s="1113">
        <v>1.68</v>
      </c>
      <c r="BK1115" s="1113">
        <v>1.7</v>
      </c>
      <c r="BL1115" s="1113">
        <v>1.72</v>
      </c>
      <c r="BM1115" s="1113">
        <v>1.7325</v>
      </c>
      <c r="BN1115" s="1113">
        <v>1.7325</v>
      </c>
      <c r="BO1115" s="1113">
        <v>1.7275</v>
      </c>
      <c r="BP1115" s="1113">
        <v>1.7225</v>
      </c>
    </row>
    <row customFormat="1" r="1116" s="1113" spans="1:69">
      <c r="A1116" s="1112">
        <v>45932</v>
      </c>
      <c r="C1116" s="1113">
        <v>4.241</v>
      </c>
      <c r="BD1116" s="1113">
        <v>1.98583</v>
      </c>
      <c r="BE1116" s="1113">
        <v>2.005</v>
      </c>
      <c r="BF1116" s="1113">
        <v>1.9125</v>
      </c>
      <c r="BG1116" s="1113">
        <v>1.7575</v>
      </c>
      <c r="BH1116" s="1113">
        <v>1.665</v>
      </c>
      <c r="BI1116" s="1113">
        <v>1.66</v>
      </c>
      <c r="BJ1116" s="1113">
        <v>1.68</v>
      </c>
      <c r="BK1116" s="1113">
        <v>1.7</v>
      </c>
      <c r="BL1116" s="1113">
        <v>1.72</v>
      </c>
      <c r="BM1116" s="1113">
        <v>1.7325</v>
      </c>
      <c r="BN1116" s="1113">
        <v>1.7325</v>
      </c>
      <c r="BO1116" s="1113">
        <v>1.7275</v>
      </c>
      <c r="BP1116" s="1113">
        <v>1.7225</v>
      </c>
    </row>
    <row customFormat="1" r="1117" s="1113" spans="1:69">
      <c r="A1117" s="1112">
        <v>45932</v>
      </c>
      <c r="C1117" s="1113">
        <v>4.241</v>
      </c>
      <c r="BD1117" s="1113">
        <v>1.98583</v>
      </c>
      <c r="BE1117" s="1113">
        <v>2.005</v>
      </c>
      <c r="BF1117" s="1113">
        <v>1.9125</v>
      </c>
      <c r="BG1117" s="1113">
        <v>1.7575</v>
      </c>
      <c r="BH1117" s="1113">
        <v>1.665</v>
      </c>
      <c r="BI1117" s="1113">
        <v>1.66</v>
      </c>
      <c r="BJ1117" s="1113">
        <v>1.68</v>
      </c>
      <c r="BK1117" s="1113">
        <v>1.7</v>
      </c>
      <c r="BL1117" s="1113">
        <v>1.72</v>
      </c>
      <c r="BM1117" s="1113">
        <v>1.7325</v>
      </c>
      <c r="BN1117" s="1113">
        <v>1.7325</v>
      </c>
      <c r="BO1117" s="1113">
        <v>1.7275</v>
      </c>
      <c r="BP1117" s="1113">
        <v>1.7225</v>
      </c>
    </row>
    <row customFormat="1" r="1118" s="1113" spans="1:69">
      <c r="A1118" s="1112">
        <v>45932</v>
      </c>
      <c r="C1118" s="1113">
        <v>4.241</v>
      </c>
      <c r="BD1118" s="1113">
        <v>1.98583</v>
      </c>
      <c r="BE1118" s="1113">
        <v>2.005</v>
      </c>
      <c r="BF1118" s="1113">
        <v>1.9125</v>
      </c>
      <c r="BG1118" s="1113">
        <v>1.7575</v>
      </c>
      <c r="BH1118" s="1113">
        <v>1.665</v>
      </c>
      <c r="BI1118" s="1113">
        <v>1.66</v>
      </c>
      <c r="BJ1118" s="1113">
        <v>1.68</v>
      </c>
      <c r="BK1118" s="1113">
        <v>1.7</v>
      </c>
      <c r="BL1118" s="1113">
        <v>1.72</v>
      </c>
      <c r="BM1118" s="1113">
        <v>1.7325</v>
      </c>
      <c r="BN1118" s="1113">
        <v>1.7325</v>
      </c>
      <c r="BO1118" s="1113">
        <v>1.7275</v>
      </c>
      <c r="BP1118" s="1113">
        <v>1.7225</v>
      </c>
    </row>
    <row customFormat="1" r="1119" s="1113" spans="1:69">
      <c r="A1119" s="1112">
        <v>45932</v>
      </c>
      <c r="C1119" s="1113">
        <v>4.241</v>
      </c>
      <c r="BD1119" s="1113">
        <v>1.98583</v>
      </c>
      <c r="BE1119" s="1113">
        <v>2.005</v>
      </c>
      <c r="BF1119" s="1113">
        <v>1.9125</v>
      </c>
      <c r="BG1119" s="1113">
        <v>1.7575</v>
      </c>
      <c r="BH1119" s="1113">
        <v>1.665</v>
      </c>
      <c r="BI1119" s="1113">
        <v>1.66</v>
      </c>
      <c r="BJ1119" s="1113">
        <v>1.68</v>
      </c>
      <c r="BK1119" s="1113">
        <v>1.7</v>
      </c>
      <c r="BL1119" s="1113">
        <v>1.72</v>
      </c>
      <c r="BM1119" s="1113">
        <v>1.7325</v>
      </c>
      <c r="BN1119" s="1113">
        <v>1.7325</v>
      </c>
      <c r="BO1119" s="1113">
        <v>1.7275</v>
      </c>
      <c r="BP1119" s="1113">
        <v>1.7225</v>
      </c>
    </row>
    <row customFormat="1" r="1120" s="1113" spans="1:69">
      <c r="A1120" s="1112">
        <v>45932</v>
      </c>
      <c r="C1120" s="1113">
        <v>4.241</v>
      </c>
      <c r="BD1120" s="1113">
        <v>1.98583</v>
      </c>
      <c r="BE1120" s="1113">
        <v>2.005</v>
      </c>
      <c r="BF1120" s="1113">
        <v>1.9125</v>
      </c>
      <c r="BG1120" s="1113">
        <v>1.7575</v>
      </c>
      <c r="BH1120" s="1113">
        <v>1.665</v>
      </c>
      <c r="BI1120" s="1113">
        <v>1.66</v>
      </c>
      <c r="BJ1120" s="1113">
        <v>1.68</v>
      </c>
      <c r="BK1120" s="1113">
        <v>1.7</v>
      </c>
      <c r="BL1120" s="1113">
        <v>1.72</v>
      </c>
      <c r="BM1120" s="1113">
        <v>1.7325</v>
      </c>
      <c r="BN1120" s="1113">
        <v>1.7325</v>
      </c>
      <c r="BO1120" s="1113">
        <v>1.7275</v>
      </c>
      <c r="BP1120" s="1113">
        <v>1.7225</v>
      </c>
    </row>
    <row customFormat="1" r="1121" s="1113" spans="1:69">
      <c r="A1121" s="1112">
        <v>45938</v>
      </c>
      <c r="C1121" s="1113">
        <v>6.18</v>
      </c>
      <c r="BD1121" s="1113">
        <v>1.8675</v>
      </c>
      <c r="BE1121" s="1113">
        <v>1.78</v>
      </c>
      <c r="BF1121" s="1113">
        <v>1.69</v>
      </c>
      <c r="BG1121" s="1113">
        <v>1.615</v>
      </c>
      <c r="BH1121" s="1113">
        <v>1.6125</v>
      </c>
      <c r="BI1121" s="1113">
        <v>1.6375</v>
      </c>
      <c r="BJ1121" s="1113">
        <v>1.6575</v>
      </c>
      <c r="BK1121" s="1113">
        <v>1.6775</v>
      </c>
      <c r="BL1121" s="1113">
        <v>1.69</v>
      </c>
      <c r="BM1121" s="1113">
        <v>1.6925</v>
      </c>
      <c r="BN1121" s="1113">
        <v>1.6875</v>
      </c>
      <c r="BO1121" s="1113">
        <v>1.6825</v>
      </c>
      <c r="BP1121" s="1113">
        <v>1.6575</v>
      </c>
    </row>
    <row customFormat="1" r="1122" s="1113" spans="1:69">
      <c r="A1122" s="1112">
        <v>45933</v>
      </c>
      <c r="C1122" s="1113">
        <v>5.298</v>
      </c>
      <c r="BD1122" s="1113">
        <v>1.9925</v>
      </c>
      <c r="BE1122" s="1113">
        <v>1.9</v>
      </c>
      <c r="BF1122" s="1113">
        <v>1.7525</v>
      </c>
      <c r="BG1122" s="1113">
        <v>1.6625</v>
      </c>
      <c r="BH1122" s="1113">
        <v>1.6575</v>
      </c>
      <c r="BI1122" s="1113">
        <v>1.68</v>
      </c>
      <c r="BJ1122" s="1113">
        <v>1.7</v>
      </c>
      <c r="BK1122" s="1113">
        <v>1.72</v>
      </c>
      <c r="BL1122" s="1113">
        <v>1.7325</v>
      </c>
      <c r="BM1122" s="1113">
        <v>1.7325</v>
      </c>
      <c r="BN1122" s="1113">
        <v>1.7275</v>
      </c>
      <c r="BO1122" s="1113">
        <v>1.7225</v>
      </c>
      <c r="BP1122" s="1113">
        <v>1.6975</v>
      </c>
    </row>
    <row customFormat="1" r="1123" s="1113" spans="1:69">
      <c r="A1123" s="1112">
        <v>45933</v>
      </c>
      <c r="C1123" s="1113">
        <v>5.298</v>
      </c>
      <c r="BD1123" s="1113">
        <v>1.9925</v>
      </c>
      <c r="BE1123" s="1113">
        <v>1.9</v>
      </c>
      <c r="BF1123" s="1113">
        <v>1.7525</v>
      </c>
      <c r="BG1123" s="1113">
        <v>1.6625</v>
      </c>
      <c r="BH1123" s="1113">
        <v>1.6575</v>
      </c>
      <c r="BI1123" s="1113">
        <v>1.68</v>
      </c>
      <c r="BJ1123" s="1113">
        <v>1.7</v>
      </c>
      <c r="BK1123" s="1113">
        <v>1.72</v>
      </c>
      <c r="BL1123" s="1113">
        <v>1.7325</v>
      </c>
      <c r="BM1123" s="1113">
        <v>1.7325</v>
      </c>
      <c r="BN1123" s="1113">
        <v>1.7275</v>
      </c>
      <c r="BO1123" s="1113">
        <v>1.7225</v>
      </c>
      <c r="BP1123" s="1113">
        <v>1.6975</v>
      </c>
    </row>
    <row customFormat="1" r="1124" s="1113" spans="1:69">
      <c r="A1124" s="1112">
        <v>45938</v>
      </c>
      <c r="C1124" s="1113">
        <v>6.18</v>
      </c>
      <c r="BD1124" s="1113">
        <v>1.8675</v>
      </c>
      <c r="BE1124" s="1113">
        <v>1.78</v>
      </c>
      <c r="BF1124" s="1113">
        <v>1.69</v>
      </c>
      <c r="BG1124" s="1113">
        <v>1.615</v>
      </c>
      <c r="BH1124" s="1113">
        <v>1.6125</v>
      </c>
      <c r="BI1124" s="1113">
        <v>1.6375</v>
      </c>
      <c r="BJ1124" s="1113">
        <v>1.6575</v>
      </c>
      <c r="BK1124" s="1113">
        <v>1.6775</v>
      </c>
      <c r="BL1124" s="1113">
        <v>1.69</v>
      </c>
      <c r="BM1124" s="1113">
        <v>1.6925</v>
      </c>
      <c r="BN1124" s="1113">
        <v>1.6875</v>
      </c>
      <c r="BO1124" s="1113">
        <v>1.6825</v>
      </c>
      <c r="BP1124" s="1113">
        <v>1.6575</v>
      </c>
    </row>
    <row customFormat="1" r="1125" s="1113" spans="1:69">
      <c r="A1125" s="1112">
        <v>45938</v>
      </c>
      <c r="C1125" s="1113">
        <v>6.18</v>
      </c>
      <c r="BD1125" s="1113">
        <v>1.8675</v>
      </c>
      <c r="BE1125" s="1113">
        <v>1.78</v>
      </c>
      <c r="BF1125" s="1113">
        <v>1.69</v>
      </c>
      <c r="BG1125" s="1113">
        <v>1.615</v>
      </c>
      <c r="BH1125" s="1113">
        <v>1.6125</v>
      </c>
      <c r="BI1125" s="1113">
        <v>1.6375</v>
      </c>
      <c r="BJ1125" s="1113">
        <v>1.6575</v>
      </c>
      <c r="BK1125" s="1113">
        <v>1.6775</v>
      </c>
      <c r="BL1125" s="1113">
        <v>1.69</v>
      </c>
      <c r="BM1125" s="1113">
        <v>1.6925</v>
      </c>
      <c r="BN1125" s="1113">
        <v>1.6875</v>
      </c>
      <c r="BO1125" s="1113">
        <v>1.6825</v>
      </c>
      <c r="BP1125" s="1113">
        <v>1.6575</v>
      </c>
    </row>
    <row customFormat="1" r="1126" s="1113" spans="1:69">
      <c r="A1126" s="1112">
        <v>45938</v>
      </c>
      <c r="C1126" s="1113">
        <v>6.18</v>
      </c>
      <c r="BD1126" s="1113">
        <v>1.8675</v>
      </c>
      <c r="BE1126" s="1113">
        <v>1.78</v>
      </c>
      <c r="BF1126" s="1113">
        <v>1.69</v>
      </c>
      <c r="BG1126" s="1113">
        <v>1.615</v>
      </c>
      <c r="BH1126" s="1113">
        <v>1.6125</v>
      </c>
      <c r="BI1126" s="1113">
        <v>1.6375</v>
      </c>
      <c r="BJ1126" s="1113">
        <v>1.6575</v>
      </c>
      <c r="BK1126" s="1113">
        <v>1.6775</v>
      </c>
      <c r="BL1126" s="1113">
        <v>1.69</v>
      </c>
      <c r="BM1126" s="1113">
        <v>1.6925</v>
      </c>
      <c r="BN1126" s="1113">
        <v>1.6875</v>
      </c>
      <c r="BO1126" s="1113">
        <v>1.6825</v>
      </c>
      <c r="BP1126" s="1113">
        <v>1.6575</v>
      </c>
    </row>
    <row customFormat="1" r="1127" s="1113" spans="1:69">
      <c r="A1127" s="1112">
        <v>45938</v>
      </c>
      <c r="C1127" s="1113">
        <v>6.18</v>
      </c>
      <c r="BD1127" s="1113">
        <v>1.8675</v>
      </c>
      <c r="BE1127" s="1113">
        <v>1.78</v>
      </c>
      <c r="BF1127" s="1113">
        <v>1.69</v>
      </c>
      <c r="BG1127" s="1113">
        <v>1.615</v>
      </c>
      <c r="BH1127" s="1113">
        <v>1.6125</v>
      </c>
      <c r="BI1127" s="1113">
        <v>1.6375</v>
      </c>
      <c r="BJ1127" s="1113">
        <v>1.6575</v>
      </c>
      <c r="BK1127" s="1113">
        <v>1.6775</v>
      </c>
      <c r="BL1127" s="1113">
        <v>1.69</v>
      </c>
      <c r="BM1127" s="1113">
        <v>1.6925</v>
      </c>
      <c r="BN1127" s="1113">
        <v>1.6875</v>
      </c>
      <c r="BO1127" s="1113">
        <v>1.6825</v>
      </c>
      <c r="BP1127" s="1113">
        <v>1.6575</v>
      </c>
    </row>
    <row customFormat="1" r="1128" s="1113" spans="1:69">
      <c r="A1128" s="1112">
        <v>45938</v>
      </c>
      <c r="C1128" s="1113">
        <v>6.18</v>
      </c>
      <c r="BD1128" s="1113">
        <v>1.8675</v>
      </c>
      <c r="BE1128" s="1113">
        <v>1.78</v>
      </c>
      <c r="BF1128" s="1113">
        <v>1.69</v>
      </c>
      <c r="BG1128" s="1113">
        <v>1.615</v>
      </c>
      <c r="BH1128" s="1113">
        <v>1.6125</v>
      </c>
      <c r="BI1128" s="1113">
        <v>1.6375</v>
      </c>
      <c r="BJ1128" s="1113">
        <v>1.6575</v>
      </c>
      <c r="BK1128" s="1113">
        <v>1.6775</v>
      </c>
      <c r="BL1128" s="1113">
        <v>1.69</v>
      </c>
      <c r="BM1128" s="1113">
        <v>1.6925</v>
      </c>
      <c r="BN1128" s="1113">
        <v>1.6875</v>
      </c>
      <c r="BO1128" s="1113">
        <v>1.6825</v>
      </c>
      <c r="BP1128" s="1113">
        <v>1.6575</v>
      </c>
    </row>
    <row customFormat="1" r="1129" s="1113" spans="1:69">
      <c r="A1129" s="1112">
        <v>45938</v>
      </c>
      <c r="C1129" s="1113">
        <v>6.18</v>
      </c>
      <c r="BD1129" s="1113">
        <v>1.8675</v>
      </c>
      <c r="BE1129" s="1113">
        <v>1.78</v>
      </c>
      <c r="BF1129" s="1113">
        <v>1.69</v>
      </c>
      <c r="BG1129" s="1113">
        <v>1.615</v>
      </c>
      <c r="BH1129" s="1113">
        <v>1.6125</v>
      </c>
      <c r="BI1129" s="1113">
        <v>1.6375</v>
      </c>
      <c r="BJ1129" s="1113">
        <v>1.6575</v>
      </c>
      <c r="BK1129" s="1113">
        <v>1.6775</v>
      </c>
      <c r="BL1129" s="1113">
        <v>1.69</v>
      </c>
      <c r="BM1129" s="1113">
        <v>1.6925</v>
      </c>
      <c r="BN1129" s="1113">
        <v>1.6875</v>
      </c>
      <c r="BO1129" s="1113">
        <v>1.6825</v>
      </c>
      <c r="BP1129" s="1113">
        <v>1.6575</v>
      </c>
    </row>
    <row customFormat="1" r="1130" s="1113" spans="1:69">
      <c r="A1130" s="1112">
        <v>45938</v>
      </c>
      <c r="C1130" s="1113">
        <v>6.18</v>
      </c>
      <c r="BD1130" s="1113">
        <v>1.8675</v>
      </c>
      <c r="BE1130" s="1113">
        <v>1.78</v>
      </c>
      <c r="BF1130" s="1113">
        <v>1.69</v>
      </c>
      <c r="BG1130" s="1113">
        <v>1.615</v>
      </c>
      <c r="BH1130" s="1113">
        <v>1.6125</v>
      </c>
      <c r="BI1130" s="1113">
        <v>1.6375</v>
      </c>
      <c r="BJ1130" s="1113">
        <v>1.6575</v>
      </c>
      <c r="BK1130" s="1113">
        <v>1.6775</v>
      </c>
      <c r="BL1130" s="1113">
        <v>1.69</v>
      </c>
      <c r="BM1130" s="1113">
        <v>1.6925</v>
      </c>
      <c r="BN1130" s="1113">
        <v>1.6875</v>
      </c>
      <c r="BO1130" s="1113">
        <v>1.6825</v>
      </c>
      <c r="BP1130" s="1113">
        <v>1.6575</v>
      </c>
    </row>
    <row customFormat="1" r="1131" s="1113" spans="1:69">
      <c r="A1131" s="1112">
        <v>45938</v>
      </c>
      <c r="C1131" s="1113">
        <v>6.18</v>
      </c>
      <c r="BD1131" s="1113">
        <v>1.8675</v>
      </c>
      <c r="BE1131" s="1113">
        <v>1.78</v>
      </c>
      <c r="BF1131" s="1113">
        <v>1.69</v>
      </c>
      <c r="BG1131" s="1113">
        <v>1.615</v>
      </c>
      <c r="BH1131" s="1113">
        <v>1.6125</v>
      </c>
      <c r="BI1131" s="1113">
        <v>1.6375</v>
      </c>
      <c r="BJ1131" s="1113">
        <v>1.6575</v>
      </c>
      <c r="BK1131" s="1113">
        <v>1.6775</v>
      </c>
      <c r="BL1131" s="1113">
        <v>1.69</v>
      </c>
      <c r="BM1131" s="1113">
        <v>1.6925</v>
      </c>
      <c r="BN1131" s="1113">
        <v>1.6875</v>
      </c>
      <c r="BO1131" s="1113">
        <v>1.6825</v>
      </c>
      <c r="BP1131" s="1113">
        <v>1.6575</v>
      </c>
    </row>
    <row customFormat="1" r="1132" s="1113" spans="1:69">
      <c r="A1132" s="1112">
        <v>45938</v>
      </c>
      <c r="C1132" s="1113">
        <v>6.18</v>
      </c>
      <c r="BD1132" s="1113">
        <v>1.8675</v>
      </c>
      <c r="BE1132" s="1113">
        <v>1.78</v>
      </c>
      <c r="BF1132" s="1113">
        <v>1.69</v>
      </c>
      <c r="BG1132" s="1113">
        <v>1.615</v>
      </c>
      <c r="BH1132" s="1113">
        <v>1.6125</v>
      </c>
      <c r="BI1132" s="1113">
        <v>1.6375</v>
      </c>
      <c r="BJ1132" s="1113">
        <v>1.6575</v>
      </c>
      <c r="BK1132" s="1113">
        <v>1.6775</v>
      </c>
      <c r="BL1132" s="1113">
        <v>1.69</v>
      </c>
      <c r="BM1132" s="1113">
        <v>1.6925</v>
      </c>
      <c r="BN1132" s="1113">
        <v>1.6875</v>
      </c>
      <c r="BO1132" s="1113">
        <v>1.6825</v>
      </c>
      <c r="BP1132" s="1113">
        <v>1.6575</v>
      </c>
    </row>
    <row customFormat="1" r="1133" s="1113" spans="1:69">
      <c r="A1133" s="1112">
        <v>45940</v>
      </c>
      <c r="C1133" s="1113">
        <v>4.895</v>
      </c>
      <c r="BD1133" s="1113">
        <v>1.86</v>
      </c>
      <c r="BE1133" s="1113">
        <v>1.77</v>
      </c>
      <c r="BF1133" s="1113">
        <v>1.685</v>
      </c>
      <c r="BG1133" s="1113">
        <v>1.6125</v>
      </c>
      <c r="BH1133" s="1113">
        <v>1.6125</v>
      </c>
      <c r="BI1133" s="1113">
        <v>1.6375</v>
      </c>
      <c r="BJ1133" s="1113">
        <v>1.66</v>
      </c>
      <c r="BK1133" s="1113">
        <v>1.68</v>
      </c>
      <c r="BL1133" s="1113">
        <v>1.6925</v>
      </c>
      <c r="BM1133" s="1113">
        <v>1.6975</v>
      </c>
      <c r="BN1133" s="1113">
        <v>1.6925</v>
      </c>
      <c r="BO1133" s="1113">
        <v>1.6875</v>
      </c>
      <c r="BP1133" s="1113">
        <v>1.6625</v>
      </c>
    </row>
    <row customFormat="1" r="1134" s="1113" spans="1:69">
      <c r="A1134" s="1112">
        <v>45940</v>
      </c>
      <c r="C1134" s="1113">
        <v>4.895</v>
      </c>
      <c r="BD1134" s="1113">
        <v>1.86</v>
      </c>
      <c r="BE1134" s="1113">
        <v>1.77</v>
      </c>
      <c r="BF1134" s="1113">
        <v>1.685</v>
      </c>
      <c r="BG1134" s="1113">
        <v>1.6125</v>
      </c>
      <c r="BH1134" s="1113">
        <v>1.6125</v>
      </c>
      <c r="BI1134" s="1113">
        <v>1.6375</v>
      </c>
      <c r="BJ1134" s="1113">
        <v>1.66</v>
      </c>
      <c r="BK1134" s="1113">
        <v>1.68</v>
      </c>
      <c r="BL1134" s="1113">
        <v>1.6925</v>
      </c>
      <c r="BM1134" s="1113">
        <v>1.6975</v>
      </c>
      <c r="BN1134" s="1113">
        <v>1.6925</v>
      </c>
      <c r="BO1134" s="1113">
        <v>1.6875</v>
      </c>
      <c r="BP1134" s="1113">
        <v>1.6625</v>
      </c>
    </row>
    <row r="1135" spans="1:69">
      <c r="A1135" s="96"/>
    </row>
    <row r="1136" spans="1:69">
      <c r="A1136" s="96"/>
    </row>
    <row r="1137" spans="1:69">
      <c r="A1137" s="104"/>
    </row>
    <row r="1138" spans="1:69">
      <c r="A1138" s="96"/>
    </row>
    <row r="1139" spans="1:69">
      <c r="A1139" s="96"/>
      <c r="BE1139" s="1090">
        <v>4625</v>
      </c>
    </row>
    <row ht="57" r="1140" spans="1:69" thickBot="1">
      <c r="A1140" s="96"/>
      <c r="BE1140" s="1091" t="s">
        <v>4397</v>
      </c>
    </row>
    <row ht="29.25" r="1141" spans="1:65" thickBot="1">
      <c r="A1141" s="96"/>
      <c r="BE1141" s="862" t="s">
        <v>4217</v>
      </c>
      <c r="BF1141" s="862" t="s">
        <v>4218</v>
      </c>
      <c r="BG1141" s="862" t="s">
        <v>4219</v>
      </c>
      <c r="BH1141" s="862" t="s">
        <v>4220</v>
      </c>
      <c r="BI1141" s="862" t="s">
        <v>372</v>
      </c>
      <c r="BJ1141" s="862" t="s">
        <v>4221</v>
      </c>
      <c r="BK1141" s="862" t="s">
        <v>4222</v>
      </c>
      <c r="BL1141" s="862" t="s">
        <v>4223</v>
      </c>
      <c r="BM1141" s="863" t="s">
        <v>4224</v>
      </c>
    </row>
    <row ht="15.75" r="1142" spans="1:65" thickBot="1">
      <c r="A1142" s="96"/>
      <c r="BE1142" s="864">
        <v>45778</v>
      </c>
      <c r="BF1142" s="865" t="s">
        <v>439</v>
      </c>
      <c r="BG1142" s="865" t="s">
        <v>439</v>
      </c>
      <c r="BH1142" s="865" t="s">
        <v>439</v>
      </c>
      <c r="BI1142" s="865" t="s">
        <v>439</v>
      </c>
      <c r="BJ1142" s="865">
        <v>2.5000000000000001E-3</v>
      </c>
      <c r="BK1142" s="865">
        <v>1.73</v>
      </c>
      <c r="BL1142" s="865">
        <v>30</v>
      </c>
      <c r="BM1142" s="877">
        <v>7330</v>
      </c>
    </row>
    <row ht="29.25" r="1143" spans="1:65" thickBot="1">
      <c r="A1143" s="96"/>
      <c r="BE1143" s="869">
        <v>45809</v>
      </c>
      <c r="BF1143" s="867" t="s">
        <v>439</v>
      </c>
      <c r="BG1143" s="867" t="s">
        <v>4398</v>
      </c>
      <c r="BH1143" s="867" t="s">
        <v>439</v>
      </c>
      <c r="BI1143" s="867" t="s">
        <v>4398</v>
      </c>
      <c r="BJ1143" s="867">
        <v>2.5000000000000001E-2</v>
      </c>
      <c r="BK1143" s="867">
        <v>1.7675000000000001</v>
      </c>
      <c r="BL1143" s="868">
        <v>1178</v>
      </c>
      <c r="BM1143" s="878">
        <v>6284</v>
      </c>
    </row>
    <row ht="15.75" r="1144" spans="1:65" thickBot="1">
      <c r="A1144" s="96"/>
      <c r="BE1144" s="865" t="s">
        <v>447</v>
      </c>
      <c r="BF1144" s="865" t="s">
        <v>439</v>
      </c>
      <c r="BG1144" s="865" t="s">
        <v>439</v>
      </c>
      <c r="BH1144" s="865" t="s">
        <v>439</v>
      </c>
      <c r="BI1144" s="865" t="s">
        <v>439</v>
      </c>
      <c r="BJ1144" s="865">
        <v>2.5000000000000001E-2</v>
      </c>
      <c r="BK1144" s="865">
        <v>1.7825</v>
      </c>
      <c r="BL1144" s="866">
        <v>1726</v>
      </c>
      <c r="BM1144" s="877">
        <v>5642</v>
      </c>
    </row>
    <row ht="15.75" r="1145" spans="1:65" thickBot="1">
      <c r="A1145" s="96"/>
      <c r="BE1145" s="869">
        <v>45870</v>
      </c>
      <c r="BF1145" s="867" t="s">
        <v>439</v>
      </c>
      <c r="BG1145" s="867" t="s">
        <v>439</v>
      </c>
      <c r="BH1145" s="867" t="s">
        <v>439</v>
      </c>
      <c r="BI1145" s="867" t="s">
        <v>439</v>
      </c>
      <c r="BJ1145" s="867">
        <v>2.2499999999999999E-2</v>
      </c>
      <c r="BK1145" s="867">
        <v>1.78</v>
      </c>
      <c r="BL1145" s="867">
        <v>710</v>
      </c>
      <c r="BM1145" s="878">
        <v>3280</v>
      </c>
    </row>
    <row ht="15.75" r="1146" spans="1:65" thickBot="1">
      <c r="A1146" s="96"/>
      <c r="BE1146" s="864">
        <v>45901</v>
      </c>
      <c r="BF1146" s="865" t="s">
        <v>439</v>
      </c>
      <c r="BG1146" s="865" t="s">
        <v>439</v>
      </c>
      <c r="BH1146" s="865" t="s">
        <v>439</v>
      </c>
      <c r="BI1146" s="865" t="s">
        <v>439</v>
      </c>
      <c r="BJ1146" s="865">
        <v>0.02</v>
      </c>
      <c r="BK1146" s="865">
        <v>1.7649999999999999</v>
      </c>
      <c r="BL1146" s="865">
        <v>210</v>
      </c>
      <c r="BM1146" s="877">
        <v>3141</v>
      </c>
    </row>
    <row ht="15.75" r="1147" spans="1:65" thickBot="1">
      <c r="A1147" s="96"/>
      <c r="BE1147" s="869">
        <v>45931</v>
      </c>
      <c r="BF1147" s="867" t="s">
        <v>439</v>
      </c>
      <c r="BG1147" s="867" t="s">
        <v>439</v>
      </c>
      <c r="BH1147" s="867" t="s">
        <v>439</v>
      </c>
      <c r="BI1147" s="867" t="s">
        <v>439</v>
      </c>
      <c r="BJ1147" s="867">
        <v>1.4999999999999999E-2</v>
      </c>
      <c r="BK1147" s="867">
        <v>1.7275</v>
      </c>
      <c r="BL1147" s="867">
        <v>92</v>
      </c>
      <c r="BM1147" s="878">
        <v>1722</v>
      </c>
    </row>
    <row ht="15.75" r="1148" spans="1:65" thickBot="1">
      <c r="A1148" s="96"/>
      <c r="BE1148" s="864">
        <v>45962</v>
      </c>
      <c r="BF1148" s="865" t="s">
        <v>439</v>
      </c>
      <c r="BG1148" s="865" t="s">
        <v>439</v>
      </c>
      <c r="BH1148" s="865" t="s">
        <v>439</v>
      </c>
      <c r="BI1148" s="865" t="s">
        <v>439</v>
      </c>
      <c r="BJ1148" s="865">
        <v>1.2500000000000001E-2</v>
      </c>
      <c r="BK1148" s="865">
        <v>1.6924999999999999</v>
      </c>
      <c r="BL1148" s="865">
        <v>92</v>
      </c>
      <c r="BM1148" s="879">
        <v>955</v>
      </c>
    </row>
    <row ht="15.75" r="1149" spans="1:65" thickBot="1">
      <c r="A1149" s="96"/>
      <c r="BE1149" s="869">
        <v>45992</v>
      </c>
      <c r="BF1149" s="867" t="s">
        <v>439</v>
      </c>
      <c r="BG1149" s="867" t="s">
        <v>439</v>
      </c>
      <c r="BH1149" s="867" t="s">
        <v>439</v>
      </c>
      <c r="BI1149" s="867" t="s">
        <v>439</v>
      </c>
      <c r="BJ1149" s="867">
        <v>1.2500000000000001E-2</v>
      </c>
      <c r="BK1149" s="867">
        <v>1.6675</v>
      </c>
      <c r="BL1149" s="867">
        <v>497</v>
      </c>
      <c r="BM1149" s="878">
        <v>2514</v>
      </c>
    </row>
    <row ht="15.75" r="1150" spans="1:65" thickBot="1">
      <c r="A1150" s="96"/>
      <c r="BE1150" s="864">
        <v>46023</v>
      </c>
      <c r="BF1150" s="865" t="s">
        <v>439</v>
      </c>
      <c r="BG1150" s="865" t="s">
        <v>439</v>
      </c>
      <c r="BH1150" s="865" t="s">
        <v>439</v>
      </c>
      <c r="BI1150" s="865" t="s">
        <v>439</v>
      </c>
      <c r="BJ1150" s="865">
        <v>1.2500000000000001E-2</v>
      </c>
      <c r="BK1150" s="865">
        <v>1.6525000000000001</v>
      </c>
      <c r="BL1150" s="865">
        <v>90</v>
      </c>
      <c r="BM1150" s="879">
        <v>139</v>
      </c>
    </row>
    <row ht="15.75" r="1151" spans="1:65" thickBot="1">
      <c r="A1151" s="96"/>
      <c r="BE1151" s="869">
        <v>46054</v>
      </c>
      <c r="BF1151" s="867" t="s">
        <v>439</v>
      </c>
      <c r="BG1151" s="867" t="s">
        <v>439</v>
      </c>
      <c r="BH1151" s="867" t="s">
        <v>439</v>
      </c>
      <c r="BI1151" s="867" t="s">
        <v>439</v>
      </c>
      <c r="BJ1151" s="867">
        <v>1.2500000000000001E-2</v>
      </c>
      <c r="BK1151" s="867">
        <v>1.66</v>
      </c>
      <c r="BL1151" s="867">
        <v>0</v>
      </c>
      <c r="BM1151" s="880">
        <v>109</v>
      </c>
    </row>
    <row ht="15.75" r="1152" spans="1:65" thickBot="1">
      <c r="A1152" s="96"/>
      <c r="BE1152" s="870">
        <v>46082</v>
      </c>
      <c r="BF1152" s="871" t="s">
        <v>439</v>
      </c>
      <c r="BG1152" s="871" t="s">
        <v>439</v>
      </c>
      <c r="BH1152" s="871" t="s">
        <v>439</v>
      </c>
      <c r="BI1152" s="871" t="s">
        <v>439</v>
      </c>
      <c r="BJ1152" s="871">
        <v>1.2500000000000001E-2</v>
      </c>
      <c r="BK1152" s="871">
        <v>1.675</v>
      </c>
      <c r="BL1152" s="871">
        <v>0</v>
      </c>
      <c r="BM1152" s="881">
        <v>105</v>
      </c>
    </row>
    <row r="1153" spans="1:65">
      <c r="A1153" s="96"/>
    </row>
    <row r="1154" spans="1:65">
      <c r="A1154" s="96"/>
    </row>
    <row r="1155" spans="1:65">
      <c r="A1155" s="104"/>
    </row>
    <row r="1156" spans="1:65">
      <c r="A1156" s="96"/>
    </row>
    <row r="1157" spans="1:1">
      <c r="A1157" s="96"/>
    </row>
    <row r="1158" spans="1:1">
      <c r="A1158" s="96"/>
    </row>
    <row r="1159" spans="1:1">
      <c r="A1159" s="96"/>
    </row>
    <row r="1160" spans="1:1">
      <c r="A1160" s="96"/>
    </row>
    <row r="1161" spans="1:1">
      <c r="A1161" s="96"/>
    </row>
    <row r="1162" spans="1:1">
      <c r="A1162" s="96"/>
    </row>
    <row r="1163" spans="1:1">
      <c r="A1163" s="96"/>
    </row>
    <row r="1164" spans="1:1">
      <c r="A1164" s="96"/>
    </row>
    <row r="1165" spans="1:1">
      <c r="A1165" s="96"/>
    </row>
    <row r="1166" spans="1:1">
      <c r="A1166" s="104"/>
    </row>
    <row r="1167" spans="1:1">
      <c r="A1167" s="96"/>
    </row>
    <row r="1168" spans="1:1">
      <c r="A1168" s="96"/>
    </row>
    <row r="1169" spans="1:1">
      <c r="A1169" s="104"/>
    </row>
    <row r="1170" spans="1:1">
      <c r="A1170" s="96"/>
    </row>
    <row r="1171" spans="1:1">
      <c r="A1171" s="96"/>
    </row>
    <row r="1172" spans="1:1">
      <c r="A1172" s="96"/>
    </row>
    <row r="1173" spans="1:1">
      <c r="A1173" s="96"/>
    </row>
    <row r="1174" spans="1:1">
      <c r="A1174" s="96"/>
    </row>
    <row r="1175" spans="1:1">
      <c r="A1175" s="96"/>
    </row>
    <row r="1176" spans="1:1">
      <c r="A1176" s="96"/>
    </row>
    <row r="1177" spans="1:1">
      <c r="A1177" s="96"/>
    </row>
    <row r="1178" spans="1:1">
      <c r="A1178" s="96"/>
    </row>
    <row r="1179" spans="1:1">
      <c r="A1179" s="96"/>
    </row>
    <row r="1180" spans="1:1">
      <c r="A1180" s="96"/>
    </row>
    <row r="1181" spans="1:1">
      <c r="A1181" s="96"/>
    </row>
    <row r="1182" spans="1:1">
      <c r="A1182" s="96"/>
    </row>
    <row r="1183" spans="1:1">
      <c r="A1183" s="96"/>
    </row>
    <row r="1184" spans="1:1">
      <c r="A1184" s="96"/>
    </row>
    <row r="1185" spans="1:1">
      <c r="A1185" s="96"/>
    </row>
    <row r="1186" spans="1:1">
      <c r="A1186" s="96"/>
    </row>
    <row r="1187" spans="1:1">
      <c r="A1187" s="96"/>
    </row>
    <row r="1188" spans="1:1">
      <c r="A1188" s="96"/>
    </row>
    <row r="1189" spans="1:1">
      <c r="A1189" s="96"/>
    </row>
    <row r="1190" spans="1:1">
      <c r="A1190" s="96"/>
    </row>
    <row r="1191" spans="1:1">
      <c r="A1191" s="96"/>
    </row>
    <row r="1192" spans="1:1">
      <c r="A1192" s="96"/>
    </row>
    <row r="1193" spans="1:1">
      <c r="A1193" s="96"/>
    </row>
  </sheetData>
  <hyperlinks>
    <hyperlink r:id="rId1" ref="A1" xr:uid="{0ECD8404-D17B-47B2-BCB7-B0E45AA0A548}"/>
  </hyperlinks>
  <pageMargins bottom="0.75" footer="0.3" header="0.3" left="0.7" right="0.7" top="0.75"/>
  <pageSetup orientation="portrait" r:id="rId2"/>
  <legacyDrawing r:id="rId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M1166"/>
  <sheetViews>
    <sheetView workbookViewId="0">
      <pane activePane="bottomRight" state="frozen" topLeftCell="F1069" xSplit="5" ySplit="4"/>
      <selection activeCell="F1" pane="topRight" sqref="F1"/>
      <selection activeCell="A5" pane="bottomLeft" sqref="A5"/>
      <selection activeCell="A1076" pane="bottomRight" sqref="A1076:XFD1076"/>
    </sheetView>
  </sheetViews>
  <sheetFormatPr baseColWidth="10" defaultColWidth="8.85546875" defaultRowHeight="15"/>
  <cols>
    <col customWidth="1" max="1" min="1" width="12.140625"/>
    <col customWidth="1" max="2" min="2" style="301" width="8.5703125"/>
    <col max="3" min="3" style="63" width="8.85546875"/>
    <col customWidth="1" hidden="1" max="7" min="4" width="8.85546875"/>
    <col customWidth="1" hidden="1" max="54" min="8" width="0"/>
  </cols>
  <sheetData>
    <row r="1" spans="1:63">
      <c r="A1" s="383" t="s">
        <v>440</v>
      </c>
      <c r="B1" s="300"/>
    </row>
    <row r="2" spans="1:63">
      <c r="A2" s="301">
        <v>42000</v>
      </c>
      <c r="B2" s="301" t="s">
        <v>435</v>
      </c>
    </row>
    <row r="3" spans="1:63">
      <c r="A3" s="301">
        <v>264.17200000000003</v>
      </c>
    </row>
    <row customFormat="1" ht="15.75" r="4" s="97" spans="1:63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346">
        <v>44927</v>
      </c>
      <c r="AC4" s="124">
        <v>44958</v>
      </c>
      <c r="AD4" s="124">
        <v>44986</v>
      </c>
      <c r="AE4" s="124">
        <v>45017</v>
      </c>
      <c r="AF4" s="124">
        <v>45047</v>
      </c>
      <c r="AG4" s="124">
        <v>45078</v>
      </c>
      <c r="AH4" s="124">
        <v>45108</v>
      </c>
      <c r="AI4" s="124">
        <v>45139</v>
      </c>
      <c r="AJ4" s="124">
        <v>45170</v>
      </c>
      <c r="AK4" s="124">
        <v>45200</v>
      </c>
      <c r="AL4" s="124">
        <v>45231</v>
      </c>
      <c r="AM4" s="124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346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</row>
    <row r="5" spans="1:63">
      <c r="A5" s="96">
        <v>44286</v>
      </c>
      <c r="B5" s="303">
        <f ref="B5:B61" si="0" t="shared">+(C5*$A$2)/$A$3</f>
      </c>
      <c r="D5" s="105"/>
      <c r="E5" s="105"/>
    </row>
    <row r="6" spans="1:63">
      <c r="A6" s="96">
        <v>44287</v>
      </c>
      <c r="B6" s="303">
        <f si="0" t="shared"/>
      </c>
    </row>
    <row r="7" spans="1:63">
      <c r="A7" s="96">
        <v>44291</v>
      </c>
      <c r="B7" s="303">
        <f si="0" t="shared"/>
      </c>
    </row>
    <row customFormat="1" r="8" s="178" spans="1:63">
      <c r="A8" s="242">
        <v>44292</v>
      </c>
      <c r="B8" s="303">
        <f si="0" t="shared"/>
      </c>
      <c r="C8" s="479"/>
    </row>
    <row customFormat="1" r="9" s="178" spans="1:63">
      <c r="A9" s="242">
        <v>44293</v>
      </c>
      <c r="B9" s="303">
        <f si="0" t="shared"/>
      </c>
      <c r="C9" s="479"/>
    </row>
    <row r="10" spans="1:63">
      <c r="A10" s="96">
        <v>44294</v>
      </c>
      <c r="B10" s="303">
        <f si="0" t="shared"/>
      </c>
      <c r="C10" s="479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</row>
    <row r="11" spans="1:63">
      <c r="A11" s="96">
        <v>44295</v>
      </c>
      <c r="B11" s="303">
        <f si="0" t="shared"/>
      </c>
      <c r="C11" s="479"/>
    </row>
    <row r="12" spans="1:63">
      <c r="A12" s="96">
        <v>44298</v>
      </c>
      <c r="B12" s="303">
        <f si="0" t="shared"/>
      </c>
      <c r="C12" s="479"/>
    </row>
    <row r="13" spans="1:63">
      <c r="A13" s="96">
        <v>44299</v>
      </c>
      <c r="B13" s="303">
        <f si="0" t="shared"/>
      </c>
      <c r="C13" s="479"/>
    </row>
    <row r="14" spans="1:63">
      <c r="A14" s="96">
        <v>44300</v>
      </c>
      <c r="B14" s="303">
        <f si="0" t="shared"/>
      </c>
      <c r="C14" s="479"/>
    </row>
    <row r="15" spans="1:63">
      <c r="A15" s="96">
        <v>44301</v>
      </c>
      <c r="B15" s="303">
        <f si="0" t="shared"/>
      </c>
      <c r="C15" s="479"/>
    </row>
    <row r="16" spans="1:63">
      <c r="A16" s="96">
        <v>44302</v>
      </c>
      <c r="B16" s="303">
        <f si="0" t="shared"/>
      </c>
    </row>
    <row customFormat="1" customHeight="1" ht="14.45" r="17" s="178" spans="1:3">
      <c r="A17" s="242">
        <v>44305</v>
      </c>
      <c r="B17" s="308">
        <f si="0" t="shared"/>
      </c>
      <c r="C17" s="479"/>
    </row>
    <row customFormat="1" customHeight="1" ht="14.45" r="18" s="178" spans="1:3">
      <c r="A18" s="242">
        <v>44306</v>
      </c>
      <c r="B18" s="308">
        <f si="0" t="shared"/>
      </c>
      <c r="C18" s="479"/>
    </row>
    <row customHeight="1" ht="14.45" r="19" spans="1:3">
      <c r="A19" s="96">
        <v>44307</v>
      </c>
      <c r="B19" s="308">
        <f si="0" t="shared"/>
      </c>
    </row>
    <row customFormat="1" customHeight="1" ht="15" r="20" s="178" spans="1:3">
      <c r="A20" s="242">
        <v>44308</v>
      </c>
      <c r="B20" s="308">
        <f si="0" t="shared"/>
      </c>
      <c r="C20" s="479"/>
    </row>
    <row r="21" spans="1:3">
      <c r="A21" s="96">
        <v>44309</v>
      </c>
      <c r="B21" s="308">
        <f si="0" t="shared"/>
      </c>
    </row>
    <row r="22" spans="1:3">
      <c r="A22" s="96">
        <v>44312</v>
      </c>
      <c r="B22" s="308">
        <f si="0" t="shared"/>
      </c>
    </row>
    <row r="23" spans="1:3">
      <c r="A23" s="96">
        <v>44313</v>
      </c>
      <c r="B23" s="308">
        <f si="0" t="shared"/>
      </c>
    </row>
    <row r="24" spans="1:3">
      <c r="A24" s="96">
        <v>44314</v>
      </c>
      <c r="B24" s="308">
        <f si="0" t="shared"/>
      </c>
    </row>
    <row r="25" spans="1:3">
      <c r="A25" s="96">
        <v>44315</v>
      </c>
      <c r="B25" s="308">
        <f si="0" t="shared"/>
      </c>
    </row>
    <row customFormat="1" r="26" s="178" spans="1:3">
      <c r="A26" s="242">
        <v>44316</v>
      </c>
      <c r="B26" s="308">
        <f si="0" t="shared"/>
      </c>
      <c r="C26" s="479"/>
    </row>
    <row customFormat="1" r="27" s="178" spans="1:3">
      <c r="A27" s="242">
        <v>44319</v>
      </c>
      <c r="B27" s="308">
        <f si="0" t="shared"/>
      </c>
      <c r="C27" s="479"/>
    </row>
    <row r="28" spans="1:3">
      <c r="A28" s="96">
        <v>44320</v>
      </c>
      <c r="B28" s="308">
        <f si="0" t="shared"/>
      </c>
    </row>
    <row r="29" spans="1:3">
      <c r="A29" s="96">
        <v>44321</v>
      </c>
      <c r="B29" s="308">
        <f si="0" t="shared"/>
      </c>
    </row>
    <row r="30" spans="1:3">
      <c r="A30" s="96">
        <v>44322</v>
      </c>
      <c r="B30" s="308">
        <f si="0" t="shared"/>
      </c>
    </row>
    <row customFormat="1" customHeight="1" ht="15" r="31" s="178" spans="1:3">
      <c r="A31" s="242">
        <v>44323</v>
      </c>
      <c r="B31" s="308">
        <f si="0" t="shared"/>
      </c>
      <c r="C31" s="479"/>
    </row>
    <row customFormat="1" customHeight="1" ht="15" r="32" s="178" spans="1:3">
      <c r="A32" s="242">
        <v>44326</v>
      </c>
      <c r="B32" s="308">
        <f si="0" t="shared"/>
      </c>
      <c r="C32" s="479"/>
    </row>
    <row customFormat="1" customHeight="1" ht="15" r="33" s="178" spans="1:18">
      <c r="A33" s="242">
        <v>44327</v>
      </c>
      <c r="B33" s="308">
        <f si="0" t="shared"/>
      </c>
      <c r="C33" s="479"/>
    </row>
    <row customFormat="1" customHeight="1" ht="15" r="34" s="178" spans="1:18">
      <c r="A34" s="242">
        <v>44328</v>
      </c>
      <c r="B34" s="308">
        <f si="0" t="shared"/>
      </c>
      <c r="C34" s="479"/>
    </row>
    <row customFormat="1" customHeight="1" ht="15" r="35" s="178" spans="1:18">
      <c r="A35" s="242">
        <v>44329</v>
      </c>
      <c r="B35" s="308">
        <f si="0" t="shared"/>
      </c>
      <c r="C35" s="479"/>
    </row>
    <row customFormat="1" customHeight="1" ht="15" r="36" s="178" spans="1:18">
      <c r="A36" s="242">
        <v>44330</v>
      </c>
      <c r="B36" s="308">
        <f si="0" t="shared"/>
      </c>
      <c r="C36" s="479"/>
    </row>
    <row r="37" spans="1:18">
      <c r="A37" s="96">
        <v>44333</v>
      </c>
      <c r="B37" s="308">
        <f si="0" t="shared"/>
      </c>
    </row>
    <row r="38" spans="1:18">
      <c r="A38" s="96">
        <v>44334</v>
      </c>
      <c r="B38" s="308">
        <f si="0" t="shared"/>
      </c>
    </row>
    <row r="39" spans="1:18">
      <c r="A39" s="96">
        <v>44335</v>
      </c>
      <c r="B39" s="308">
        <f si="0" t="shared"/>
      </c>
    </row>
    <row r="40" spans="1:18">
      <c r="A40" s="96">
        <v>44336</v>
      </c>
      <c r="B40" s="308">
        <f si="0" t="shared"/>
      </c>
    </row>
    <row customHeight="1" ht="15" r="41" spans="1:18">
      <c r="A41" s="96">
        <v>44337</v>
      </c>
      <c r="B41" s="308">
        <f si="0" t="shared"/>
      </c>
    </row>
    <row customHeight="1" ht="15" r="42" spans="1:18">
      <c r="A42" s="96">
        <v>44340</v>
      </c>
      <c r="B42" s="308">
        <f si="0" t="shared"/>
      </c>
    </row>
    <row customHeight="1" ht="15" r="43" spans="1:18">
      <c r="A43" s="96">
        <v>44341</v>
      </c>
      <c r="B43" s="308">
        <f si="0" t="shared"/>
      </c>
    </row>
    <row customHeight="1" ht="15" r="44" spans="1:18">
      <c r="A44" s="96">
        <v>44342</v>
      </c>
      <c r="B44" s="308">
        <f si="0" t="shared"/>
      </c>
    </row>
    <row customHeight="1" ht="15" r="45" spans="1:18">
      <c r="A45" s="96">
        <v>44343</v>
      </c>
      <c r="B45" s="308">
        <f si="0" t="shared"/>
      </c>
    </row>
    <row r="46" spans="1:18">
      <c r="A46" s="96">
        <v>44344</v>
      </c>
      <c r="B46" s="308">
        <f si="0" t="shared"/>
      </c>
    </row>
    <row r="47" spans="1:18">
      <c r="A47" s="96">
        <v>44347</v>
      </c>
      <c r="B47" s="374">
        <f si="0" t="shared"/>
      </c>
      <c r="C47" s="4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</row>
    <row r="48" spans="1:18">
      <c r="A48" s="96">
        <v>44348</v>
      </c>
      <c r="B48" s="308">
        <f si="0" t="shared"/>
      </c>
    </row>
    <row customHeight="1" ht="15" r="49" spans="1:12">
      <c r="A49" s="96">
        <v>44349</v>
      </c>
      <c r="B49" s="308">
        <f si="0" t="shared"/>
      </c>
    </row>
    <row r="50" spans="1:12">
      <c r="A50" s="96">
        <v>44350</v>
      </c>
      <c r="B50" s="308">
        <f si="0" t="shared"/>
      </c>
    </row>
    <row r="51" spans="1:12">
      <c r="A51" s="96">
        <v>44351</v>
      </c>
      <c r="B51" s="308">
        <f si="0" t="shared"/>
      </c>
    </row>
    <row r="52" spans="1:12">
      <c r="A52" s="96">
        <v>44354</v>
      </c>
      <c r="B52" s="308">
        <f si="0" t="shared"/>
      </c>
    </row>
    <row customHeight="1" ht="15" r="53" spans="1:12">
      <c r="A53" s="96">
        <v>44355</v>
      </c>
      <c r="B53" s="308">
        <f si="0" t="shared"/>
      </c>
    </row>
    <row r="54" spans="1:12">
      <c r="A54" s="96">
        <v>44356</v>
      </c>
      <c r="B54" s="308">
        <f si="0" t="shared"/>
      </c>
    </row>
    <row r="55" spans="1:12">
      <c r="A55" s="96">
        <v>44357</v>
      </c>
      <c r="B55" s="308">
        <f si="0" t="shared"/>
      </c>
      <c r="C55" s="482"/>
    </row>
    <row customHeight="1" ht="15" r="56" spans="1:12">
      <c r="A56" s="96">
        <v>44358</v>
      </c>
      <c r="B56" s="308">
        <f si="0" t="shared"/>
      </c>
    </row>
    <row customHeight="1" ht="15" r="57" spans="1:12">
      <c r="A57" s="96">
        <v>44361</v>
      </c>
      <c r="B57" s="308">
        <f si="0" t="shared"/>
      </c>
      <c r="I57">
        <v>2.4350000000000001</v>
      </c>
      <c r="J57">
        <v>2.36</v>
      </c>
      <c r="K57">
        <v>2.3050000000000002</v>
      </c>
      <c r="L57">
        <v>2.25</v>
      </c>
    </row>
    <row customHeight="1" ht="15" r="58" spans="1:12">
      <c r="A58" s="96">
        <v>44362</v>
      </c>
      <c r="B58" s="308">
        <f si="0" t="shared"/>
      </c>
      <c r="I58">
        <v>2.4350000000000001</v>
      </c>
      <c r="J58">
        <v>2.36</v>
      </c>
      <c r="K58">
        <v>2.2999999999999998</v>
      </c>
      <c r="L58">
        <v>2.2400000000000002</v>
      </c>
    </row>
    <row customHeight="1" ht="15" r="59" spans="1:12">
      <c r="A59" s="96">
        <v>44363</v>
      </c>
      <c r="B59" s="308">
        <f si="0" t="shared"/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customFormat="1" r="60" s="178" spans="1:12">
      <c r="A60" s="242">
        <v>44364</v>
      </c>
      <c r="B60" s="308">
        <f si="0" t="shared"/>
      </c>
      <c r="C60" s="479"/>
      <c r="I60" s="178">
        <v>2.415</v>
      </c>
      <c r="J60" s="178">
        <v>2.2349999999999999</v>
      </c>
      <c r="K60" s="178">
        <v>2.1924999999999999</v>
      </c>
      <c r="L60" s="178">
        <v>2.13</v>
      </c>
    </row>
    <row customHeight="1" ht="14.45" r="61" spans="1:12">
      <c r="A61" s="96">
        <v>44365</v>
      </c>
      <c r="B61" s="308">
        <f si="0" t="shared"/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customHeight="1" ht="14.45" r="62" spans="1:12">
      <c r="A62" s="96">
        <v>44368</v>
      </c>
      <c r="B62" s="308"/>
      <c r="I62">
        <v>2.4449999999999998</v>
      </c>
      <c r="J62">
        <v>2.3450000000000002</v>
      </c>
      <c r="K62">
        <v>2.2850000000000001</v>
      </c>
      <c r="L62">
        <v>2.21</v>
      </c>
    </row>
    <row customHeight="1" ht="14.45" r="63" spans="1:12">
      <c r="A63" s="96">
        <v>44369</v>
      </c>
      <c r="B63" s="308"/>
      <c r="I63">
        <v>2.4575</v>
      </c>
      <c r="J63">
        <v>2.3875000000000002</v>
      </c>
      <c r="K63">
        <v>2.31</v>
      </c>
      <c r="L63">
        <v>2.2149999999999999</v>
      </c>
    </row>
    <row customHeight="1" ht="15" r="64" spans="1:12">
      <c r="A64" s="96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6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customFormat="1" r="66" s="105" spans="1:12">
      <c r="A66" s="390">
        <v>44372</v>
      </c>
      <c r="B66" s="391"/>
      <c r="C66" s="483"/>
      <c r="I66" s="105">
        <v>2.4325000000000001</v>
      </c>
      <c r="J66" s="105">
        <v>2.2875000000000001</v>
      </c>
      <c r="K66" s="105">
        <v>2.2225000000000001</v>
      </c>
      <c r="L66" s="105">
        <v>2.145</v>
      </c>
    </row>
    <row customHeight="1" ht="14.45" r="67" spans="1:12">
      <c r="A67" s="96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customHeight="1" ht="15" r="68" spans="1:12">
      <c r="A68" s="96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6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6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customHeight="1" ht="14.45" r="71" spans="1:12">
      <c r="A71" s="96">
        <v>44379</v>
      </c>
      <c r="I71">
        <v>2.4441000000000002</v>
      </c>
      <c r="J71">
        <v>2.4</v>
      </c>
      <c r="K71">
        <v>2.35</v>
      </c>
      <c r="L71">
        <v>2.2650000000000001</v>
      </c>
    </row>
    <row customFormat="1" customHeight="1" ht="15" r="72" s="192" spans="1:12">
      <c r="A72" s="104">
        <v>44382</v>
      </c>
      <c r="B72" s="403"/>
      <c r="C72" s="480"/>
      <c r="I72" s="192">
        <v>2.4441000000000002</v>
      </c>
      <c r="J72" s="192">
        <v>2.4</v>
      </c>
      <c r="K72" s="192">
        <v>2.35</v>
      </c>
      <c r="L72" s="192">
        <v>2.2650000000000001</v>
      </c>
    </row>
    <row r="73" spans="1:12">
      <c r="A73" s="96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6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6">
        <v>44385</v>
      </c>
      <c r="J75">
        <v>2.2799999999999998</v>
      </c>
      <c r="K75">
        <v>2.2050000000000001</v>
      </c>
      <c r="L75">
        <v>2.13</v>
      </c>
    </row>
    <row r="76" spans="1:12">
      <c r="A76" s="96">
        <v>44386</v>
      </c>
      <c r="J76">
        <v>2.25</v>
      </c>
      <c r="K76">
        <v>2.16</v>
      </c>
      <c r="L76">
        <v>2.0924999999999998</v>
      </c>
    </row>
    <row r="77" spans="1:12">
      <c r="A77" s="96">
        <v>44389</v>
      </c>
      <c r="J77">
        <v>2.2475000000000001</v>
      </c>
      <c r="K77">
        <v>2.16</v>
      </c>
      <c r="L77">
        <v>2.1074999999999999</v>
      </c>
    </row>
    <row r="78" spans="1:12">
      <c r="A78" s="96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6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6">
        <v>44392</v>
      </c>
      <c r="J80">
        <v>2.29</v>
      </c>
      <c r="K80">
        <v>2.25</v>
      </c>
      <c r="L80">
        <v>2.19</v>
      </c>
    </row>
    <row r="81" spans="1:12">
      <c r="A81" s="96">
        <v>44393</v>
      </c>
      <c r="J81">
        <v>2.2949999999999999</v>
      </c>
      <c r="K81">
        <v>2.2650000000000001</v>
      </c>
      <c r="L81">
        <v>2.21</v>
      </c>
    </row>
    <row r="82" spans="1:12">
      <c r="A82" s="96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6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6">
        <v>44398</v>
      </c>
      <c r="J84">
        <v>2.2999999999999998</v>
      </c>
      <c r="K84">
        <v>2.2450000000000001</v>
      </c>
      <c r="L84">
        <v>2.21</v>
      </c>
    </row>
    <row r="85" spans="1:12">
      <c r="A85" s="96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6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6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6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6">
        <v>44405</v>
      </c>
      <c r="J89">
        <v>2.2850000000000001</v>
      </c>
      <c r="K89">
        <v>2.2400000000000002</v>
      </c>
      <c r="L89">
        <v>2.17</v>
      </c>
    </row>
    <row r="90" spans="1:12">
      <c r="A90" s="96">
        <v>44406</v>
      </c>
      <c r="J90">
        <v>2.29</v>
      </c>
      <c r="K90">
        <v>2.29</v>
      </c>
      <c r="L90">
        <v>2.2124999999999999</v>
      </c>
    </row>
    <row r="91" spans="1:12">
      <c r="A91" s="96">
        <v>44407</v>
      </c>
      <c r="J91">
        <v>2.29</v>
      </c>
      <c r="K91">
        <v>2.29</v>
      </c>
      <c r="L91">
        <v>2.2124999999999999</v>
      </c>
    </row>
    <row r="92" spans="1:12">
      <c r="A92" s="96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6">
        <v>44411</v>
      </c>
      <c r="J93">
        <v>2.2864</v>
      </c>
      <c r="K93">
        <v>2.3075000000000001</v>
      </c>
      <c r="L93">
        <v>2.2400000000000002</v>
      </c>
    </row>
    <row r="94" spans="1:12">
      <c r="A94" s="96">
        <v>44412</v>
      </c>
      <c r="K94">
        <v>2.2725</v>
      </c>
      <c r="L94">
        <v>2.21</v>
      </c>
    </row>
    <row r="95" spans="1:12">
      <c r="A95" s="96">
        <v>44413</v>
      </c>
      <c r="K95">
        <v>2.27</v>
      </c>
      <c r="L95">
        <v>2.2174999999999998</v>
      </c>
    </row>
    <row r="96" spans="1:12">
      <c r="A96" s="96">
        <v>44414</v>
      </c>
      <c r="K96">
        <v>2.2650000000000001</v>
      </c>
      <c r="L96">
        <v>2.2124999999999999</v>
      </c>
    </row>
    <row r="97" spans="1:12">
      <c r="A97" s="96">
        <v>44417</v>
      </c>
      <c r="K97">
        <v>2.25</v>
      </c>
      <c r="L97">
        <v>2.1875</v>
      </c>
    </row>
    <row r="98" spans="1:12">
      <c r="A98" s="96">
        <v>44418</v>
      </c>
      <c r="K98">
        <v>2.2549999999999999</v>
      </c>
      <c r="L98">
        <v>2.1924999999999999</v>
      </c>
    </row>
    <row r="99" spans="1:12">
      <c r="A99" s="96">
        <v>44419</v>
      </c>
      <c r="K99">
        <v>2.2799999999999998</v>
      </c>
      <c r="L99">
        <v>2.2225000000000001</v>
      </c>
    </row>
    <row r="100" spans="1:12">
      <c r="A100" s="96">
        <v>44420</v>
      </c>
      <c r="K100">
        <v>2.3050000000000002</v>
      </c>
      <c r="L100">
        <v>2.2549999999999999</v>
      </c>
    </row>
    <row r="101" spans="1:12">
      <c r="A101" s="96">
        <v>44421</v>
      </c>
      <c r="K101">
        <v>2.3250000000000002</v>
      </c>
      <c r="L101">
        <v>2.2875000000000001</v>
      </c>
    </row>
    <row r="102" spans="1:12">
      <c r="A102" s="96">
        <v>44424</v>
      </c>
      <c r="K102">
        <v>2.3275000000000001</v>
      </c>
      <c r="L102">
        <v>2.29</v>
      </c>
    </row>
    <row r="103" spans="1:12">
      <c r="A103" s="96">
        <v>44425</v>
      </c>
      <c r="K103">
        <v>2.3224999999999998</v>
      </c>
      <c r="L103">
        <v>2.2799999999999998</v>
      </c>
    </row>
    <row r="104" spans="1:12">
      <c r="A104" s="96">
        <v>44426</v>
      </c>
      <c r="K104">
        <v>2.33</v>
      </c>
      <c r="L104">
        <v>2.3050000000000002</v>
      </c>
    </row>
    <row r="105" spans="1:12">
      <c r="A105" s="96">
        <v>44427</v>
      </c>
      <c r="K105">
        <v>2.3125</v>
      </c>
      <c r="L105">
        <v>2.2850000000000001</v>
      </c>
    </row>
    <row r="106" spans="1:12">
      <c r="A106" s="96">
        <v>44428</v>
      </c>
      <c r="K106">
        <v>2.3050000000000002</v>
      </c>
      <c r="L106">
        <v>2.2549999999999999</v>
      </c>
    </row>
    <row r="107" spans="1:12">
      <c r="A107" s="96">
        <v>44431</v>
      </c>
      <c r="K107">
        <v>2.3050000000000002</v>
      </c>
      <c r="L107">
        <v>2.2549999999999999</v>
      </c>
    </row>
    <row r="108" spans="1:12">
      <c r="A108" s="96">
        <v>44432</v>
      </c>
      <c r="C108" s="63">
        <v>10</v>
      </c>
      <c r="K108">
        <v>2.31</v>
      </c>
      <c r="L108">
        <v>2.2650000000000001</v>
      </c>
    </row>
    <row r="109" spans="1:12">
      <c r="A109" s="96">
        <v>44433</v>
      </c>
      <c r="K109">
        <v>2.3250000000000002</v>
      </c>
      <c r="L109">
        <v>2.3199999999999998</v>
      </c>
    </row>
    <row r="110" spans="1:12">
      <c r="A110" s="96">
        <v>44434</v>
      </c>
      <c r="K110">
        <v>2.3224999999999998</v>
      </c>
      <c r="L110">
        <v>2.3250000000000002</v>
      </c>
    </row>
    <row r="111" spans="1:12">
      <c r="A111" s="96">
        <v>44435</v>
      </c>
      <c r="K111">
        <v>2.3199999999999998</v>
      </c>
      <c r="L111">
        <v>2.3075000000000001</v>
      </c>
    </row>
    <row r="112" spans="1:12">
      <c r="A112" s="96">
        <v>44438</v>
      </c>
      <c r="K112">
        <v>2.3199999999999998</v>
      </c>
      <c r="L112">
        <v>2.2524999999999999</v>
      </c>
    </row>
    <row r="113" spans="1:15">
      <c r="A113" s="96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6">
        <v>44440</v>
      </c>
      <c r="K114">
        <v>2.3209</v>
      </c>
      <c r="L114">
        <v>2.25</v>
      </c>
    </row>
    <row r="115" spans="1:15">
      <c r="A115" s="96">
        <v>44441</v>
      </c>
      <c r="K115">
        <v>2.3209</v>
      </c>
      <c r="L115">
        <v>2.3050000000000002</v>
      </c>
    </row>
    <row r="116" spans="1:15">
      <c r="A116" s="96">
        <v>44442</v>
      </c>
      <c r="C116" s="63">
        <v>60</v>
      </c>
      <c r="L116">
        <v>2.35</v>
      </c>
      <c r="M116">
        <v>2.1800000000000002</v>
      </c>
    </row>
    <row customFormat="1" r="117" s="192" spans="1:15">
      <c r="A117" s="104">
        <v>44445</v>
      </c>
      <c r="B117" s="403"/>
      <c r="C117" s="480"/>
      <c r="L117" s="192">
        <v>2.35</v>
      </c>
      <c r="M117" s="192">
        <v>2.1800000000000002</v>
      </c>
    </row>
    <row r="118" spans="1:15">
      <c r="A118" s="96">
        <v>44446</v>
      </c>
      <c r="L118">
        <v>2.4</v>
      </c>
      <c r="M118">
        <v>2.2050000000000001</v>
      </c>
    </row>
    <row r="119" spans="1:15">
      <c r="A119" s="96">
        <v>44447</v>
      </c>
      <c r="L119">
        <v>2.4350000000000001</v>
      </c>
      <c r="M119">
        <v>2.1949999999999998</v>
      </c>
    </row>
    <row r="120" spans="1:15">
      <c r="A120" s="96">
        <v>44448</v>
      </c>
      <c r="L120">
        <v>2.4775</v>
      </c>
      <c r="M120">
        <v>2.19</v>
      </c>
    </row>
    <row r="121" spans="1:15">
      <c r="A121" s="96">
        <v>44449</v>
      </c>
      <c r="C121" s="63">
        <v>25</v>
      </c>
      <c r="L121">
        <v>2.4424999999999999</v>
      </c>
      <c r="M121">
        <v>2.145</v>
      </c>
    </row>
    <row r="122" spans="1:15">
      <c r="A122" s="96">
        <v>44452</v>
      </c>
      <c r="L122">
        <v>2.4725000000000001</v>
      </c>
      <c r="M122">
        <v>2.14</v>
      </c>
    </row>
    <row r="123" spans="1:15">
      <c r="A123" s="96">
        <v>44453</v>
      </c>
      <c r="L123">
        <v>2.5125000000000002</v>
      </c>
      <c r="M123" s="393">
        <v>2.21</v>
      </c>
    </row>
    <row r="124" spans="1:15">
      <c r="A124" s="96">
        <v>44454</v>
      </c>
      <c r="L124">
        <v>2.5249999999999999</v>
      </c>
      <c r="M124">
        <v>2.21</v>
      </c>
    </row>
    <row r="125" spans="1:15">
      <c r="A125" s="96">
        <v>44455</v>
      </c>
      <c r="L125">
        <v>2.4925000000000002</v>
      </c>
      <c r="M125">
        <v>2.1850000000000001</v>
      </c>
    </row>
    <row r="126" spans="1:15">
      <c r="A126" s="96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6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6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6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6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6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6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6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6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6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6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6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6">
        <v>44474</v>
      </c>
      <c r="M138">
        <v>2.36</v>
      </c>
      <c r="N138">
        <v>2.165</v>
      </c>
      <c r="O138">
        <v>2.0649999999999999</v>
      </c>
    </row>
    <row r="139" spans="1:15">
      <c r="A139" s="96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6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6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6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6">
        <v>44481</v>
      </c>
      <c r="M143">
        <v>2.46</v>
      </c>
      <c r="N143">
        <v>2.1949999999999998</v>
      </c>
      <c r="O143">
        <v>2.0625</v>
      </c>
    </row>
    <row r="144" spans="1:15">
      <c r="A144" s="96">
        <v>44482</v>
      </c>
      <c r="M144">
        <v>2.5</v>
      </c>
      <c r="N144">
        <v>2.2225000000000001</v>
      </c>
      <c r="O144">
        <v>2.0724999999999998</v>
      </c>
    </row>
    <row r="145" spans="1:15">
      <c r="A145" s="96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6">
        <v>44484</v>
      </c>
      <c r="M146">
        <v>2.605</v>
      </c>
      <c r="N146">
        <v>2.34</v>
      </c>
      <c r="O146">
        <v>2.14</v>
      </c>
    </row>
    <row r="147" spans="1:15">
      <c r="A147" s="96">
        <v>44487</v>
      </c>
      <c r="M147" s="409">
        <v>2.625</v>
      </c>
      <c r="N147">
        <v>2.4</v>
      </c>
      <c r="O147">
        <v>2.1850000000000001</v>
      </c>
    </row>
    <row r="148" spans="1:15">
      <c r="A148" s="96">
        <v>44488</v>
      </c>
      <c r="M148" s="393">
        <v>2.69</v>
      </c>
      <c r="N148">
        <v>2.4849999999999999</v>
      </c>
      <c r="O148">
        <v>2.2149999999999999</v>
      </c>
    </row>
    <row r="149" spans="1:15">
      <c r="A149" s="96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6">
        <v>44490</v>
      </c>
      <c r="M150">
        <v>2.645</v>
      </c>
      <c r="N150">
        <v>2.3975</v>
      </c>
      <c r="O150">
        <v>2.11</v>
      </c>
    </row>
    <row r="151" spans="1:15">
      <c r="A151" s="96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6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6">
        <v>44495</v>
      </c>
      <c r="M153">
        <v>2.7075</v>
      </c>
      <c r="N153">
        <v>2.5975000000000001</v>
      </c>
      <c r="O153">
        <v>2.2475000000000001</v>
      </c>
    </row>
    <row r="154" spans="1:15">
      <c r="A154" s="96">
        <v>44496</v>
      </c>
      <c r="M154">
        <v>2.7574999999999998</v>
      </c>
      <c r="N154">
        <v>2.6475</v>
      </c>
      <c r="O154">
        <v>2.2799999999999998</v>
      </c>
    </row>
    <row r="155" spans="1:15">
      <c r="A155" s="96">
        <v>44497</v>
      </c>
      <c r="M155">
        <v>2.8</v>
      </c>
      <c r="N155">
        <v>2.6724999999999999</v>
      </c>
      <c r="O155">
        <v>2.2999999999999998</v>
      </c>
    </row>
    <row r="156" spans="1:15">
      <c r="A156" s="96">
        <v>44498</v>
      </c>
      <c r="M156">
        <v>2.8</v>
      </c>
      <c r="N156">
        <v>2.7025000000000001</v>
      </c>
      <c r="O156">
        <v>2.3325</v>
      </c>
    </row>
    <row r="157" spans="1:15">
      <c r="A157" s="96">
        <v>44501</v>
      </c>
      <c r="M157">
        <v>2.8087</v>
      </c>
      <c r="N157">
        <v>2.8050000000000002</v>
      </c>
      <c r="O157">
        <v>2.41</v>
      </c>
    </row>
    <row r="158" spans="1:15">
      <c r="A158" s="96">
        <v>44502</v>
      </c>
      <c r="M158">
        <v>2.8087</v>
      </c>
      <c r="N158">
        <v>2.8050000000000002</v>
      </c>
      <c r="O158">
        <v>2.3975</v>
      </c>
    </row>
    <row r="159" spans="1:15">
      <c r="A159" s="96">
        <v>44503</v>
      </c>
      <c r="N159">
        <v>2.9575</v>
      </c>
      <c r="O159">
        <v>2.48</v>
      </c>
    </row>
    <row r="160" spans="1:15">
      <c r="A160" s="96">
        <v>44504</v>
      </c>
      <c r="N160">
        <v>3.1175000000000002</v>
      </c>
      <c r="O160">
        <v>2.61</v>
      </c>
    </row>
    <row r="161" spans="1:15">
      <c r="A161" s="96">
        <v>44505</v>
      </c>
      <c r="N161">
        <v>3.2149999999999999</v>
      </c>
      <c r="O161">
        <v>2.66</v>
      </c>
    </row>
    <row r="162" spans="1:15">
      <c r="A162" s="96">
        <v>44508</v>
      </c>
      <c r="N162">
        <v>3.1974999999999998</v>
      </c>
      <c r="O162">
        <v>2.625</v>
      </c>
    </row>
    <row r="163" spans="1:15">
      <c r="A163" s="96">
        <v>44509</v>
      </c>
      <c r="C163" s="63">
        <v>25</v>
      </c>
      <c r="N163">
        <v>3.13</v>
      </c>
      <c r="O163">
        <v>2.52</v>
      </c>
    </row>
    <row r="164" spans="1:15">
      <c r="A164" s="96">
        <v>44510</v>
      </c>
      <c r="N164">
        <v>3.2250000000000001</v>
      </c>
      <c r="O164">
        <v>2.62</v>
      </c>
    </row>
    <row r="165" spans="1:15">
      <c r="A165" s="96">
        <v>44511</v>
      </c>
      <c r="N165">
        <v>3.3050000000000002</v>
      </c>
      <c r="O165">
        <v>2.7450000000000001</v>
      </c>
    </row>
    <row r="166" spans="1:15">
      <c r="A166" s="96">
        <v>44512</v>
      </c>
      <c r="N166">
        <v>3.33</v>
      </c>
      <c r="O166">
        <v>2.7850000000000001</v>
      </c>
    </row>
    <row r="167" spans="1:15">
      <c r="A167" s="96">
        <v>44515</v>
      </c>
      <c r="N167">
        <v>3.3574999999999999</v>
      </c>
      <c r="O167">
        <v>2.83</v>
      </c>
    </row>
    <row r="168" spans="1:15">
      <c r="A168" s="96">
        <v>44516</v>
      </c>
      <c r="N168">
        <v>3.61</v>
      </c>
      <c r="O168">
        <v>2.9649999999999999</v>
      </c>
    </row>
    <row r="169" spans="1:15">
      <c r="A169" s="96">
        <v>44517</v>
      </c>
      <c r="N169">
        <v>3.67</v>
      </c>
      <c r="O169">
        <v>3.1274999999999999</v>
      </c>
    </row>
    <row r="170" spans="1:15">
      <c r="A170" s="96">
        <v>44518</v>
      </c>
      <c r="N170">
        <v>3.74</v>
      </c>
      <c r="O170">
        <v>3.2524999999999999</v>
      </c>
    </row>
    <row r="171" spans="1:15">
      <c r="A171" s="96">
        <v>44519</v>
      </c>
      <c r="N171">
        <v>3.7050000000000001</v>
      </c>
      <c r="O171">
        <v>3.0975000000000001</v>
      </c>
    </row>
    <row r="172" spans="1:15">
      <c r="A172" s="96">
        <v>44522</v>
      </c>
      <c r="N172">
        <v>3.7075</v>
      </c>
      <c r="O172">
        <v>3.0950000000000002</v>
      </c>
    </row>
    <row r="173" spans="1:15">
      <c r="A173" s="96">
        <v>44523</v>
      </c>
      <c r="N173">
        <v>3.76</v>
      </c>
      <c r="O173">
        <v>3.29</v>
      </c>
    </row>
    <row r="174" spans="1:15">
      <c r="A174" s="96">
        <v>44524</v>
      </c>
      <c r="N174">
        <v>3.8</v>
      </c>
      <c r="O174">
        <v>3.38</v>
      </c>
    </row>
    <row r="175" spans="1:15">
      <c r="A175" s="104">
        <v>44525</v>
      </c>
      <c r="N175" s="192">
        <v>3.8</v>
      </c>
      <c r="O175" s="192">
        <v>3.38</v>
      </c>
    </row>
    <row r="176" spans="1:15">
      <c r="A176" s="104">
        <v>44526</v>
      </c>
      <c r="N176" s="192">
        <v>3.8</v>
      </c>
      <c r="O176" s="192">
        <v>3.38</v>
      </c>
    </row>
    <row r="177" spans="1:18">
      <c r="A177" s="96">
        <v>44529</v>
      </c>
      <c r="N177">
        <v>3.8050000000000002</v>
      </c>
      <c r="O177">
        <v>3.23</v>
      </c>
    </row>
    <row r="178" spans="1:18">
      <c r="A178" s="96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6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6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6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6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6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6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6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6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6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6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6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6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6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6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6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6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6">
        <v>44553</v>
      </c>
      <c r="C195" s="63" t="s">
        <v>439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6">
        <v>44554</v>
      </c>
      <c r="O196" s="192">
        <v>3.3250000000000002</v>
      </c>
      <c r="P196" s="192">
        <v>2.4750000000000001</v>
      </c>
      <c r="Q196" s="192">
        <v>2.3849999999999998</v>
      </c>
      <c r="R196" s="192">
        <v>2.37</v>
      </c>
    </row>
    <row r="197" spans="1:18">
      <c r="A197" s="96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6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6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6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6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6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6">
        <v>44565</v>
      </c>
      <c r="C203" s="63" t="s">
        <v>439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6">
        <v>44566</v>
      </c>
      <c r="C204" s="63" t="s">
        <v>439</v>
      </c>
      <c r="P204">
        <v>2.4049999999999998</v>
      </c>
      <c r="Q204">
        <v>2.2650000000000001</v>
      </c>
      <c r="R204">
        <v>2.2599999999999998</v>
      </c>
    </row>
    <row r="205" spans="1:18">
      <c r="A205" s="96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6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6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6">
        <v>44572</v>
      </c>
      <c r="P208">
        <v>2.355</v>
      </c>
      <c r="Q208">
        <v>2.2400000000000002</v>
      </c>
      <c r="R208">
        <v>2.2349999999999999</v>
      </c>
    </row>
    <row r="209" spans="1:21">
      <c r="A209" s="96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6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6">
        <v>44575</v>
      </c>
      <c r="P211">
        <v>2.37</v>
      </c>
      <c r="Q211">
        <v>2.2749999999999999</v>
      </c>
      <c r="R211">
        <v>2.27</v>
      </c>
    </row>
    <row r="212" spans="1:21">
      <c r="A212" s="96">
        <v>44578</v>
      </c>
      <c r="P212" s="192">
        <v>2.37</v>
      </c>
      <c r="Q212" s="192">
        <v>2.2749999999999999</v>
      </c>
      <c r="R212" s="192">
        <v>2.27</v>
      </c>
    </row>
    <row r="213" spans="1:21">
      <c r="A213" s="96">
        <v>44579</v>
      </c>
      <c r="P213">
        <v>2.375</v>
      </c>
      <c r="Q213">
        <v>2.29</v>
      </c>
      <c r="R213">
        <v>2.2850000000000001</v>
      </c>
    </row>
    <row r="214" spans="1:21">
      <c r="A214" s="96">
        <v>44580</v>
      </c>
      <c r="P214">
        <v>2.38</v>
      </c>
      <c r="Q214">
        <v>2.3149999999999999</v>
      </c>
      <c r="R214">
        <v>2.3075000000000001</v>
      </c>
    </row>
    <row r="215" spans="1:21">
      <c r="A215" s="96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6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6">
        <v>44585</v>
      </c>
      <c r="P217">
        <v>2.3450000000000002</v>
      </c>
      <c r="Q217">
        <v>2.2174999999999998</v>
      </c>
      <c r="R217">
        <v>2.23</v>
      </c>
    </row>
    <row r="218" spans="1:21">
      <c r="A218" s="96">
        <v>44586</v>
      </c>
      <c r="P218">
        <v>2.33</v>
      </c>
      <c r="Q218">
        <v>2.16</v>
      </c>
      <c r="R218">
        <v>2.1724999999999999</v>
      </c>
    </row>
    <row r="219" spans="1:21">
      <c r="A219" s="96">
        <v>44587</v>
      </c>
      <c r="P219">
        <v>2.3199999999999998</v>
      </c>
      <c r="Q219">
        <v>2.13</v>
      </c>
      <c r="R219">
        <v>2.1425000000000001</v>
      </c>
    </row>
    <row r="220" spans="1:21">
      <c r="A220" s="96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6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6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6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6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6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6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6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6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6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6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6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6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6">
        <v>44607</v>
      </c>
      <c r="C233" s="63" t="s">
        <v>439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6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6">
        <v>44609</v>
      </c>
      <c r="C235" s="63" t="s">
        <v>439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6">
        <v>44610</v>
      </c>
      <c r="C236" s="63" t="s">
        <v>439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6">
        <v>44613</v>
      </c>
      <c r="Q237" s="192">
        <v>2.2250000000000001</v>
      </c>
      <c r="R237" s="192">
        <v>2.2999999999999998</v>
      </c>
      <c r="S237" s="192">
        <v>2.3250000000000002</v>
      </c>
      <c r="T237" s="192">
        <v>2.3199999999999998</v>
      </c>
      <c r="U237" s="192">
        <v>2.3050000000000002</v>
      </c>
    </row>
    <row r="238" spans="1:21">
      <c r="A238" s="96">
        <v>44614</v>
      </c>
      <c r="C238" s="63" t="s">
        <v>439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6">
        <v>44615</v>
      </c>
      <c r="C239" s="63" t="s">
        <v>439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6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6">
        <v>44617</v>
      </c>
      <c r="C241" s="63" t="s">
        <v>439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6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6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6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6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6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6">
        <v>44627</v>
      </c>
      <c r="C247" s="63" t="s">
        <v>439</v>
      </c>
      <c r="R247">
        <v>2.6</v>
      </c>
      <c r="S247">
        <v>2.66</v>
      </c>
      <c r="T247">
        <v>2.64</v>
      </c>
      <c r="U247">
        <v>2.61</v>
      </c>
    </row>
    <row r="248" spans="1:21">
      <c r="A248" s="96">
        <v>44628</v>
      </c>
      <c r="C248" s="63" t="s">
        <v>439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6">
        <v>44629</v>
      </c>
      <c r="C249" s="63" t="s">
        <v>439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6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6">
        <v>44631</v>
      </c>
      <c r="C251" s="63" t="s">
        <v>439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6">
        <v>44634</v>
      </c>
      <c r="C252" s="63" t="s">
        <v>439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6">
        <v>44635</v>
      </c>
      <c r="C253" s="63" t="s">
        <v>439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6">
        <v>44636</v>
      </c>
      <c r="R254" s="399">
        <v>2.4900000000000002</v>
      </c>
      <c r="S254" s="400">
        <v>2.4750000000000001</v>
      </c>
      <c r="T254" s="399">
        <v>2.4874999999999998</v>
      </c>
      <c r="U254" s="401">
        <v>2.48</v>
      </c>
    </row>
    <row r="255" spans="1:21">
      <c r="A255" s="96">
        <v>44637</v>
      </c>
      <c r="C255" s="63" t="s">
        <v>439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6">
        <v>44638</v>
      </c>
      <c r="C256" s="63" t="s">
        <v>439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6">
        <v>44641</v>
      </c>
      <c r="C257" s="63" t="s">
        <v>439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6">
        <v>44642</v>
      </c>
      <c r="C258" s="63" t="s">
        <v>439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6">
        <v>44643</v>
      </c>
      <c r="C259" s="63" t="s">
        <v>439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6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6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6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6">
        <v>44649</v>
      </c>
      <c r="C263" s="63" t="s">
        <v>439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6">
        <v>44650</v>
      </c>
      <c r="C264" s="63" t="s">
        <v>439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6">
        <v>44651</v>
      </c>
      <c r="C265" s="63" t="s">
        <v>439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6">
        <v>44652</v>
      </c>
      <c r="C266" s="63" t="s">
        <v>439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6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6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6">
        <v>44657</v>
      </c>
      <c r="C269" s="63" t="s">
        <v>439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6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6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6">
        <v>44662</v>
      </c>
      <c r="C272" s="63" t="s">
        <v>439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6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6">
        <v>44664</v>
      </c>
      <c r="C274" s="63" t="s">
        <v>439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6">
        <v>44665</v>
      </c>
      <c r="C275" s="63" t="s">
        <v>439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6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6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6">
        <v>44671</v>
      </c>
      <c r="C278" s="63" t="s">
        <v>439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6">
        <v>44672</v>
      </c>
      <c r="C279" s="63" t="s">
        <v>439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6">
        <v>44673</v>
      </c>
      <c r="C280" s="63" t="s">
        <v>439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6">
        <v>44676</v>
      </c>
      <c r="C281" s="63" t="s">
        <v>439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6">
        <v>44677</v>
      </c>
      <c r="C282" s="63" t="s">
        <v>439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6">
        <v>44678</v>
      </c>
      <c r="C283" s="63" t="s">
        <v>439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6">
        <v>44679</v>
      </c>
      <c r="C284" s="63" t="s">
        <v>439</v>
      </c>
      <c r="Q284" s="397"/>
      <c r="R284" s="398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6">
        <v>44680</v>
      </c>
      <c r="C285" s="63" t="s">
        <v>439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6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6">
        <v>44684</v>
      </c>
      <c r="C287" s="63" t="s">
        <v>439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6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6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6">
        <v>44687</v>
      </c>
      <c r="C290" s="63" t="s">
        <v>439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6">
        <v>44690</v>
      </c>
      <c r="C291" s="63" t="s">
        <v>439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6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6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6">
        <v>44693</v>
      </c>
      <c r="C294" s="63" t="s">
        <v>439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6">
        <v>44694</v>
      </c>
      <c r="C295" s="63" t="s">
        <v>439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6">
        <v>44697</v>
      </c>
      <c r="C296" s="63" t="s">
        <v>439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6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6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6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6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6">
        <v>44704</v>
      </c>
      <c r="C301" s="63" t="s">
        <v>439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6">
        <v>44705</v>
      </c>
      <c r="C302" s="63" t="s">
        <v>439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6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6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6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6">
        <v>44711</v>
      </c>
      <c r="C306" s="63" t="s">
        <v>439</v>
      </c>
      <c r="T306" s="192">
        <v>2.8925000000000001</v>
      </c>
      <c r="U306" s="192">
        <v>2.9649999999999999</v>
      </c>
      <c r="V306" s="192">
        <v>2.95</v>
      </c>
      <c r="W306" s="192">
        <v>2.9175</v>
      </c>
      <c r="X306" s="192">
        <v>2.88</v>
      </c>
    </row>
    <row r="307" spans="1:25">
      <c r="A307" s="96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6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6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6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6">
        <v>44718</v>
      </c>
      <c r="C311" s="63" t="s">
        <v>439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6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6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6">
        <v>44721</v>
      </c>
      <c r="C314" s="63" t="s">
        <v>439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6">
        <v>44722</v>
      </c>
      <c r="C315" s="63" t="s">
        <v>439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6">
        <v>44725</v>
      </c>
      <c r="C316" s="63" t="s">
        <v>439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6">
        <v>44726</v>
      </c>
      <c r="C317" s="63" t="s">
        <v>439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6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6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6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6">
        <v>44732</v>
      </c>
      <c r="U321" s="192">
        <v>2.9624999999999999</v>
      </c>
      <c r="V321" s="192">
        <v>2.94</v>
      </c>
      <c r="W321" s="192">
        <v>2.9125000000000001</v>
      </c>
      <c r="X321" s="192">
        <v>2.8650000000000002</v>
      </c>
    </row>
    <row r="322" spans="1:24">
      <c r="A322" s="96">
        <v>44733</v>
      </c>
      <c r="C322" s="63" t="s">
        <v>439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6">
        <v>44734</v>
      </c>
      <c r="C323" s="63" t="s">
        <v>439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6">
        <v>44735</v>
      </c>
      <c r="C324" s="63" t="s">
        <v>439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6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6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6">
        <v>44740</v>
      </c>
      <c r="C327" s="63" t="s">
        <v>439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6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6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6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6">
        <v>44746</v>
      </c>
      <c r="U331" s="192">
        <v>2.9133</v>
      </c>
      <c r="V331" s="192">
        <v>2.65</v>
      </c>
      <c r="W331" s="192">
        <v>2.6124999999999998</v>
      </c>
      <c r="X331" s="192">
        <v>2.5550000000000002</v>
      </c>
    </row>
    <row r="332" spans="1:24">
      <c r="A332" s="96">
        <v>44747</v>
      </c>
      <c r="C332" s="63" t="s">
        <v>439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6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6">
        <v>44749</v>
      </c>
      <c r="C334" s="63" t="s">
        <v>439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6">
        <v>44750</v>
      </c>
      <c r="C335" s="63" t="s">
        <v>439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6">
        <v>44753</v>
      </c>
      <c r="C336" s="63" t="s">
        <v>439</v>
      </c>
      <c r="V336">
        <v>2.63</v>
      </c>
      <c r="W336">
        <v>2.6349999999999998</v>
      </c>
      <c r="X336">
        <v>2.59</v>
      </c>
    </row>
    <row r="337" spans="1:24">
      <c r="A337" s="96">
        <v>44754</v>
      </c>
      <c r="C337" s="63" t="s">
        <v>439</v>
      </c>
      <c r="V337">
        <v>2.5499999999999998</v>
      </c>
      <c r="W337">
        <v>2.5350000000000001</v>
      </c>
      <c r="X337">
        <v>2.4874999999999998</v>
      </c>
    </row>
    <row r="338" spans="1:24">
      <c r="A338" s="96">
        <v>44755</v>
      </c>
      <c r="C338" s="63" t="s">
        <v>439</v>
      </c>
      <c r="V338">
        <v>2.585</v>
      </c>
      <c r="W338">
        <v>2.585</v>
      </c>
      <c r="X338">
        <v>2.5350000000000001</v>
      </c>
    </row>
    <row r="339" spans="1:24">
      <c r="A339" s="96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6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6">
        <v>44760</v>
      </c>
      <c r="C341" s="63" t="s">
        <v>439</v>
      </c>
      <c r="V341">
        <v>2.6850000000000001</v>
      </c>
      <c r="W341">
        <v>2.71</v>
      </c>
      <c r="X341">
        <v>2.6475</v>
      </c>
    </row>
    <row r="342" spans="1:24">
      <c r="A342" s="96">
        <v>44761</v>
      </c>
      <c r="C342" s="63" t="s">
        <v>439</v>
      </c>
      <c r="V342">
        <v>2.665</v>
      </c>
      <c r="W342">
        <v>2.6749999999999998</v>
      </c>
      <c r="X342">
        <v>2.6150000000000002</v>
      </c>
    </row>
    <row r="343" spans="1:24">
      <c r="A343" s="96">
        <v>44762</v>
      </c>
      <c r="C343" s="63" t="s">
        <v>439</v>
      </c>
      <c r="V343">
        <v>2.645</v>
      </c>
      <c r="W343">
        <v>2.65</v>
      </c>
      <c r="X343">
        <v>2.5924999999999998</v>
      </c>
    </row>
    <row r="344" spans="1:24">
      <c r="A344" s="96">
        <v>44763</v>
      </c>
      <c r="C344" s="63" t="s">
        <v>439</v>
      </c>
      <c r="V344">
        <v>2.6</v>
      </c>
      <c r="W344">
        <v>2.61</v>
      </c>
      <c r="X344">
        <v>2.5474999999999999</v>
      </c>
    </row>
    <row r="345" spans="1:24">
      <c r="A345" s="96">
        <v>44764</v>
      </c>
      <c r="C345" s="63" t="s">
        <v>439</v>
      </c>
      <c r="V345">
        <v>2.5874999999999999</v>
      </c>
      <c r="W345">
        <v>2.5750000000000002</v>
      </c>
      <c r="X345">
        <v>2.52</v>
      </c>
    </row>
    <row r="346" spans="1:24">
      <c r="A346" s="96">
        <v>44767</v>
      </c>
      <c r="C346" s="63" t="s">
        <v>439</v>
      </c>
      <c r="V346">
        <v>2.5950000000000002</v>
      </c>
      <c r="W346">
        <v>2.6150000000000002</v>
      </c>
      <c r="X346">
        <v>2.5575000000000001</v>
      </c>
    </row>
    <row r="347" spans="1:24">
      <c r="A347" s="96">
        <v>44768</v>
      </c>
      <c r="C347" s="63" t="s">
        <v>439</v>
      </c>
      <c r="V347">
        <v>2.605</v>
      </c>
      <c r="W347">
        <v>2.66</v>
      </c>
      <c r="X347">
        <v>2.6025</v>
      </c>
    </row>
    <row r="348" spans="1:24">
      <c r="A348" s="96">
        <v>44769</v>
      </c>
      <c r="C348" s="63" t="s">
        <v>439</v>
      </c>
      <c r="V348">
        <v>2.605</v>
      </c>
      <c r="W348">
        <v>2.6949999999999998</v>
      </c>
      <c r="X348">
        <v>2.6324999999999998</v>
      </c>
    </row>
    <row r="349" spans="1:24">
      <c r="A349" s="96">
        <v>44770</v>
      </c>
      <c r="C349" s="63" t="s">
        <v>439</v>
      </c>
      <c r="U349" s="397"/>
      <c r="V349">
        <v>2.6124999999999998</v>
      </c>
      <c r="W349">
        <v>2.76</v>
      </c>
      <c r="X349">
        <v>2.7</v>
      </c>
    </row>
    <row r="350" spans="1:24">
      <c r="A350" s="96">
        <v>44771</v>
      </c>
      <c r="C350" s="63" t="s">
        <v>439</v>
      </c>
      <c r="V350">
        <v>2.6105</v>
      </c>
      <c r="W350">
        <v>2.7349999999999999</v>
      </c>
      <c r="X350">
        <v>2.6825000000000001</v>
      </c>
    </row>
    <row r="351" spans="1:24">
      <c r="A351" s="96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6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6">
        <v>44776</v>
      </c>
      <c r="C353" s="63" t="s">
        <v>439</v>
      </c>
      <c r="W353">
        <v>2.52</v>
      </c>
      <c r="X353">
        <v>2.4849999999999999</v>
      </c>
    </row>
    <row r="354" spans="1:26">
      <c r="A354" s="96">
        <v>44777</v>
      </c>
      <c r="C354" s="63">
        <v>50</v>
      </c>
      <c r="W354">
        <v>2.4750000000000001</v>
      </c>
      <c r="X354">
        <v>2.44</v>
      </c>
    </row>
    <row r="355" spans="1:26">
      <c r="A355" s="96">
        <v>44778</v>
      </c>
      <c r="C355" s="63" t="s">
        <v>439</v>
      </c>
      <c r="W355">
        <v>2.52</v>
      </c>
      <c r="X355">
        <v>2.4975000000000001</v>
      </c>
    </row>
    <row r="356" spans="1:26">
      <c r="A356" s="96">
        <v>44781</v>
      </c>
      <c r="C356" s="63" t="s">
        <v>439</v>
      </c>
      <c r="W356">
        <v>2.4950000000000001</v>
      </c>
      <c r="X356">
        <v>2.4750000000000001</v>
      </c>
    </row>
    <row r="357" spans="1:26">
      <c r="A357" s="96">
        <v>44782</v>
      </c>
      <c r="C357" s="63" t="s">
        <v>439</v>
      </c>
      <c r="W357">
        <v>2.5099999999999998</v>
      </c>
      <c r="X357">
        <v>2.4900000000000002</v>
      </c>
    </row>
    <row r="358" spans="1:26">
      <c r="A358" s="96">
        <v>44783</v>
      </c>
      <c r="C358" s="63" t="s">
        <v>439</v>
      </c>
      <c r="W358">
        <v>2.5299999999999998</v>
      </c>
      <c r="X358">
        <v>2.5225</v>
      </c>
    </row>
    <row r="359" spans="1:26">
      <c r="A359" s="96">
        <v>44784</v>
      </c>
      <c r="C359" s="63" t="s">
        <v>439</v>
      </c>
      <c r="W359">
        <v>2.5950000000000002</v>
      </c>
      <c r="X359">
        <v>2.605</v>
      </c>
    </row>
    <row r="360" spans="1:26">
      <c r="A360" s="96">
        <v>44785</v>
      </c>
      <c r="C360" s="63" t="s">
        <v>439</v>
      </c>
      <c r="W360">
        <v>2.62</v>
      </c>
      <c r="X360">
        <v>2.6575000000000002</v>
      </c>
    </row>
    <row r="361" spans="1:26">
      <c r="A361" s="96">
        <v>44788</v>
      </c>
      <c r="C361" s="63" t="s">
        <v>439</v>
      </c>
      <c r="W361">
        <v>2.605</v>
      </c>
      <c r="X361">
        <v>2.6349999999999998</v>
      </c>
    </row>
    <row r="362" spans="1:26">
      <c r="A362" s="96">
        <v>44789</v>
      </c>
      <c r="C362" s="63" t="s">
        <v>439</v>
      </c>
      <c r="W362">
        <v>2.58</v>
      </c>
      <c r="X362">
        <v>2.5924999999999998</v>
      </c>
    </row>
    <row r="363" spans="1:26">
      <c r="A363" s="96">
        <v>44790</v>
      </c>
      <c r="C363" s="63">
        <v>100</v>
      </c>
      <c r="W363">
        <v>2.59</v>
      </c>
      <c r="X363">
        <v>2.605</v>
      </c>
    </row>
    <row r="364" spans="1:26">
      <c r="A364" s="96">
        <v>44791</v>
      </c>
      <c r="C364" s="63" t="s">
        <v>439</v>
      </c>
      <c r="W364">
        <v>2.6</v>
      </c>
      <c r="X364">
        <v>2.63</v>
      </c>
    </row>
    <row r="365" spans="1:26">
      <c r="A365" s="96">
        <v>44792</v>
      </c>
      <c r="C365" s="63" t="s">
        <v>439</v>
      </c>
      <c r="W365">
        <v>2.6150000000000002</v>
      </c>
      <c r="X365">
        <v>2.6749999999999998</v>
      </c>
    </row>
    <row r="366" spans="1:26">
      <c r="A366" s="96">
        <v>44795</v>
      </c>
      <c r="C366" s="63">
        <v>150</v>
      </c>
      <c r="W366">
        <v>2.6349999999999998</v>
      </c>
      <c r="X366">
        <v>2.73</v>
      </c>
    </row>
    <row r="367" spans="1:26">
      <c r="A367" s="96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6">
        <v>44797</v>
      </c>
      <c r="C368" s="63" t="s">
        <v>439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6">
        <v>44798</v>
      </c>
      <c r="C369" s="63" t="s">
        <v>439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6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6">
        <v>44802</v>
      </c>
      <c r="C371" s="63" t="s">
        <v>439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6">
        <v>44803</v>
      </c>
      <c r="C372" s="63" t="s">
        <v>439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6">
        <v>44804</v>
      </c>
      <c r="C373" s="63" t="s">
        <v>439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6">
        <v>44805</v>
      </c>
      <c r="C374" s="63" t="s">
        <v>439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6">
        <v>44806</v>
      </c>
      <c r="C375" s="63" t="s">
        <v>439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4">
        <v>44809</v>
      </c>
      <c r="W376" s="192">
        <v>2.6113</v>
      </c>
      <c r="X376" s="192">
        <v>2.5375000000000001</v>
      </c>
      <c r="Y376" s="192">
        <v>2.4750000000000001</v>
      </c>
      <c r="Z376" s="192">
        <v>2.415</v>
      </c>
      <c r="AA376" s="192">
        <v>2.37</v>
      </c>
    </row>
    <row r="377" spans="1:27">
      <c r="A377" s="96">
        <v>44810</v>
      </c>
      <c r="C377" s="63" t="s">
        <v>439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6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6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6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6">
        <v>44816</v>
      </c>
      <c r="C381" s="63" t="s">
        <v>439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6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6">
        <v>44818</v>
      </c>
      <c r="C383" s="63" t="s">
        <v>439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6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6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6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6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6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6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6">
        <v>44827</v>
      </c>
      <c r="C390" s="63" t="s">
        <v>439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6">
        <v>44830</v>
      </c>
      <c r="C391" s="63" t="s">
        <v>439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6">
        <v>44831</v>
      </c>
      <c r="C392" s="63" t="s">
        <v>439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6">
        <v>44832</v>
      </c>
      <c r="C393" s="63" t="s">
        <v>439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6">
        <v>44833</v>
      </c>
      <c r="C394" s="63" t="s">
        <v>439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6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6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6">
        <v>44838</v>
      </c>
      <c r="C397" s="63" t="s">
        <v>439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6">
        <v>44839</v>
      </c>
      <c r="C398" s="63" t="s">
        <v>439</v>
      </c>
      <c r="Y398">
        <v>2.5499999999999998</v>
      </c>
      <c r="Z398">
        <v>2.4500000000000002</v>
      </c>
      <c r="AA398">
        <v>2.3824999999999998</v>
      </c>
    </row>
    <row r="399" spans="1:27">
      <c r="A399" s="96">
        <v>44840</v>
      </c>
      <c r="C399" s="63" t="s">
        <v>439</v>
      </c>
      <c r="Y399">
        <v>2.52</v>
      </c>
      <c r="Z399">
        <v>2.42</v>
      </c>
      <c r="AA399">
        <v>2.35</v>
      </c>
    </row>
    <row r="400" spans="1:27">
      <c r="A400" s="96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6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6">
        <v>44845</v>
      </c>
      <c r="C402" s="63" t="s">
        <v>439</v>
      </c>
      <c r="Y402">
        <v>2.5249999999999999</v>
      </c>
      <c r="Z402">
        <v>2.4300000000000002</v>
      </c>
      <c r="AA402">
        <v>2.355</v>
      </c>
    </row>
    <row r="403" spans="1:27">
      <c r="A403" s="96">
        <v>44846</v>
      </c>
      <c r="C403" s="63" t="s">
        <v>439</v>
      </c>
      <c r="Y403">
        <v>2.5099999999999998</v>
      </c>
      <c r="Z403">
        <v>2.415</v>
      </c>
      <c r="AA403">
        <v>2.3450000000000002</v>
      </c>
    </row>
    <row r="404" spans="1:27">
      <c r="A404" s="96">
        <v>44847</v>
      </c>
      <c r="C404" s="63" t="s">
        <v>439</v>
      </c>
      <c r="Y404">
        <v>2.5049999999999999</v>
      </c>
      <c r="Z404">
        <v>2.4</v>
      </c>
      <c r="AA404">
        <v>2.34</v>
      </c>
    </row>
    <row r="405" spans="1:27">
      <c r="A405" s="96">
        <v>44848</v>
      </c>
      <c r="C405" s="63" t="s">
        <v>439</v>
      </c>
      <c r="Y405">
        <v>2.52</v>
      </c>
      <c r="Z405">
        <v>2.4249999999999998</v>
      </c>
      <c r="AA405">
        <v>2.355</v>
      </c>
    </row>
    <row r="406" spans="1:27">
      <c r="A406" s="96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6">
        <v>44852</v>
      </c>
      <c r="C407" s="63" t="s">
        <v>439</v>
      </c>
      <c r="Y407">
        <v>2.5099999999999998</v>
      </c>
      <c r="Z407">
        <v>2.42</v>
      </c>
      <c r="AA407">
        <v>2.3450000000000002</v>
      </c>
    </row>
    <row r="408" spans="1:27">
      <c r="A408" s="96">
        <v>44853</v>
      </c>
      <c r="C408" s="63" t="s">
        <v>439</v>
      </c>
      <c r="Y408">
        <v>2.5249999999999999</v>
      </c>
      <c r="Z408">
        <v>2.44</v>
      </c>
      <c r="AA408">
        <v>2.36</v>
      </c>
    </row>
    <row r="409" spans="1:27">
      <c r="A409" s="96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6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6">
        <v>44858</v>
      </c>
      <c r="C411" s="63" t="s">
        <v>439</v>
      </c>
      <c r="Y411">
        <v>2.54</v>
      </c>
      <c r="Z411">
        <v>2.5</v>
      </c>
      <c r="AA411">
        <v>2.415</v>
      </c>
    </row>
    <row r="412" spans="1:27">
      <c r="A412" s="96">
        <v>44859</v>
      </c>
      <c r="C412" s="63" t="s">
        <v>439</v>
      </c>
      <c r="Y412">
        <v>2.5350000000000001</v>
      </c>
      <c r="Z412">
        <v>2.5</v>
      </c>
      <c r="AA412">
        <v>2.4125000000000001</v>
      </c>
    </row>
    <row r="413" spans="1:27">
      <c r="A413" s="96">
        <v>44860</v>
      </c>
      <c r="C413" s="63" t="s">
        <v>439</v>
      </c>
      <c r="Y413">
        <v>2.5350000000000001</v>
      </c>
      <c r="Z413">
        <v>2.4849999999999999</v>
      </c>
      <c r="AA413">
        <v>2.4049999999999998</v>
      </c>
    </row>
    <row r="414" spans="1:27">
      <c r="A414" s="96">
        <v>44861</v>
      </c>
      <c r="C414" s="63" t="s">
        <v>439</v>
      </c>
      <c r="Y414">
        <v>2.5350000000000001</v>
      </c>
      <c r="Z414">
        <v>2.52</v>
      </c>
      <c r="AA414">
        <v>2.4249999999999998</v>
      </c>
    </row>
    <row r="415" spans="1:27">
      <c r="A415" s="96">
        <v>44862</v>
      </c>
      <c r="C415" s="63" t="s">
        <v>439</v>
      </c>
      <c r="Y415">
        <v>2.54</v>
      </c>
      <c r="Z415">
        <v>2.5750000000000002</v>
      </c>
      <c r="AA415">
        <v>2.4649999999999999</v>
      </c>
    </row>
    <row r="416" spans="1:27">
      <c r="A416" s="96">
        <v>44865</v>
      </c>
      <c r="C416" s="63" t="s">
        <v>439</v>
      </c>
      <c r="Y416">
        <v>2.5394000000000001</v>
      </c>
      <c r="Z416">
        <v>2.6150000000000002</v>
      </c>
      <c r="AA416">
        <v>2.5074999999999998</v>
      </c>
    </row>
    <row r="417" spans="1:28">
      <c r="A417" s="96">
        <v>44866</v>
      </c>
      <c r="Y417">
        <v>2.5394000000000001</v>
      </c>
      <c r="Z417">
        <v>2.6850000000000001</v>
      </c>
      <c r="AA417">
        <v>2.57</v>
      </c>
    </row>
    <row r="418" spans="1:28">
      <c r="A418" s="96">
        <v>44867</v>
      </c>
      <c r="C418" s="63" t="s">
        <v>439</v>
      </c>
      <c r="Y418">
        <v>2.5394000000000001</v>
      </c>
      <c r="Z418">
        <v>2.71</v>
      </c>
      <c r="AA418">
        <v>2.5649999999999999</v>
      </c>
    </row>
    <row r="419" spans="1:28">
      <c r="A419" s="96">
        <v>44868</v>
      </c>
      <c r="C419" s="63">
        <v>25</v>
      </c>
      <c r="Z419">
        <v>2.835</v>
      </c>
      <c r="AA419">
        <v>2.5950000000000002</v>
      </c>
    </row>
    <row r="420" spans="1:28">
      <c r="A420" s="96">
        <v>44869</v>
      </c>
      <c r="C420" s="63" t="s">
        <v>439</v>
      </c>
      <c r="Z420">
        <v>2.86</v>
      </c>
      <c r="AA420">
        <v>2.63</v>
      </c>
    </row>
    <row r="421" spans="1:28">
      <c r="A421" s="96">
        <v>44872</v>
      </c>
      <c r="C421" s="63" t="s">
        <v>439</v>
      </c>
      <c r="Z421">
        <v>2.86</v>
      </c>
      <c r="AA421">
        <v>2.65</v>
      </c>
    </row>
    <row r="422" spans="1:28">
      <c r="A422" s="96">
        <v>44873</v>
      </c>
      <c r="C422" s="63">
        <v>50</v>
      </c>
      <c r="Z422">
        <v>2.77</v>
      </c>
      <c r="AA422">
        <v>2.5249999999999999</v>
      </c>
    </row>
    <row r="423" spans="1:28">
      <c r="A423" s="96">
        <v>44874</v>
      </c>
      <c r="C423" s="63" t="s">
        <v>439</v>
      </c>
      <c r="Z423">
        <v>2.7749999999999999</v>
      </c>
      <c r="AA423">
        <v>2.52</v>
      </c>
    </row>
    <row r="424" spans="1:28">
      <c r="A424" s="96">
        <v>44875</v>
      </c>
      <c r="C424" s="63" t="s">
        <v>439</v>
      </c>
      <c r="Z424">
        <v>2.7349999999999999</v>
      </c>
      <c r="AA424">
        <v>2.4750000000000001</v>
      </c>
    </row>
    <row r="425" spans="1:28">
      <c r="A425" s="96">
        <v>44876</v>
      </c>
      <c r="C425" s="63" t="s">
        <v>439</v>
      </c>
      <c r="Z425">
        <v>2.67</v>
      </c>
      <c r="AA425">
        <v>2.46</v>
      </c>
    </row>
    <row r="426" spans="1:28">
      <c r="A426" s="96">
        <v>44879</v>
      </c>
      <c r="C426" s="63" t="s">
        <v>439</v>
      </c>
      <c r="Z426">
        <v>2.65</v>
      </c>
      <c r="AA426">
        <v>2.44</v>
      </c>
    </row>
    <row r="427" spans="1:28">
      <c r="A427" s="96">
        <v>44880</v>
      </c>
      <c r="C427" s="63" t="s">
        <v>439</v>
      </c>
      <c r="Z427">
        <v>2.64</v>
      </c>
      <c r="AA427">
        <v>2.415</v>
      </c>
    </row>
    <row r="428" spans="1:28">
      <c r="A428" s="96">
        <v>44881</v>
      </c>
      <c r="C428" s="63">
        <v>25</v>
      </c>
      <c r="Z428">
        <v>2.62</v>
      </c>
      <c r="AA428">
        <v>2.34</v>
      </c>
    </row>
    <row r="429" spans="1:28">
      <c r="A429" s="96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6">
        <v>44883</v>
      </c>
      <c r="C430" s="63" t="s">
        <v>439</v>
      </c>
      <c r="Z430">
        <v>2.63</v>
      </c>
      <c r="AA430">
        <v>2.3849999999999998</v>
      </c>
      <c r="AB430">
        <v>2.3174999999999999</v>
      </c>
    </row>
    <row r="431" spans="1:28">
      <c r="A431" s="96">
        <v>44886</v>
      </c>
      <c r="C431" s="63" t="s">
        <v>439</v>
      </c>
      <c r="Z431">
        <v>2.6349999999999998</v>
      </c>
      <c r="AA431">
        <v>2.4049999999999998</v>
      </c>
      <c r="AB431">
        <v>2.355</v>
      </c>
    </row>
    <row r="432" spans="1:28">
      <c r="A432" s="96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6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6">
        <v>44889</v>
      </c>
      <c r="Z434" s="192">
        <v>2.64</v>
      </c>
      <c r="AA434" s="192">
        <v>2.5249999999999999</v>
      </c>
      <c r="AB434" s="192">
        <v>2.415</v>
      </c>
      <c r="AC434" s="192">
        <v>2.42</v>
      </c>
      <c r="AD434" s="192">
        <v>2.4300000000000002</v>
      </c>
    </row>
    <row r="435" spans="1:30">
      <c r="A435" s="96">
        <v>44890</v>
      </c>
      <c r="C435" s="63" t="s">
        <v>439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6">
        <v>44893</v>
      </c>
      <c r="C436" s="63" t="s">
        <v>439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6">
        <v>44894</v>
      </c>
      <c r="C437" s="63" t="s">
        <v>439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6">
        <v>44895</v>
      </c>
      <c r="C438" s="63" t="s">
        <v>439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6">
        <v>44896</v>
      </c>
      <c r="C439" s="63" t="s">
        <v>439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6">
        <v>44897</v>
      </c>
      <c r="C440" s="63" t="s">
        <v>439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6">
        <v>44900</v>
      </c>
      <c r="C441" s="63" t="s">
        <v>439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6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6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6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6">
        <v>44904</v>
      </c>
      <c r="C445" s="63" t="s">
        <v>439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6">
        <v>44907</v>
      </c>
      <c r="C446" s="63" t="s">
        <v>439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6">
        <v>44908</v>
      </c>
      <c r="C447" s="63" t="s">
        <v>439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6">
        <v>44909</v>
      </c>
      <c r="C448" s="63" t="s">
        <v>439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6">
        <v>44910</v>
      </c>
      <c r="C449" s="63" t="s">
        <v>439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6">
        <v>44911</v>
      </c>
      <c r="C450" s="63" t="s">
        <v>439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6">
        <v>44914</v>
      </c>
      <c r="C451" s="63" t="s">
        <v>439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6">
        <v>44915</v>
      </c>
      <c r="C452" s="63" t="s">
        <v>439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6">
        <v>44916</v>
      </c>
      <c r="C453" s="63" t="s">
        <v>439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6">
        <v>44917</v>
      </c>
      <c r="C454" s="63" t="s">
        <v>439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6">
        <v>44918</v>
      </c>
      <c r="C455" s="63" t="s">
        <v>439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6">
        <v>44921</v>
      </c>
      <c r="AA456" s="192">
        <v>2.2549999999999999</v>
      </c>
      <c r="AB456" s="192">
        <v>2.3250000000000002</v>
      </c>
      <c r="AC456" s="192">
        <v>2.3450000000000002</v>
      </c>
      <c r="AD456" s="192">
        <v>2.355</v>
      </c>
    </row>
    <row r="457" spans="1:30">
      <c r="A457" s="96">
        <v>44922</v>
      </c>
      <c r="C457" s="63" t="s">
        <v>439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6">
        <v>44923</v>
      </c>
      <c r="C458" s="63" t="s">
        <v>439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6">
        <v>44924</v>
      </c>
      <c r="C459" s="63" t="s">
        <v>439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6">
        <v>44925</v>
      </c>
      <c r="C460" s="63" t="s">
        <v>439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6">
        <v>44928</v>
      </c>
      <c r="AA461" s="192">
        <v>2.2704</v>
      </c>
      <c r="AB461" s="192">
        <v>2.42</v>
      </c>
      <c r="AC461" s="192">
        <v>2.4175</v>
      </c>
      <c r="AD461" s="192">
        <v>2.42</v>
      </c>
    </row>
    <row r="462" spans="1:30">
      <c r="A462" s="96">
        <v>44929</v>
      </c>
      <c r="C462" s="63" t="s">
        <v>439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6">
        <v>44930</v>
      </c>
      <c r="C463" s="63" t="s">
        <v>439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6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6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6">
        <v>44935</v>
      </c>
      <c r="C466" s="63" t="s">
        <v>439</v>
      </c>
      <c r="AB466">
        <v>2.27</v>
      </c>
      <c r="AC466">
        <v>2.2025000000000001</v>
      </c>
      <c r="AD466">
        <v>2.21</v>
      </c>
    </row>
    <row r="467" spans="1:31">
      <c r="A467" s="96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6">
        <v>44937</v>
      </c>
      <c r="C468" s="63" t="s">
        <v>439</v>
      </c>
      <c r="AB468">
        <v>2.2275</v>
      </c>
      <c r="AC468">
        <v>2.15</v>
      </c>
      <c r="AD468">
        <v>2.16</v>
      </c>
    </row>
    <row r="469" spans="1:31">
      <c r="A469" s="96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6">
        <v>44939</v>
      </c>
      <c r="C470" s="63" t="s">
        <v>439</v>
      </c>
      <c r="AB470">
        <v>2.2850000000000001</v>
      </c>
      <c r="AC470">
        <v>2.2650000000000001</v>
      </c>
      <c r="AD470">
        <v>2.2749999999999999</v>
      </c>
    </row>
    <row r="471" spans="1:31">
      <c r="A471" s="96">
        <v>44942</v>
      </c>
      <c r="AB471" s="192">
        <v>2.2850000000000001</v>
      </c>
      <c r="AC471" s="192">
        <v>2.2650000000000001</v>
      </c>
      <c r="AD471" s="192">
        <v>2.2749999999999999</v>
      </c>
    </row>
    <row r="472" spans="1:31">
      <c r="A472" s="96">
        <v>44943</v>
      </c>
      <c r="C472" s="63" t="s">
        <v>439</v>
      </c>
      <c r="AB472">
        <v>2.2999999999999998</v>
      </c>
      <c r="AC472">
        <v>2.2799999999999998</v>
      </c>
      <c r="AD472">
        <v>2.29</v>
      </c>
    </row>
    <row r="473" spans="1:31">
      <c r="A473" s="96">
        <v>44944</v>
      </c>
      <c r="C473" s="63" t="s">
        <v>439</v>
      </c>
      <c r="AB473">
        <v>2.29</v>
      </c>
      <c r="AC473">
        <v>2.2549999999999999</v>
      </c>
      <c r="AD473">
        <v>2.2675000000000001</v>
      </c>
    </row>
    <row r="474" spans="1:31">
      <c r="A474" s="96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6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6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6">
        <v>44950</v>
      </c>
      <c r="C477" s="63" t="s">
        <v>439</v>
      </c>
      <c r="AB477">
        <v>2.29</v>
      </c>
      <c r="AC477">
        <v>2.2475000000000001</v>
      </c>
      <c r="AD477">
        <v>2.2599999999999998</v>
      </c>
    </row>
    <row r="478" spans="1:31">
      <c r="A478" s="96">
        <v>44951</v>
      </c>
      <c r="C478" s="63" t="s">
        <v>439</v>
      </c>
      <c r="AB478">
        <v>2.29</v>
      </c>
      <c r="AC478">
        <v>2.2275</v>
      </c>
      <c r="AD478">
        <v>2.2400000000000002</v>
      </c>
    </row>
    <row r="479" spans="1:31">
      <c r="A479" s="96">
        <v>44952</v>
      </c>
      <c r="C479" s="63" t="s">
        <v>439</v>
      </c>
      <c r="AB479">
        <v>2.29</v>
      </c>
      <c r="AC479">
        <v>2.2450000000000001</v>
      </c>
      <c r="AD479">
        <v>2.2599999999999998</v>
      </c>
    </row>
    <row r="480" spans="1:31">
      <c r="A480" s="96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6">
        <v>44956</v>
      </c>
      <c r="C481" s="63" t="s">
        <v>439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6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6">
        <v>44958</v>
      </c>
      <c r="C483" s="63" t="s">
        <v>439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6">
        <v>44959</v>
      </c>
      <c r="C484" s="63" t="s">
        <v>439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6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6">
        <v>44963</v>
      </c>
      <c r="C486" s="63" t="s">
        <v>439</v>
      </c>
      <c r="AC486">
        <v>2.2799999999999998</v>
      </c>
      <c r="AD486">
        <v>2.2949999999999999</v>
      </c>
      <c r="AE486">
        <v>2.31</v>
      </c>
    </row>
    <row r="487" spans="1:33">
      <c r="A487" s="96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6">
        <v>44965</v>
      </c>
      <c r="C488" s="63" t="s">
        <v>439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6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6">
        <v>44967</v>
      </c>
      <c r="C490" s="63" t="s">
        <v>439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6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6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6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6">
        <v>44973</v>
      </c>
      <c r="C494" s="63" t="s">
        <v>439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6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6">
        <v>44977</v>
      </c>
      <c r="C496" s="63">
        <v>0</v>
      </c>
      <c r="AC496" s="192">
        <v>2.2650000000000001</v>
      </c>
      <c r="AD496" s="192">
        <v>2.2850000000000001</v>
      </c>
      <c r="AE496" s="192">
        <v>2.3050000000000002</v>
      </c>
      <c r="AF496" s="192">
        <v>2.3174999999999999</v>
      </c>
      <c r="AG496" s="192">
        <v>2.3174999999999999</v>
      </c>
    </row>
    <row r="497" spans="1:33">
      <c r="A497" s="96">
        <v>44978</v>
      </c>
      <c r="C497" s="63" t="s">
        <v>439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6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6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6">
        <v>44981</v>
      </c>
      <c r="C500" s="63" t="s">
        <v>439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6">
        <v>44984</v>
      </c>
      <c r="C501" s="63" t="s">
        <v>439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6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6">
        <v>44986</v>
      </c>
      <c r="C503" s="63" t="s">
        <v>439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6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6">
        <v>44988</v>
      </c>
      <c r="C505" s="63" t="s">
        <v>439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6">
        <v>44991</v>
      </c>
      <c r="C506" s="63" t="s">
        <v>439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6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6">
        <v>44993</v>
      </c>
      <c r="C508" s="63" t="s">
        <v>439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6">
        <v>44994</v>
      </c>
      <c r="C509" s="63" t="s">
        <v>439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6">
        <v>44995</v>
      </c>
      <c r="C510" s="63" t="s">
        <v>439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6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6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6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6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6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6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6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6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6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6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6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6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6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6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6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6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6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6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6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6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6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6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6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6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6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6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6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6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6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6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6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6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6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6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4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6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6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6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6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6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6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6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6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6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6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6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6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6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6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6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6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6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6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6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4">
        <v>45075</v>
      </c>
      <c r="AF565" s="192">
        <v>2.5274999999999999</v>
      </c>
      <c r="AG565" s="192">
        <v>2.5874999999999999</v>
      </c>
      <c r="AH565" s="192">
        <v>2.54</v>
      </c>
      <c r="AI565" s="192">
        <v>2.48</v>
      </c>
      <c r="AJ565" s="192">
        <v>2.4224999999999999</v>
      </c>
    </row>
    <row r="566" spans="1:36">
      <c r="A566" s="96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6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6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6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6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6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6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6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6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6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6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6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6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6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4">
        <v>45096</v>
      </c>
      <c r="AG580" s="192">
        <v>2.6074999999999999</v>
      </c>
      <c r="AH580" s="192">
        <v>2.62</v>
      </c>
      <c r="AI580" s="192">
        <v>2.5649999999999999</v>
      </c>
      <c r="AJ580" s="192">
        <v>2.4950000000000001</v>
      </c>
    </row>
    <row r="581" spans="1:36">
      <c r="A581" s="96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6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6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6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6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6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6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6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6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6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4">
        <v>45111</v>
      </c>
      <c r="AG591" s="192">
        <v>2.6337000000000002</v>
      </c>
      <c r="AH591" s="192">
        <v>2.41</v>
      </c>
      <c r="AI591" s="192">
        <v>2.34</v>
      </c>
      <c r="AJ591" s="192">
        <v>2.2675000000000001</v>
      </c>
    </row>
    <row r="592" spans="1:36">
      <c r="A592" s="96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6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6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6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6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6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6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6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6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6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6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6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6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6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6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6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6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6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6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6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6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6">
        <v>45141</v>
      </c>
      <c r="C613" s="63">
        <v>0</v>
      </c>
      <c r="AI613">
        <v>2.2599999999999998</v>
      </c>
      <c r="AJ613">
        <v>2.19</v>
      </c>
    </row>
    <row r="614" spans="1:36">
      <c r="A614" s="96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6">
        <v>45145</v>
      </c>
      <c r="C615" s="63">
        <v>0</v>
      </c>
      <c r="AI615">
        <v>2.27</v>
      </c>
      <c r="AJ615">
        <v>2.21</v>
      </c>
    </row>
    <row r="616" spans="1:36">
      <c r="A616" s="96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6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6">
        <v>45148</v>
      </c>
      <c r="C618" s="63">
        <v>150</v>
      </c>
      <c r="AI618">
        <v>2.27</v>
      </c>
      <c r="AJ618">
        <v>2.23</v>
      </c>
    </row>
    <row r="619" spans="1:36">
      <c r="A619" s="96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6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6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6">
        <v>45154</v>
      </c>
      <c r="C622" s="63">
        <v>100</v>
      </c>
      <c r="AI622">
        <v>2.21</v>
      </c>
      <c r="AJ622">
        <v>2.14</v>
      </c>
    </row>
    <row r="623" spans="1:36">
      <c r="A623" s="96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6">
        <v>45156</v>
      </c>
      <c r="C624" s="63">
        <v>0</v>
      </c>
      <c r="AI624">
        <v>2.21</v>
      </c>
      <c r="AJ624">
        <v>2.14</v>
      </c>
    </row>
    <row r="625" spans="1:38">
      <c r="A625" s="96">
        <v>45159</v>
      </c>
      <c r="C625" s="63">
        <v>0</v>
      </c>
      <c r="AI625">
        <v>2.2149999999999999</v>
      </c>
      <c r="AJ625">
        <v>2.16</v>
      </c>
    </row>
    <row r="626" spans="1:38">
      <c r="A626" s="96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6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6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6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4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6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6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6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6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6">
        <v>45173</v>
      </c>
      <c r="AI635" s="192">
        <v>2.2446999999999999</v>
      </c>
      <c r="AJ635" s="192">
        <v>2.36</v>
      </c>
      <c r="AK635" s="192"/>
      <c r="AL635" s="192">
        <v>2.12</v>
      </c>
    </row>
    <row r="636" spans="1:38">
      <c r="A636" s="96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6">
        <v>45175</v>
      </c>
      <c r="C637" s="63">
        <v>25</v>
      </c>
      <c r="AJ637">
        <v>2.33</v>
      </c>
      <c r="AL637">
        <v>2.1074999999999999</v>
      </c>
    </row>
    <row r="638" spans="1:38">
      <c r="A638" s="96">
        <v>45176</v>
      </c>
      <c r="C638" s="63">
        <v>0</v>
      </c>
      <c r="AJ638">
        <v>2.3475000000000001</v>
      </c>
      <c r="AL638">
        <v>2.11</v>
      </c>
    </row>
    <row r="639" spans="1:38">
      <c r="A639" s="96">
        <v>45177</v>
      </c>
      <c r="C639" s="63">
        <v>0</v>
      </c>
      <c r="AJ639">
        <v>2.355</v>
      </c>
      <c r="AL639">
        <v>2.1150000000000002</v>
      </c>
    </row>
    <row r="640" spans="1:38">
      <c r="A640" s="96">
        <v>45180</v>
      </c>
      <c r="C640" s="63">
        <v>0</v>
      </c>
      <c r="AJ640">
        <v>2.39</v>
      </c>
      <c r="AL640">
        <v>2.145</v>
      </c>
    </row>
    <row r="641" spans="1:39">
      <c r="A641" s="96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6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6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6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6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6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6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6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6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6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6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6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6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6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6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6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6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6">
        <v>45204</v>
      </c>
      <c r="AK658">
        <v>2.3224999999999998</v>
      </c>
      <c r="AL658">
        <v>2.1150000000000002</v>
      </c>
      <c r="AM658">
        <v>2</v>
      </c>
    </row>
    <row r="659" spans="1:39">
      <c r="A659" s="96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6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6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6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6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6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6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6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6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6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6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6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6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6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6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6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6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6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4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6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6">
        <v>45233</v>
      </c>
      <c r="C679" s="63">
        <v>0</v>
      </c>
      <c r="AL679">
        <v>2.0049999999999999</v>
      </c>
      <c r="AM679">
        <v>1.915</v>
      </c>
    </row>
    <row r="680" spans="1:40">
      <c r="A680" s="96">
        <v>45236</v>
      </c>
      <c r="C680" s="63">
        <v>65</v>
      </c>
      <c r="AL680">
        <v>1.9350000000000001</v>
      </c>
      <c r="AM680">
        <v>1.86</v>
      </c>
    </row>
    <row r="681" spans="1:40">
      <c r="A681" s="96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6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6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6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6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6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6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6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6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6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6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6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4">
        <v>45253</v>
      </c>
      <c r="AL693" s="192">
        <v>2.0449999999999999</v>
      </c>
      <c r="AM693" s="192">
        <v>1.91</v>
      </c>
      <c r="AN693" s="192">
        <v>1.84</v>
      </c>
      <c r="AO693" s="192">
        <v>1.8425</v>
      </c>
      <c r="AP693" s="192">
        <v>1.8625</v>
      </c>
    </row>
    <row r="694" spans="1:42">
      <c r="A694" s="96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6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6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6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6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6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6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6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6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6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6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6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6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6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6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6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6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6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6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6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6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6">
        <v>45286</v>
      </c>
    </row>
    <row r="716" spans="1:42">
      <c r="A716" s="96">
        <v>45287</v>
      </c>
    </row>
    <row r="717" spans="1:42">
      <c r="A717" s="96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6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6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6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6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6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6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6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6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6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6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4">
        <v>45306</v>
      </c>
      <c r="C728" s="63">
        <v>0</v>
      </c>
      <c r="AN728" s="192">
        <v>1.71</v>
      </c>
      <c r="AO728" s="192">
        <v>1.7</v>
      </c>
      <c r="AP728" s="192">
        <v>1.7050000000000001</v>
      </c>
    </row>
    <row r="729" spans="1:42">
      <c r="A729" s="96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6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6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6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6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6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6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6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6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6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6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6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6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6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6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6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6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6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6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6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6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6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6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6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4">
        <v>45341</v>
      </c>
      <c r="AO753" s="192">
        <v>1.5449999999999999</v>
      </c>
      <c r="AP753" s="192">
        <v>1.54</v>
      </c>
      <c r="AQ753" s="192">
        <v>1.585</v>
      </c>
      <c r="AR753" s="192">
        <v>1.615</v>
      </c>
      <c r="AS753" s="192">
        <v>1.625</v>
      </c>
    </row>
    <row r="754" spans="1:45">
      <c r="A754" s="96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6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6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6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6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6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6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6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6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6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6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6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6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6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6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6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6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6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6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6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6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6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6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6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6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6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6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6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6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6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6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6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6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6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6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6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6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6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6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6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6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6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6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6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6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6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6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6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6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6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4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6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6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4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6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6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6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6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6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6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6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6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6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6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6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6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6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6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4">
        <v>45439</v>
      </c>
      <c r="C822" s="480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6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6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6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6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6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6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6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6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6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6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6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6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6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6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6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6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customFormat="1" r="839" s="192" spans="1:48">
      <c r="A839" s="104">
        <v>45462</v>
      </c>
      <c r="B839" s="403"/>
      <c r="C839" s="480">
        <v>0</v>
      </c>
      <c r="AS839" s="192">
        <v>2.0449999999999999</v>
      </c>
      <c r="AT839" s="192">
        <v>2.0674999999999999</v>
      </c>
      <c r="AU839" s="192">
        <v>2.0299999999999998</v>
      </c>
      <c r="AV839" s="192">
        <v>1.9975000000000001</v>
      </c>
    </row>
    <row r="840" spans="1:48">
      <c r="A840" s="96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6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6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6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6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6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6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6">
        <v>45474</v>
      </c>
      <c r="C847" s="63">
        <v>0</v>
      </c>
      <c r="AS847" s="856">
        <v>2.085</v>
      </c>
      <c r="AT847">
        <v>2.12</v>
      </c>
      <c r="AU847">
        <v>2.0099999999999998</v>
      </c>
      <c r="AV847">
        <v>1.925</v>
      </c>
    </row>
    <row r="848" spans="1:48">
      <c r="A848" s="96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6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4">
        <v>45477</v>
      </c>
      <c r="AT850" s="192">
        <v>2.1</v>
      </c>
      <c r="AU850" s="192">
        <v>2.0049999999999999</v>
      </c>
      <c r="AV850" s="192">
        <v>1.915</v>
      </c>
    </row>
    <row r="851" spans="1:48">
      <c r="A851" s="96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6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6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6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6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6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6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6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6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6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6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6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6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6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6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6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6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6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6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6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6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6">
        <v>45509</v>
      </c>
      <c r="C872" s="63">
        <v>0</v>
      </c>
      <c r="AU872">
        <v>1.9075</v>
      </c>
      <c r="AV872">
        <v>1.8825000000000001</v>
      </c>
    </row>
    <row r="873" spans="1:48">
      <c r="A873" s="96">
        <v>45510</v>
      </c>
      <c r="C873" s="974"/>
      <c r="AU873" s="467"/>
      <c r="AV873" s="467"/>
    </row>
    <row r="874" spans="1:48">
      <c r="A874" s="96">
        <v>45511</v>
      </c>
      <c r="C874" s="63">
        <v>15</v>
      </c>
      <c r="AU874">
        <v>1.905</v>
      </c>
      <c r="AV874">
        <v>1.88</v>
      </c>
    </row>
    <row r="875" spans="1:48">
      <c r="A875" s="96">
        <v>45512</v>
      </c>
      <c r="C875" s="63">
        <v>0</v>
      </c>
      <c r="AU875">
        <v>1.885</v>
      </c>
      <c r="AV875">
        <v>1.8574999999999999</v>
      </c>
    </row>
    <row r="876" spans="1:48">
      <c r="A876" s="96">
        <v>45513</v>
      </c>
      <c r="C876" s="63">
        <v>0</v>
      </c>
      <c r="AU876">
        <v>1.905</v>
      </c>
      <c r="AV876">
        <v>1.88</v>
      </c>
    </row>
    <row r="877" spans="1:48">
      <c r="A877" s="96">
        <v>45516</v>
      </c>
      <c r="C877" s="63">
        <v>0</v>
      </c>
      <c r="AU877">
        <v>1.905</v>
      </c>
      <c r="AV877">
        <v>1.89</v>
      </c>
    </row>
    <row r="878" spans="1:48">
      <c r="A878" s="96">
        <v>45517</v>
      </c>
      <c r="C878" s="63">
        <v>0</v>
      </c>
      <c r="AU878">
        <v>1.89</v>
      </c>
      <c r="AV878">
        <v>1.865</v>
      </c>
    </row>
    <row r="879" spans="1:48">
      <c r="A879" s="96">
        <v>45518</v>
      </c>
      <c r="C879" s="63">
        <v>0</v>
      </c>
      <c r="AU879">
        <v>1.91</v>
      </c>
      <c r="AV879">
        <v>1.895</v>
      </c>
    </row>
    <row r="880" spans="1:48">
      <c r="A880" s="96">
        <v>45519</v>
      </c>
      <c r="C880" s="63">
        <v>0</v>
      </c>
      <c r="AU880">
        <v>1.925</v>
      </c>
      <c r="AV880">
        <v>1.92</v>
      </c>
    </row>
    <row r="881" spans="1:51">
      <c r="A881" s="96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6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6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6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6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6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6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6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6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6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6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4">
        <v>45537</v>
      </c>
      <c r="C892" s="1050" t="s">
        <v>4248</v>
      </c>
      <c r="AU892" s="192">
        <v>1.9286000000000001</v>
      </c>
      <c r="AV892" s="192">
        <v>2.0150000000000001</v>
      </c>
      <c r="AW892" s="192">
        <v>1.98</v>
      </c>
      <c r="AX892" s="192">
        <v>1.8875</v>
      </c>
      <c r="AY892" s="192">
        <v>1.8049999999999999</v>
      </c>
    </row>
    <row r="893" spans="1:51">
      <c r="A893" s="96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6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6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6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6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6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6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6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6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6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6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6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6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6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6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6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6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6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6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6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6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6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6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6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6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6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6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6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6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6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6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6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6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6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6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6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6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6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6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6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6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6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6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6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6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6">
        <v>45601</v>
      </c>
      <c r="C938" s="63">
        <v>0</v>
      </c>
      <c r="AX938">
        <v>1.69</v>
      </c>
      <c r="AY938">
        <v>1.655</v>
      </c>
    </row>
    <row r="939" spans="1:51">
      <c r="A939" s="96">
        <v>45602</v>
      </c>
      <c r="C939" s="63">
        <v>0</v>
      </c>
      <c r="AX939">
        <v>1.6775</v>
      </c>
      <c r="AY939">
        <v>1.6425000000000001</v>
      </c>
    </row>
    <row r="940" spans="1:51">
      <c r="A940" s="96">
        <v>45603</v>
      </c>
      <c r="C940" s="63">
        <v>0</v>
      </c>
      <c r="AX940">
        <v>1.6975</v>
      </c>
      <c r="AY940">
        <v>1.655</v>
      </c>
    </row>
    <row r="941" spans="1:51">
      <c r="A941" s="96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6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6">
        <v>45608</v>
      </c>
      <c r="C943" s="63">
        <v>50</v>
      </c>
      <c r="AX943">
        <v>1.7175</v>
      </c>
      <c r="AY943">
        <v>1.6950000000000001</v>
      </c>
    </row>
    <row r="944" spans="1:51">
      <c r="A944" s="96">
        <v>45609</v>
      </c>
      <c r="C944" s="63">
        <v>0</v>
      </c>
      <c r="AX944">
        <v>1.7150000000000001</v>
      </c>
      <c r="AY944">
        <v>1.6975</v>
      </c>
    </row>
    <row r="945" spans="1:52">
      <c r="A945" s="96">
        <v>45610</v>
      </c>
      <c r="C945" s="63">
        <v>0</v>
      </c>
      <c r="AX945">
        <v>1.72</v>
      </c>
      <c r="AY945">
        <v>1.71</v>
      </c>
    </row>
    <row r="946" spans="1:52">
      <c r="A946" s="96">
        <v>45611</v>
      </c>
      <c r="C946" s="63">
        <v>50</v>
      </c>
      <c r="AX946">
        <v>1.7275</v>
      </c>
      <c r="AY946">
        <v>1.7424999999999999</v>
      </c>
    </row>
    <row r="947" spans="1:52">
      <c r="A947" s="96">
        <v>45614</v>
      </c>
      <c r="C947" s="63">
        <v>0</v>
      </c>
      <c r="AX947">
        <v>1.74</v>
      </c>
      <c r="AY947">
        <v>1.7849999999999999</v>
      </c>
    </row>
    <row r="948" spans="1:52">
      <c r="A948" s="96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6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6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6">
        <v>45618</v>
      </c>
      <c r="C951" s="63">
        <v>0</v>
      </c>
      <c r="AX951">
        <v>1.71</v>
      </c>
      <c r="AY951">
        <v>1.6975</v>
      </c>
    </row>
    <row r="952" spans="1:52">
      <c r="A952" s="96">
        <v>45621</v>
      </c>
      <c r="C952" s="63">
        <v>0</v>
      </c>
      <c r="AX952">
        <v>1.71</v>
      </c>
      <c r="AY952">
        <v>1.68</v>
      </c>
    </row>
    <row r="953" spans="1:52">
      <c r="A953" s="96">
        <v>45622</v>
      </c>
      <c r="C953" s="63">
        <v>0</v>
      </c>
      <c r="AX953">
        <v>1.71</v>
      </c>
      <c r="AY953">
        <v>1.665</v>
      </c>
    </row>
    <row r="954" spans="1:52">
      <c r="A954" s="96">
        <v>45623</v>
      </c>
      <c r="C954" s="63">
        <v>0</v>
      </c>
      <c r="AX954">
        <v>1.71</v>
      </c>
      <c r="AY954">
        <v>1.67</v>
      </c>
    </row>
    <row r="955" spans="1:52">
      <c r="A955" s="104">
        <v>45624</v>
      </c>
      <c r="AX955" s="192">
        <v>1.71</v>
      </c>
      <c r="AY955" s="192">
        <v>1.67</v>
      </c>
    </row>
    <row r="956" spans="1:52">
      <c r="A956" s="96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6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6">
        <v>45629</v>
      </c>
      <c r="C958" s="63">
        <v>0</v>
      </c>
      <c r="AY958">
        <v>1.69</v>
      </c>
    </row>
    <row r="959" spans="1:52">
      <c r="A959" s="96">
        <v>45630</v>
      </c>
      <c r="C959" s="63">
        <v>0</v>
      </c>
      <c r="AY959">
        <v>1.7</v>
      </c>
    </row>
    <row r="960" spans="1:52">
      <c r="A960" s="96">
        <v>45631</v>
      </c>
      <c r="C960" s="63">
        <v>0</v>
      </c>
      <c r="AY960">
        <v>1.73</v>
      </c>
    </row>
    <row r="961" spans="1:54">
      <c r="A961" s="96">
        <v>45632</v>
      </c>
      <c r="C961" s="63">
        <v>0</v>
      </c>
      <c r="AY961">
        <v>1.7050000000000001</v>
      </c>
    </row>
    <row r="962" spans="1:54">
      <c r="A962" s="96">
        <v>45635</v>
      </c>
      <c r="C962" s="63">
        <v>0</v>
      </c>
      <c r="AY962">
        <v>1.7375</v>
      </c>
    </row>
    <row r="963" spans="1:54">
      <c r="A963" s="96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6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6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6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6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6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6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6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6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6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6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6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6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6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6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6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6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6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6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6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6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6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6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6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6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6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6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4">
        <v>45677</v>
      </c>
      <c r="AZ990" s="192">
        <v>1.825</v>
      </c>
      <c r="BA990" s="192">
        <v>1.8374999999999999</v>
      </c>
      <c r="BB990" s="192">
        <v>1.86</v>
      </c>
    </row>
    <row r="991" spans="1:54">
      <c r="A991" s="96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6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6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6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6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6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6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6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6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6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6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6">
        <v>45693</v>
      </c>
      <c r="C1002" s="63">
        <v>0</v>
      </c>
      <c r="BA1002">
        <v>1.82</v>
      </c>
      <c r="BB1002">
        <v>1.8474999999999999</v>
      </c>
    </row>
    <row r="1003" spans="1:54">
      <c r="A1003" s="96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6">
        <v>45695</v>
      </c>
      <c r="C1004" s="63">
        <v>0</v>
      </c>
      <c r="BA1004">
        <v>1.8225</v>
      </c>
      <c r="BB1004">
        <v>1.835</v>
      </c>
    </row>
    <row r="1005" spans="1:54">
      <c r="A1005" s="96">
        <v>45698</v>
      </c>
      <c r="C1005" s="63">
        <v>0</v>
      </c>
      <c r="BA1005">
        <v>1.835</v>
      </c>
      <c r="BB1005">
        <v>1.85</v>
      </c>
    </row>
    <row r="1006" spans="1:54">
      <c r="A1006" s="96">
        <v>45699</v>
      </c>
      <c r="C1006" s="63">
        <v>0</v>
      </c>
      <c r="BA1006">
        <v>1.8325</v>
      </c>
      <c r="BB1006">
        <v>1.8474999999999999</v>
      </c>
    </row>
    <row r="1007" spans="1:54">
      <c r="A1007" s="96">
        <v>45700</v>
      </c>
      <c r="C1007" s="63">
        <v>0</v>
      </c>
      <c r="BA1007">
        <v>1.855</v>
      </c>
      <c r="BB1007">
        <v>1.8825000000000001</v>
      </c>
    </row>
    <row r="1008" spans="1:54">
      <c r="A1008" s="96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6">
        <v>45702</v>
      </c>
      <c r="C1009" s="63">
        <v>0</v>
      </c>
      <c r="BA1009">
        <v>1.88</v>
      </c>
      <c r="BB1009">
        <v>1.9325000000000001</v>
      </c>
    </row>
    <row r="1010" spans="1:57">
      <c r="A1010" s="104">
        <v>45705</v>
      </c>
      <c r="BA1010" s="192">
        <v>1.88</v>
      </c>
      <c r="BB1010" s="192">
        <v>1.9325000000000001</v>
      </c>
    </row>
    <row r="1011" spans="1:57">
      <c r="A1011" s="96">
        <v>45706</v>
      </c>
      <c r="C1011" s="63">
        <v>0</v>
      </c>
      <c r="BA1011">
        <v>1.8875</v>
      </c>
      <c r="BB1011">
        <v>1.9424999999999999</v>
      </c>
    </row>
    <row r="1012" spans="1:57">
      <c r="A1012" s="96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6">
        <v>45708</v>
      </c>
      <c r="C1013" s="63">
        <v>0</v>
      </c>
      <c r="BA1013">
        <v>1.88</v>
      </c>
      <c r="BB1013">
        <v>1.93</v>
      </c>
    </row>
    <row r="1014" spans="1:57">
      <c r="A1014" s="96">
        <v>45709</v>
      </c>
      <c r="C1014" s="63">
        <v>0</v>
      </c>
      <c r="BA1014">
        <v>1.8774999999999999</v>
      </c>
      <c r="BB1014">
        <v>1.915</v>
      </c>
    </row>
    <row r="1015" spans="1:57">
      <c r="A1015" s="96">
        <v>45712</v>
      </c>
      <c r="C1015" s="63">
        <v>0</v>
      </c>
      <c r="BA1015">
        <v>1.8725000000000001</v>
      </c>
      <c r="BB1015">
        <v>1.8975</v>
      </c>
    </row>
    <row r="1016" spans="1:57">
      <c r="A1016" s="96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6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6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6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6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6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6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6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6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6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6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6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6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6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6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6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6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6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6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6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6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6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6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6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6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6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6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6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6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6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6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6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6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6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6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6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6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6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6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6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6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6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6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6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6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6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4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6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4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6">
        <v>45783</v>
      </c>
      <c r="BD1065">
        <v>1.8425</v>
      </c>
      <c r="BE1065">
        <v>1.85</v>
      </c>
      <c r="BF1065">
        <v>1.855</v>
      </c>
    </row>
    <row r="1066" spans="1:60">
      <c r="A1066" s="96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6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6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6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6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6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6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6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6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6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customFormat="1" r="1076" s="1111" spans="1:60">
      <c r="A1076" s="96" t="s">
        <v>4549</v>
      </c>
      <c r="C1076" s="63" t="s">
        <v>4565</v>
      </c>
      <c r="BD1076" s="1111" t="s">
        <v>4566</v>
      </c>
      <c r="BE1076" s="1111" t="s">
        <v>4567</v>
      </c>
      <c r="BF1076" s="1111" t="s">
        <v>4568</v>
      </c>
      <c r="BG1076" s="1111" t="s">
        <v>4569</v>
      </c>
      <c r="BH1076" s="1111" t="s">
        <v>4570</v>
      </c>
    </row>
    <row customFormat="1" r="1077" s="1111" spans="1:60">
      <c r="A1077" s="96" t="s">
        <v>4549</v>
      </c>
      <c r="C1077" s="63" t="s">
        <v>4565</v>
      </c>
      <c r="BD1077" s="1111" t="s">
        <v>4566</v>
      </c>
      <c r="BE1077" s="1111" t="s">
        <v>4567</v>
      </c>
      <c r="BF1077" s="1111" t="s">
        <v>4568</v>
      </c>
      <c r="BG1077" s="1111" t="s">
        <v>4569</v>
      </c>
      <c r="BH1077" s="1111" t="s">
        <v>4570</v>
      </c>
    </row>
    <row customFormat="1" r="1078" s="1111" spans="1:60">
      <c r="A1078" s="96" t="s">
        <v>4549</v>
      </c>
      <c r="C1078" s="63" t="s">
        <v>4565</v>
      </c>
      <c r="BD1078" s="1111" t="s">
        <v>4566</v>
      </c>
      <c r="BE1078" s="1111" t="s">
        <v>4567</v>
      </c>
      <c r="BF1078" s="1111" t="s">
        <v>4568</v>
      </c>
      <c r="BG1078" s="1111" t="s">
        <v>4569</v>
      </c>
      <c r="BH1078" s="1111" t="s">
        <v>4570</v>
      </c>
    </row>
    <row customFormat="1" r="1079" s="1111" spans="1:60">
      <c r="A1079" s="96" t="s">
        <v>4549</v>
      </c>
      <c r="C1079" s="63" t="s">
        <v>4565</v>
      </c>
      <c r="BD1079" s="1111" t="s">
        <v>4566</v>
      </c>
      <c r="BE1079" s="1111" t="s">
        <v>4567</v>
      </c>
      <c r="BF1079" s="1111" t="s">
        <v>4568</v>
      </c>
      <c r="BG1079" s="1111" t="s">
        <v>4569</v>
      </c>
      <c r="BH1079" s="1111" t="s">
        <v>4570</v>
      </c>
    </row>
    <row customFormat="1" r="1080" s="1111" spans="1:60">
      <c r="A1080" s="96" t="s">
        <v>4549</v>
      </c>
      <c r="C1080" s="63" t="s">
        <v>4565</v>
      </c>
      <c r="BD1080" s="1111" t="s">
        <v>4566</v>
      </c>
      <c r="BE1080" s="1111" t="s">
        <v>4567</v>
      </c>
      <c r="BF1080" s="1111" t="s">
        <v>4568</v>
      </c>
      <c r="BG1080" s="1111" t="s">
        <v>4569</v>
      </c>
      <c r="BH1080" s="1111" t="s">
        <v>4570</v>
      </c>
    </row>
    <row customFormat="1" r="1081" s="1111" spans="1:60">
      <c r="A1081" s="96">
        <v>45811.916666666672</v>
      </c>
      <c r="C1081" s="63">
        <v>0</v>
      </c>
      <c r="BD1081" s="1111">
        <v>1.8485</v>
      </c>
      <c r="BE1081" s="1111">
        <v>1.8149999999999999</v>
      </c>
      <c r="BF1081" s="1111">
        <v>1.82</v>
      </c>
      <c r="BG1081" s="1111">
        <v>1.8174999999999999</v>
      </c>
      <c r="BH1081" s="1111">
        <v>1.8049999999999999</v>
      </c>
    </row>
    <row customFormat="1" r="1082" s="1111" spans="1:60">
      <c r="A1082" s="96">
        <v>45811.91666666667</v>
      </c>
      <c r="C1082" s="63">
        <v>0</v>
      </c>
      <c r="BD1082" s="1111">
        <v>1.8485</v>
      </c>
      <c r="BE1082" s="1111">
        <v>1.815</v>
      </c>
      <c r="BF1082" s="1111">
        <v>1.82</v>
      </c>
      <c r="BG1082" s="1111">
        <v>1.8175</v>
      </c>
      <c r="BH1082" s="1111">
        <v>1.805</v>
      </c>
    </row>
    <row customFormat="1" r="1083" s="1111" spans="1:60">
      <c r="A1083" s="96">
        <v>45811.91666666667</v>
      </c>
      <c r="C1083" s="63">
        <v>0</v>
      </c>
      <c r="BD1083" s="1111">
        <v>1.8485</v>
      </c>
      <c r="BE1083" s="1111">
        <v>1.815</v>
      </c>
      <c r="BF1083" s="1111">
        <v>1.82</v>
      </c>
      <c r="BG1083" s="1111">
        <v>1.8175</v>
      </c>
      <c r="BH1083" s="1111">
        <v>1.805</v>
      </c>
    </row>
    <row customFormat="1" r="1084" s="1111" spans="1:60">
      <c r="A1084" s="96">
        <v>45811.91666666667</v>
      </c>
      <c r="C1084" s="63">
        <v>0</v>
      </c>
      <c r="BD1084" s="1111">
        <v>1.8485</v>
      </c>
      <c r="BE1084" s="1111">
        <v>1.815</v>
      </c>
      <c r="BF1084" s="1111">
        <v>1.82</v>
      </c>
      <c r="BG1084" s="1111">
        <v>1.8175</v>
      </c>
      <c r="BH1084" s="1111">
        <v>1.805</v>
      </c>
    </row>
    <row customFormat="1" r="1085" s="1111" spans="1:60">
      <c r="A1085" s="96">
        <v>45811.91666666667</v>
      </c>
      <c r="C1085" s="63">
        <v>0</v>
      </c>
      <c r="BD1085" s="1111">
        <v>1.8485</v>
      </c>
      <c r="BE1085" s="1111">
        <v>1.815</v>
      </c>
      <c r="BF1085" s="1111">
        <v>1.82</v>
      </c>
      <c r="BG1085" s="1111">
        <v>1.8175</v>
      </c>
      <c r="BH1085" s="1111">
        <v>1.805</v>
      </c>
    </row>
    <row customFormat="1" r="1086" s="1111" spans="1:60">
      <c r="A1086" s="96">
        <v>45811.91666666667</v>
      </c>
      <c r="C1086" s="63">
        <v>0</v>
      </c>
      <c r="BD1086" s="1111">
        <v>1.8485</v>
      </c>
      <c r="BE1086" s="1111">
        <v>1.815</v>
      </c>
      <c r="BF1086" s="1111">
        <v>1.82</v>
      </c>
      <c r="BG1086" s="1111">
        <v>1.8175</v>
      </c>
      <c r="BH1086" s="1111">
        <v>1.805</v>
      </c>
    </row>
    <row customFormat="1" r="1087" s="1111" spans="1:60">
      <c r="A1087" s="96">
        <v>45811.91666666667</v>
      </c>
      <c r="C1087" s="63">
        <v>0</v>
      </c>
      <c r="BD1087" s="1111">
        <v>1.8485</v>
      </c>
      <c r="BE1087" s="1111">
        <v>1.815</v>
      </c>
      <c r="BF1087" s="1111">
        <v>1.82</v>
      </c>
      <c r="BG1087" s="1111">
        <v>1.8175</v>
      </c>
      <c r="BH1087" s="1111">
        <v>1.805</v>
      </c>
    </row>
    <row customFormat="1" r="1088" s="1111" spans="1:60">
      <c r="A1088" s="96">
        <v>45819.91666666667</v>
      </c>
      <c r="C1088" s="63">
        <v>0</v>
      </c>
      <c r="BD1088" s="1111">
        <v>1.76</v>
      </c>
      <c r="BE1088" s="1111">
        <v>1.755</v>
      </c>
      <c r="BF1088" s="1111">
        <v>1.7575</v>
      </c>
      <c r="BG1088" s="1111">
        <v>1.75</v>
      </c>
      <c r="BH1088" s="1111" t="s">
        <v>4662</v>
      </c>
    </row>
    <row customFormat="1" r="1089" s="1111" spans="1:60">
      <c r="A1089" s="96">
        <v>45932.91666666667</v>
      </c>
      <c r="C1089" s="63">
        <v>0</v>
      </c>
      <c r="BD1089" s="1111">
        <v>2.1039</v>
      </c>
      <c r="BE1089" s="1111">
        <v>2.1325</v>
      </c>
      <c r="BF1089" s="1111">
        <v>2.04</v>
      </c>
      <c r="BG1089" s="1111">
        <v>1.885</v>
      </c>
      <c r="BH1089" s="1111" t="s">
        <v>4662</v>
      </c>
    </row>
    <row customFormat="1" r="1090" s="1111" spans="1:60">
      <c r="A1090" s="96">
        <v>45932.91666666667</v>
      </c>
      <c r="C1090" s="63">
        <v>0</v>
      </c>
      <c r="BD1090" s="1111">
        <v>2.1039</v>
      </c>
      <c r="BE1090" s="1111">
        <v>2.1325</v>
      </c>
      <c r="BF1090" s="1111">
        <v>2.04</v>
      </c>
      <c r="BG1090" s="1111">
        <v>1.885</v>
      </c>
    </row>
    <row customFormat="1" r="1091" s="1111" spans="1:60">
      <c r="A1091" s="96">
        <v>45932.91666666667</v>
      </c>
      <c r="C1091" s="63">
        <v>0</v>
      </c>
      <c r="BD1091" s="1111">
        <v>2.1039</v>
      </c>
      <c r="BE1091" s="1111">
        <v>2.1325</v>
      </c>
      <c r="BF1091" s="1111">
        <v>2.04</v>
      </c>
      <c r="BG1091" s="1111">
        <v>1.885</v>
      </c>
    </row>
    <row customFormat="1" r="1092" s="1111" spans="1:60">
      <c r="A1092" s="96">
        <v>45932.91666666667</v>
      </c>
      <c r="C1092" s="63">
        <v>0</v>
      </c>
      <c r="BD1092" s="1111">
        <v>2.1039</v>
      </c>
      <c r="BE1092" s="1111">
        <v>2.1325</v>
      </c>
      <c r="BF1092" s="1111">
        <v>2.04</v>
      </c>
      <c r="BG1092" s="1111">
        <v>1.885</v>
      </c>
    </row>
    <row customFormat="1" r="1093" s="1111" spans="1:60">
      <c r="A1093" s="96">
        <v>45932.91666666667</v>
      </c>
      <c r="C1093" s="63">
        <v>0</v>
      </c>
      <c r="BD1093" s="1111">
        <v>2.1039</v>
      </c>
      <c r="BE1093" s="1111">
        <v>2.1325</v>
      </c>
      <c r="BF1093" s="1111">
        <v>2.04</v>
      </c>
      <c r="BG1093" s="1111">
        <v>1.885</v>
      </c>
    </row>
    <row customFormat="1" r="1094" s="1111" spans="1:60">
      <c r="A1094" s="96">
        <v>45932.91666666667</v>
      </c>
      <c r="C1094" s="63">
        <v>0</v>
      </c>
      <c r="BD1094" s="1111">
        <v>2.1039</v>
      </c>
      <c r="BE1094" s="1111">
        <v>2.1325</v>
      </c>
      <c r="BF1094" s="1111">
        <v>2.04</v>
      </c>
      <c r="BG1094" s="1111">
        <v>1.885</v>
      </c>
    </row>
    <row customFormat="1" r="1095" s="1111" spans="1:60">
      <c r="A1095" s="96">
        <v>45932.91666666667</v>
      </c>
      <c r="C1095" s="63">
        <v>0</v>
      </c>
      <c r="BD1095" s="1111">
        <v>2.1039</v>
      </c>
      <c r="BE1095" s="1111">
        <v>2.1325</v>
      </c>
      <c r="BF1095" s="1111">
        <v>2.04</v>
      </c>
      <c r="BG1095" s="1111">
        <v>1.885</v>
      </c>
    </row>
    <row customFormat="1" r="1096" s="1111" spans="1:60">
      <c r="A1096" s="96">
        <v>45932.91666666667</v>
      </c>
      <c r="C1096" s="63">
        <v>0</v>
      </c>
      <c r="BD1096" s="1111">
        <v>2.1039</v>
      </c>
      <c r="BE1096" s="1111">
        <v>2.1325</v>
      </c>
      <c r="BF1096" s="1111">
        <v>2.04</v>
      </c>
      <c r="BG1096" s="1111">
        <v>1.885</v>
      </c>
    </row>
    <row customFormat="1" r="1097" s="1111" spans="1:60">
      <c r="A1097" s="96">
        <v>45932.91666666667</v>
      </c>
      <c r="C1097" s="63">
        <v>0</v>
      </c>
      <c r="BD1097" s="1111">
        <v>2.1039</v>
      </c>
      <c r="BE1097" s="1111">
        <v>2.1325</v>
      </c>
      <c r="BF1097" s="1111">
        <v>2.04</v>
      </c>
      <c r="BG1097" s="1111">
        <v>1.885</v>
      </c>
    </row>
    <row customFormat="1" r="1098" s="1111" spans="1:60">
      <c r="A1098" s="96">
        <v>45938</v>
      </c>
      <c r="C1098" s="63">
        <v>0</v>
      </c>
      <c r="BD1098" s="1111">
        <v>1.9775</v>
      </c>
      <c r="BE1098" s="1111">
        <v>1.895</v>
      </c>
      <c r="BF1098" s="1111">
        <v>1.805</v>
      </c>
      <c r="BG1098" s="1111" t="s">
        <v>4662</v>
      </c>
    </row>
    <row customFormat="1" r="1099" s="1111" spans="1:60">
      <c r="A1099" s="96">
        <v>45938</v>
      </c>
      <c r="C1099" s="63">
        <v>0</v>
      </c>
      <c r="BD1099" s="1111">
        <v>1.9775</v>
      </c>
      <c r="BE1099" s="1111">
        <v>1.895</v>
      </c>
      <c r="BF1099" s="1111">
        <v>1.805</v>
      </c>
      <c r="BG1099" s="1111" t="s">
        <v>4662</v>
      </c>
    </row>
    <row customFormat="1" r="1100" s="1111" spans="1:60">
      <c r="A1100" s="96">
        <v>45938</v>
      </c>
      <c r="C1100" s="63">
        <v>0</v>
      </c>
      <c r="BD1100" s="1111">
        <v>1.9775</v>
      </c>
      <c r="BE1100" s="1111">
        <v>1.895</v>
      </c>
      <c r="BF1100" s="1111">
        <v>1.805</v>
      </c>
    </row>
    <row customFormat="1" r="1101" s="1111" spans="1:60">
      <c r="A1101" s="96">
        <v>45938</v>
      </c>
      <c r="C1101" s="63">
        <v>0</v>
      </c>
      <c r="BD1101" s="1111">
        <v>1.9775</v>
      </c>
      <c r="BE1101" s="1111">
        <v>1.895</v>
      </c>
      <c r="BF1101" s="1111">
        <v>1.805</v>
      </c>
    </row>
    <row customFormat="1" r="1102" s="1111" spans="1:60">
      <c r="A1102" s="96">
        <v>45938</v>
      </c>
      <c r="C1102" s="63">
        <v>0</v>
      </c>
      <c r="BD1102" s="1111">
        <v>1.9775</v>
      </c>
      <c r="BE1102" s="1111">
        <v>1.895</v>
      </c>
      <c r="BF1102" s="1111">
        <v>1.805</v>
      </c>
    </row>
    <row customFormat="1" r="1103" s="1111" spans="1:60">
      <c r="A1103" s="96">
        <v>45938</v>
      </c>
      <c r="C1103" s="63">
        <v>0</v>
      </c>
      <c r="BD1103" s="1111">
        <v>1.9775</v>
      </c>
      <c r="BE1103" s="1111">
        <v>1.895</v>
      </c>
      <c r="BF1103" s="1111">
        <v>1.805</v>
      </c>
    </row>
    <row customFormat="1" r="1104" s="1111" spans="1:60">
      <c r="A1104" s="96">
        <v>45938</v>
      </c>
      <c r="C1104" s="63">
        <v>0</v>
      </c>
      <c r="BD1104" s="1111">
        <v>1.9775</v>
      </c>
      <c r="BE1104" s="1111">
        <v>1.895</v>
      </c>
      <c r="BF1104" s="1111">
        <v>1.805</v>
      </c>
    </row>
    <row customFormat="1" r="1105" s="1111" spans="1:60">
      <c r="A1105" s="96">
        <v>45938</v>
      </c>
      <c r="C1105" s="63">
        <v>0</v>
      </c>
      <c r="BD1105" s="1111">
        <v>1.9775</v>
      </c>
      <c r="BE1105" s="1111">
        <v>1.895</v>
      </c>
      <c r="BF1105" s="1111">
        <v>1.805</v>
      </c>
    </row>
    <row customFormat="1" r="1106" s="1111" spans="1:60">
      <c r="A1106" s="96">
        <v>45940</v>
      </c>
      <c r="C1106" s="63">
        <v>0</v>
      </c>
      <c r="BD1106" s="1111">
        <v>1.96</v>
      </c>
      <c r="BE1106" s="1111">
        <v>1.88</v>
      </c>
      <c r="BF1106" s="1111">
        <v>1.795</v>
      </c>
    </row>
    <row customFormat="1" r="1107" s="1111" spans="1:60">
      <c r="A1107" s="96">
        <v>45940</v>
      </c>
      <c r="C1107" s="63">
        <v>0</v>
      </c>
      <c r="BD1107" s="1111">
        <v>1.96</v>
      </c>
      <c r="BE1107" s="1111">
        <v>1.88</v>
      </c>
      <c r="BF1107" s="1111">
        <v>1.795</v>
      </c>
    </row>
    <row r="1108" spans="1:60">
      <c r="A1108" s="96"/>
    </row>
    <row r="1109" spans="1:60">
      <c r="A1109" s="96"/>
    </row>
    <row r="1110" spans="1:60">
      <c r="A1110" s="104"/>
    </row>
    <row r="1111" spans="1:60">
      <c r="A1111" s="96"/>
    </row>
    <row r="1112" spans="1:60">
      <c r="A1112" s="96"/>
      <c r="BE1112" s="1092">
        <v>0</v>
      </c>
    </row>
    <row ht="45.75" r="1113" spans="1:60" thickBot="1">
      <c r="A1113" s="96"/>
      <c r="BE1113" s="1091" t="s">
        <v>4380</v>
      </c>
    </row>
    <row ht="29.25" r="1114" spans="1:65" thickBot="1">
      <c r="A1114" s="96"/>
      <c r="BE1114" s="862" t="s">
        <v>4217</v>
      </c>
      <c r="BF1114" s="862" t="s">
        <v>4218</v>
      </c>
      <c r="BG1114" s="862" t="s">
        <v>4219</v>
      </c>
      <c r="BH1114" s="862" t="s">
        <v>4220</v>
      </c>
      <c r="BI1114" s="862" t="s">
        <v>372</v>
      </c>
      <c r="BJ1114" s="862" t="s">
        <v>4221</v>
      </c>
      <c r="BK1114" s="862" t="s">
        <v>4222</v>
      </c>
      <c r="BL1114" s="862" t="s">
        <v>4223</v>
      </c>
      <c r="BM1114" s="863" t="s">
        <v>4224</v>
      </c>
    </row>
    <row ht="15.75" r="1115" spans="1:65" thickBot="1">
      <c r="A1115" s="96"/>
      <c r="BE1115" s="864">
        <v>45778</v>
      </c>
      <c r="BF1115" s="865" t="s">
        <v>439</v>
      </c>
      <c r="BG1115" s="865" t="s">
        <v>439</v>
      </c>
      <c r="BH1115" s="865" t="s">
        <v>439</v>
      </c>
      <c r="BI1115" s="865" t="s">
        <v>439</v>
      </c>
      <c r="BJ1115" s="865">
        <v>2.5000000000000001E-3</v>
      </c>
      <c r="BK1115" s="865">
        <v>1.8425</v>
      </c>
      <c r="BL1115" s="865">
        <v>0</v>
      </c>
      <c r="BM1115" s="879">
        <v>220</v>
      </c>
    </row>
    <row ht="15.75" r="1116" spans="1:65" thickBot="1">
      <c r="A1116" s="96"/>
      <c r="BE1116" s="869">
        <v>45809</v>
      </c>
      <c r="BF1116" s="867" t="s">
        <v>439</v>
      </c>
      <c r="BG1116" s="867" t="s">
        <v>439</v>
      </c>
      <c r="BH1116" s="867" t="s">
        <v>439</v>
      </c>
      <c r="BI1116" s="867" t="s">
        <v>439</v>
      </c>
      <c r="BJ1116" s="867">
        <v>2.5000000000000001E-2</v>
      </c>
      <c r="BK1116" s="867">
        <v>1.87</v>
      </c>
      <c r="BL1116" s="867">
        <v>0</v>
      </c>
      <c r="BM1116" s="880">
        <v>320</v>
      </c>
    </row>
    <row ht="15.75" r="1117" spans="1:65" thickBot="1">
      <c r="A1117" s="96"/>
      <c r="BE1117" s="865" t="s">
        <v>447</v>
      </c>
      <c r="BF1117" s="865" t="s">
        <v>439</v>
      </c>
      <c r="BG1117" s="865" t="s">
        <v>439</v>
      </c>
      <c r="BH1117" s="865" t="s">
        <v>439</v>
      </c>
      <c r="BI1117" s="865" t="s">
        <v>439</v>
      </c>
      <c r="BJ1117" s="865">
        <v>2.5000000000000001E-2</v>
      </c>
      <c r="BK1117" s="865">
        <v>1.8825000000000001</v>
      </c>
      <c r="BL1117" s="865">
        <v>0</v>
      </c>
      <c r="BM1117" s="879">
        <v>195</v>
      </c>
    </row>
    <row ht="15.75" r="1118" spans="1:65" thickBot="1">
      <c r="A1118" s="96"/>
      <c r="BE1118" s="869">
        <v>45870</v>
      </c>
      <c r="BF1118" s="867" t="s">
        <v>439</v>
      </c>
      <c r="BG1118" s="867" t="s">
        <v>439</v>
      </c>
      <c r="BH1118" s="867" t="s">
        <v>439</v>
      </c>
      <c r="BI1118" s="867" t="s">
        <v>439</v>
      </c>
      <c r="BJ1118" s="867">
        <v>2.2499999999999999E-2</v>
      </c>
      <c r="BK1118" s="867">
        <v>1.88</v>
      </c>
      <c r="BL1118" s="867">
        <v>0</v>
      </c>
      <c r="BM1118" s="880">
        <v>100</v>
      </c>
    </row>
    <row ht="15.75" r="1119" spans="1:65" thickBot="1">
      <c r="A1119" s="96"/>
      <c r="BE1119" s="870">
        <v>45901</v>
      </c>
      <c r="BF1119" s="871" t="s">
        <v>439</v>
      </c>
      <c r="BG1119" s="871" t="s">
        <v>439</v>
      </c>
      <c r="BH1119" s="871" t="s">
        <v>439</v>
      </c>
      <c r="BI1119" s="871" t="s">
        <v>439</v>
      </c>
      <c r="BJ1119" s="871">
        <v>0.02</v>
      </c>
      <c r="BK1119" s="871">
        <v>1.865</v>
      </c>
      <c r="BL1119" s="871">
        <v>0</v>
      </c>
      <c r="BM1119" s="881">
        <v>100</v>
      </c>
    </row>
    <row r="1120" spans="1:65">
      <c r="A1120" s="96"/>
    </row>
    <row r="1121" spans="1:65">
      <c r="A1121" s="96"/>
    </row>
    <row r="1122" spans="1:65">
      <c r="A1122" s="96"/>
    </row>
    <row r="1123" spans="1:65">
      <c r="A1123" s="96"/>
    </row>
    <row r="1124" spans="1:65">
      <c r="A1124" s="96"/>
    </row>
    <row r="1125" spans="1:65">
      <c r="A1125" s="96"/>
    </row>
    <row r="1126" spans="1:65">
      <c r="A1126" s="96"/>
    </row>
    <row r="1127" spans="1:65">
      <c r="A1127" s="96"/>
    </row>
    <row r="1128" spans="1:65">
      <c r="A1128" s="104"/>
    </row>
    <row r="1129" spans="1:65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104"/>
    </row>
    <row r="1140" spans="1:1">
      <c r="A1140" s="96"/>
    </row>
    <row r="1141" spans="1:1">
      <c r="A1141" s="96"/>
    </row>
    <row r="1142" spans="1:1">
      <c r="A1142" s="104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  <row r="1158" spans="1:1">
      <c r="A1158" s="96"/>
    </row>
    <row r="1159" spans="1:1">
      <c r="A1159" s="96"/>
    </row>
    <row r="1160" spans="1:1">
      <c r="A1160" s="96"/>
    </row>
    <row r="1161" spans="1:1">
      <c r="A1161" s="96"/>
    </row>
    <row r="1162" spans="1:1">
      <c r="A1162" s="96"/>
    </row>
    <row r="1163" spans="1:1">
      <c r="A1163" s="96"/>
    </row>
    <row r="1164" spans="1:1">
      <c r="A1164" s="96"/>
    </row>
    <row r="1165" spans="1:1">
      <c r="A1165" s="96"/>
    </row>
    <row r="1166" spans="1:1">
      <c r="A1166" s="96"/>
    </row>
  </sheetData>
  <hyperlinks>
    <hyperlink r:id="rId1" ref="A1" xr:uid="{080CA466-09DB-41DE-9260-5FD6856D79A9}"/>
  </hyperlinks>
  <pageMargins bottom="0.75" footer="0.3" header="0.3" left="0.7" right="0.7" top="0.75"/>
  <pageSetup orientation="portrait" r:id="rId2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P1162"/>
  <sheetViews>
    <sheetView workbookViewId="0" zoomScale="98" zoomScaleNormal="98">
      <pane activePane="bottomRight" state="frozen" topLeftCell="B1067" xSplit="1" ySplit="4"/>
      <selection activeCell="B1" pane="topRight" sqref="B1"/>
      <selection activeCell="A5" pane="bottomLeft" sqref="A5"/>
      <selection activeCell="BB1076" pane="bottomRight" sqref="BB1076"/>
    </sheetView>
  </sheetViews>
  <sheetFormatPr baseColWidth="10" defaultColWidth="8.7109375" defaultRowHeight="15"/>
  <cols>
    <col customWidth="1" max="1" min="1" width="12.42578125"/>
    <col max="2" min="2" style="63" width="8.85546875"/>
    <col customWidth="1" hidden="1" max="53" min="3" width="0"/>
  </cols>
  <sheetData>
    <row r="1" spans="1:68">
      <c r="A1" s="56" t="s">
        <v>441</v>
      </c>
    </row>
    <row customFormat="1" r="3" s="63" spans="1:68"/>
    <row customFormat="1" ht="15.75" r="4" s="97" spans="1:68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98">
        <v>45078</v>
      </c>
      <c r="AG4" s="98">
        <v>45108</v>
      </c>
      <c r="AH4" s="98">
        <v>45139</v>
      </c>
      <c r="AI4" s="98">
        <v>45170</v>
      </c>
      <c r="AJ4" s="98">
        <v>45200</v>
      </c>
      <c r="AK4" s="98">
        <v>45231</v>
      </c>
      <c r="AL4" s="98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  <c r="BN4" s="124">
        <v>46113</v>
      </c>
      <c r="BO4" s="124">
        <v>46143</v>
      </c>
      <c r="BP4" s="124">
        <v>46174</v>
      </c>
    </row>
    <row r="5" spans="1:68">
      <c r="A5" s="96">
        <v>44286</v>
      </c>
      <c r="B5" s="63">
        <v>160</v>
      </c>
      <c r="C5" s="106"/>
      <c r="D5" s="106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68">
      <c r="A6" s="96">
        <v>44287</v>
      </c>
      <c r="B6" s="479">
        <v>5</v>
      </c>
      <c r="C6" s="105"/>
      <c r="D6" s="105"/>
      <c r="E6" s="178">
        <v>551.89099999999996</v>
      </c>
      <c r="F6" s="178">
        <v>548.73800000000006</v>
      </c>
      <c r="G6" s="178">
        <v>566</v>
      </c>
      <c r="H6" s="178">
        <v>582</v>
      </c>
      <c r="I6" s="178">
        <v>593</v>
      </c>
      <c r="J6" s="178">
        <v>592</v>
      </c>
      <c r="K6" s="178">
        <v>592</v>
      </c>
      <c r="L6" s="178">
        <v>582</v>
      </c>
      <c r="M6" s="178">
        <v>579</v>
      </c>
      <c r="N6" s="178">
        <v>575</v>
      </c>
      <c r="O6" s="178">
        <v>567</v>
      </c>
      <c r="P6" s="178">
        <v>567</v>
      </c>
      <c r="Q6" s="178">
        <v>567</v>
      </c>
      <c r="R6" s="105"/>
      <c r="S6" s="105"/>
      <c r="T6" s="105"/>
      <c r="U6" s="105"/>
      <c r="V6" s="105"/>
      <c r="W6" s="105"/>
      <c r="X6" s="105"/>
      <c r="Y6" s="105"/>
      <c r="Z6" s="105"/>
    </row>
    <row customFormat="1" r="7" s="192" spans="1:68">
      <c r="A7" s="104">
        <v>44291</v>
      </c>
      <c r="B7" s="480">
        <v>0</v>
      </c>
      <c r="E7" s="192">
        <v>551.89099999999996</v>
      </c>
      <c r="F7" s="192">
        <v>548.73800000000006</v>
      </c>
      <c r="G7" s="192">
        <v>566</v>
      </c>
      <c r="H7" s="192">
        <v>582</v>
      </c>
      <c r="I7" s="192">
        <v>593</v>
      </c>
      <c r="J7" s="192">
        <v>592</v>
      </c>
      <c r="K7" s="192">
        <v>592</v>
      </c>
      <c r="L7" s="192">
        <v>582</v>
      </c>
      <c r="M7" s="192">
        <v>579</v>
      </c>
      <c r="N7" s="192">
        <v>575</v>
      </c>
      <c r="O7" s="192">
        <v>567</v>
      </c>
      <c r="P7" s="192">
        <v>567</v>
      </c>
      <c r="Q7" s="192">
        <v>567</v>
      </c>
    </row>
    <row customFormat="1" r="8" s="178" spans="1:68">
      <c r="A8" s="242">
        <v>44292</v>
      </c>
      <c r="B8" s="479">
        <v>45</v>
      </c>
      <c r="E8" s="178">
        <v>551.89099999999996</v>
      </c>
      <c r="F8" s="178">
        <v>544.42499999999995</v>
      </c>
      <c r="G8" s="178">
        <v>566</v>
      </c>
      <c r="H8" s="178">
        <v>581</v>
      </c>
      <c r="I8" s="178">
        <v>594</v>
      </c>
      <c r="J8" s="178">
        <v>593</v>
      </c>
      <c r="K8" s="178">
        <v>592</v>
      </c>
      <c r="L8" s="178">
        <v>580</v>
      </c>
      <c r="M8" s="178">
        <v>577</v>
      </c>
      <c r="N8" s="178">
        <v>574</v>
      </c>
      <c r="O8" s="178">
        <v>567</v>
      </c>
      <c r="P8" s="178">
        <v>567</v>
      </c>
      <c r="Q8" s="178">
        <v>567</v>
      </c>
    </row>
    <row customFormat="1" r="9" s="178" spans="1:68">
      <c r="A9" s="242">
        <v>44293</v>
      </c>
      <c r="B9" s="479">
        <v>160</v>
      </c>
      <c r="F9" s="178">
        <v>542.22500000000002</v>
      </c>
      <c r="G9" s="178">
        <v>564</v>
      </c>
      <c r="H9" s="178">
        <v>580</v>
      </c>
      <c r="I9" s="178">
        <v>594</v>
      </c>
      <c r="J9" s="178">
        <v>593</v>
      </c>
      <c r="K9" s="178">
        <v>591</v>
      </c>
      <c r="L9" s="178">
        <v>580</v>
      </c>
      <c r="M9" s="178">
        <v>576</v>
      </c>
      <c r="N9" s="178">
        <v>573</v>
      </c>
      <c r="O9" s="178">
        <v>567</v>
      </c>
      <c r="P9" s="178">
        <v>567</v>
      </c>
      <c r="Q9" s="178">
        <v>567</v>
      </c>
    </row>
    <row customFormat="1" r="10" s="178" spans="1:68">
      <c r="A10" s="242">
        <v>44294</v>
      </c>
      <c r="B10" s="479">
        <v>20</v>
      </c>
      <c r="F10" s="178">
        <v>545.07500000000005</v>
      </c>
      <c r="G10" s="178">
        <v>568</v>
      </c>
      <c r="H10" s="178">
        <v>585</v>
      </c>
      <c r="I10" s="178">
        <v>600</v>
      </c>
      <c r="J10" s="178">
        <v>598</v>
      </c>
      <c r="K10" s="178">
        <v>594</v>
      </c>
      <c r="L10" s="178">
        <v>586</v>
      </c>
      <c r="M10" s="178">
        <v>582</v>
      </c>
      <c r="N10" s="178">
        <v>578</v>
      </c>
      <c r="O10" s="178">
        <v>568</v>
      </c>
      <c r="P10" s="178">
        <v>568</v>
      </c>
      <c r="Q10" s="178">
        <v>568</v>
      </c>
    </row>
    <row customFormat="1" r="11" s="178" spans="1:68">
      <c r="A11" s="242">
        <v>44295</v>
      </c>
      <c r="B11" s="479">
        <v>95</v>
      </c>
      <c r="F11" s="178">
        <v>551.91300000000001</v>
      </c>
      <c r="G11" s="178">
        <v>579</v>
      </c>
      <c r="H11" s="178">
        <v>597</v>
      </c>
      <c r="I11" s="178">
        <v>610</v>
      </c>
      <c r="J11" s="178">
        <v>608</v>
      </c>
      <c r="K11" s="178">
        <v>606</v>
      </c>
      <c r="L11" s="178">
        <v>594</v>
      </c>
      <c r="M11" s="178">
        <v>590</v>
      </c>
      <c r="N11" s="178">
        <v>586</v>
      </c>
      <c r="O11" s="178">
        <v>572</v>
      </c>
      <c r="P11" s="178">
        <v>572</v>
      </c>
      <c r="Q11" s="178">
        <v>572</v>
      </c>
    </row>
    <row customFormat="1" r="12" s="178" spans="1:68">
      <c r="A12" s="242">
        <v>44298</v>
      </c>
      <c r="B12" s="479">
        <v>125</v>
      </c>
      <c r="F12" s="178">
        <v>559.5</v>
      </c>
      <c r="G12" s="178">
        <v>589</v>
      </c>
      <c r="H12" s="178">
        <v>609</v>
      </c>
      <c r="I12" s="178">
        <v>619</v>
      </c>
      <c r="J12" s="178">
        <v>620</v>
      </c>
      <c r="K12" s="178">
        <v>618</v>
      </c>
      <c r="L12" s="178">
        <v>603</v>
      </c>
      <c r="M12" s="178">
        <v>599</v>
      </c>
      <c r="N12" s="178">
        <v>595</v>
      </c>
      <c r="O12" s="178">
        <v>579</v>
      </c>
      <c r="P12" s="178">
        <v>579</v>
      </c>
      <c r="Q12" s="178">
        <v>579</v>
      </c>
    </row>
    <row customFormat="1" r="13" s="178" spans="1:68">
      <c r="A13" s="242">
        <v>44299</v>
      </c>
      <c r="B13" s="479">
        <v>250</v>
      </c>
      <c r="F13" s="178">
        <v>564.875</v>
      </c>
      <c r="G13" s="178">
        <v>602</v>
      </c>
      <c r="H13" s="178">
        <v>617</v>
      </c>
      <c r="I13" s="178">
        <v>629</v>
      </c>
      <c r="J13" s="178">
        <v>629</v>
      </c>
      <c r="K13" s="178">
        <v>624</v>
      </c>
      <c r="L13" s="178">
        <v>609</v>
      </c>
      <c r="M13" s="178">
        <v>606</v>
      </c>
      <c r="N13" s="178">
        <v>603</v>
      </c>
      <c r="O13" s="178">
        <v>585</v>
      </c>
      <c r="P13" s="178">
        <v>585</v>
      </c>
      <c r="Q13" s="178">
        <v>585</v>
      </c>
      <c r="R13" s="178">
        <v>585</v>
      </c>
      <c r="S13" s="178">
        <v>585</v>
      </c>
      <c r="T13" s="178">
        <v>585</v>
      </c>
    </row>
    <row customFormat="1" r="14" s="178" spans="1:68">
      <c r="A14" s="242">
        <v>44300</v>
      </c>
      <c r="B14" s="479">
        <v>517</v>
      </c>
      <c r="F14" s="178">
        <v>563.125</v>
      </c>
      <c r="G14" s="178">
        <v>605</v>
      </c>
      <c r="H14" s="178">
        <v>616</v>
      </c>
      <c r="I14" s="178">
        <v>631</v>
      </c>
      <c r="J14" s="178">
        <v>630</v>
      </c>
      <c r="K14" s="178">
        <v>625</v>
      </c>
      <c r="L14" s="178">
        <v>612</v>
      </c>
      <c r="M14" s="178">
        <v>610</v>
      </c>
      <c r="N14" s="178">
        <v>607</v>
      </c>
      <c r="O14" s="178">
        <v>587</v>
      </c>
      <c r="P14" s="178">
        <v>587</v>
      </c>
      <c r="Q14" s="178">
        <v>587</v>
      </c>
      <c r="R14" s="178">
        <v>587</v>
      </c>
      <c r="S14" s="178">
        <v>587</v>
      </c>
      <c r="T14" s="178">
        <v>587</v>
      </c>
      <c r="U14" s="178">
        <v>564</v>
      </c>
      <c r="V14" s="178">
        <v>564</v>
      </c>
      <c r="W14" s="178">
        <v>564</v>
      </c>
    </row>
    <row customFormat="1" customHeight="1" ht="15" r="15" s="178" spans="1:68">
      <c r="A15" s="242">
        <v>44301</v>
      </c>
      <c r="B15" s="479">
        <v>272</v>
      </c>
      <c r="F15" s="178">
        <v>562.27499999999998</v>
      </c>
      <c r="G15" s="178">
        <v>595</v>
      </c>
      <c r="H15" s="178">
        <v>608</v>
      </c>
      <c r="I15" s="178">
        <v>618</v>
      </c>
      <c r="J15" s="178">
        <v>618</v>
      </c>
      <c r="K15" s="178">
        <v>614</v>
      </c>
      <c r="L15" s="178">
        <v>604</v>
      </c>
      <c r="M15" s="178">
        <v>601</v>
      </c>
      <c r="N15" s="178">
        <v>598</v>
      </c>
      <c r="O15" s="178">
        <v>583</v>
      </c>
      <c r="P15" s="178">
        <v>583</v>
      </c>
      <c r="Q15" s="178">
        <v>583</v>
      </c>
      <c r="R15" s="178">
        <v>583</v>
      </c>
      <c r="S15" s="178">
        <v>583</v>
      </c>
      <c r="T15" s="178">
        <v>583</v>
      </c>
    </row>
    <row customFormat="1" customHeight="1" ht="15" r="16" s="178" spans="1:68">
      <c r="A16" s="242">
        <v>44302</v>
      </c>
      <c r="B16" s="479">
        <v>63</v>
      </c>
      <c r="F16" s="178">
        <v>564.125</v>
      </c>
      <c r="G16" s="178">
        <v>595</v>
      </c>
      <c r="H16" s="178">
        <v>608</v>
      </c>
      <c r="I16" s="178">
        <v>618</v>
      </c>
      <c r="J16" s="178">
        <v>618</v>
      </c>
      <c r="K16" s="178">
        <v>612</v>
      </c>
      <c r="L16" s="178">
        <v>605</v>
      </c>
      <c r="M16" s="178">
        <v>602</v>
      </c>
      <c r="N16" s="178">
        <v>599</v>
      </c>
      <c r="O16" s="178">
        <v>585</v>
      </c>
      <c r="P16" s="178">
        <v>585</v>
      </c>
      <c r="Q16" s="178">
        <v>585</v>
      </c>
      <c r="R16" s="178">
        <v>585</v>
      </c>
      <c r="S16" s="178">
        <v>585</v>
      </c>
      <c r="T16" s="178">
        <v>585</v>
      </c>
    </row>
    <row customFormat="1" r="17" s="178" spans="1:23">
      <c r="A17" s="242">
        <v>44305</v>
      </c>
      <c r="B17" s="479">
        <v>130</v>
      </c>
      <c r="F17" s="178">
        <v>563.32500000000005</v>
      </c>
      <c r="G17" s="178">
        <v>593</v>
      </c>
      <c r="H17" s="178">
        <v>607</v>
      </c>
      <c r="I17" s="178">
        <v>620</v>
      </c>
      <c r="J17" s="178">
        <v>618</v>
      </c>
      <c r="K17" s="178">
        <v>611</v>
      </c>
      <c r="L17" s="178">
        <v>606</v>
      </c>
      <c r="M17" s="178">
        <v>603</v>
      </c>
      <c r="N17" s="178">
        <v>599</v>
      </c>
      <c r="O17" s="178">
        <v>585</v>
      </c>
      <c r="P17" s="178">
        <v>585</v>
      </c>
      <c r="Q17" s="178">
        <v>585</v>
      </c>
      <c r="R17" s="178">
        <v>585</v>
      </c>
      <c r="S17" s="178">
        <v>585</v>
      </c>
      <c r="T17" s="178">
        <v>585</v>
      </c>
    </row>
    <row customFormat="1" r="18" s="178" spans="1:23">
      <c r="A18" s="242">
        <v>44306</v>
      </c>
      <c r="B18" s="479">
        <v>180</v>
      </c>
      <c r="F18" s="178">
        <v>566.32500000000005</v>
      </c>
      <c r="G18" s="178">
        <v>598</v>
      </c>
      <c r="H18" s="178">
        <v>609</v>
      </c>
      <c r="I18" s="178">
        <v>623</v>
      </c>
      <c r="J18" s="178">
        <v>622</v>
      </c>
      <c r="K18" s="178">
        <v>617</v>
      </c>
      <c r="L18" s="178">
        <v>610</v>
      </c>
      <c r="M18" s="178">
        <v>606</v>
      </c>
      <c r="N18" s="178">
        <v>602</v>
      </c>
      <c r="O18" s="178">
        <v>589</v>
      </c>
      <c r="P18" s="178">
        <v>589</v>
      </c>
      <c r="Q18" s="178">
        <v>589</v>
      </c>
      <c r="R18" s="178">
        <v>589</v>
      </c>
      <c r="S18" s="178">
        <v>589</v>
      </c>
      <c r="T18" s="178">
        <v>589</v>
      </c>
    </row>
    <row customFormat="1" customHeight="1" ht="14.45" r="19" s="178" spans="1:23">
      <c r="A19" s="242">
        <v>44307</v>
      </c>
      <c r="B19" s="479">
        <v>345</v>
      </c>
      <c r="F19" s="178">
        <v>568.13800000000003</v>
      </c>
      <c r="G19" s="178">
        <v>609</v>
      </c>
      <c r="H19" s="178">
        <v>622</v>
      </c>
      <c r="I19" s="178">
        <v>635</v>
      </c>
      <c r="J19" s="178">
        <v>633</v>
      </c>
      <c r="K19" s="178">
        <v>631</v>
      </c>
      <c r="L19" s="178">
        <v>616</v>
      </c>
      <c r="M19" s="178">
        <v>612</v>
      </c>
      <c r="N19" s="178">
        <v>609</v>
      </c>
      <c r="O19" s="178">
        <v>593</v>
      </c>
      <c r="P19" s="178">
        <v>593</v>
      </c>
      <c r="Q19" s="178">
        <v>593</v>
      </c>
      <c r="R19" s="178">
        <v>593</v>
      </c>
      <c r="S19" s="178">
        <v>593</v>
      </c>
      <c r="T19" s="178">
        <v>593</v>
      </c>
    </row>
    <row customFormat="1" customHeight="1" ht="15" r="20" s="178" spans="1:23">
      <c r="A20" s="242">
        <v>44308</v>
      </c>
      <c r="B20" s="479">
        <v>290</v>
      </c>
      <c r="F20" s="178">
        <v>569.96299999999997</v>
      </c>
      <c r="G20" s="178">
        <v>619</v>
      </c>
      <c r="H20" s="178">
        <v>631</v>
      </c>
      <c r="I20" s="178">
        <v>641</v>
      </c>
      <c r="J20" s="178">
        <v>636</v>
      </c>
      <c r="K20" s="178">
        <v>632</v>
      </c>
      <c r="L20" s="178">
        <v>621</v>
      </c>
      <c r="M20" s="178">
        <v>617</v>
      </c>
      <c r="N20" s="178">
        <v>613</v>
      </c>
      <c r="O20" s="178">
        <v>597</v>
      </c>
      <c r="P20" s="178">
        <v>597</v>
      </c>
      <c r="Q20" s="178">
        <v>597</v>
      </c>
      <c r="R20" s="178">
        <v>597</v>
      </c>
      <c r="S20" s="178">
        <v>597</v>
      </c>
      <c r="T20" s="178">
        <v>597</v>
      </c>
    </row>
    <row customFormat="1" customHeight="1" ht="15" r="21" s="178" spans="1:23">
      <c r="A21" s="242">
        <v>44309</v>
      </c>
      <c r="B21" s="479">
        <v>170</v>
      </c>
      <c r="F21" s="178">
        <v>572</v>
      </c>
      <c r="G21" s="178">
        <v>619</v>
      </c>
      <c r="H21" s="178">
        <v>631</v>
      </c>
      <c r="I21" s="178">
        <v>641</v>
      </c>
      <c r="J21" s="178">
        <v>639</v>
      </c>
      <c r="K21" s="178">
        <v>636</v>
      </c>
      <c r="L21" s="178">
        <v>620</v>
      </c>
      <c r="M21" s="178">
        <v>616</v>
      </c>
      <c r="N21" s="178">
        <v>612</v>
      </c>
      <c r="O21" s="178">
        <v>594</v>
      </c>
      <c r="P21" s="178">
        <v>594</v>
      </c>
      <c r="Q21" s="178">
        <v>594</v>
      </c>
      <c r="R21" s="178">
        <v>594</v>
      </c>
      <c r="S21" s="178">
        <v>594</v>
      </c>
      <c r="T21" s="178">
        <v>594</v>
      </c>
    </row>
    <row customFormat="1" r="22" s="178" spans="1:23">
      <c r="A22" s="242">
        <v>44312</v>
      </c>
      <c r="B22" s="479">
        <v>60</v>
      </c>
      <c r="F22" s="178">
        <v>574.33799999999997</v>
      </c>
      <c r="G22" s="178">
        <v>622</v>
      </c>
      <c r="H22" s="178">
        <v>633</v>
      </c>
      <c r="I22" s="178">
        <v>642</v>
      </c>
      <c r="J22" s="178">
        <v>639</v>
      </c>
      <c r="K22" s="178">
        <v>635</v>
      </c>
      <c r="L22" s="178">
        <v>619</v>
      </c>
      <c r="M22" s="178">
        <v>615</v>
      </c>
      <c r="N22" s="178">
        <v>611</v>
      </c>
      <c r="O22" s="178">
        <v>595</v>
      </c>
      <c r="P22" s="178">
        <v>595</v>
      </c>
      <c r="Q22" s="178">
        <v>595</v>
      </c>
      <c r="R22" s="178">
        <v>595</v>
      </c>
      <c r="S22" s="178">
        <v>595</v>
      </c>
      <c r="T22" s="178">
        <v>595</v>
      </c>
    </row>
    <row customFormat="1" r="23" s="178" spans="1:23">
      <c r="A23" s="242">
        <v>44313</v>
      </c>
      <c r="B23" s="479">
        <v>1121</v>
      </c>
      <c r="F23" s="178">
        <v>577.20000000000005</v>
      </c>
      <c r="G23" s="178">
        <v>641</v>
      </c>
      <c r="H23" s="178">
        <v>650</v>
      </c>
      <c r="I23" s="178">
        <v>660</v>
      </c>
      <c r="J23" s="178">
        <v>656</v>
      </c>
      <c r="K23" s="178">
        <v>650</v>
      </c>
      <c r="L23" s="178">
        <v>629</v>
      </c>
      <c r="M23" s="178">
        <v>624</v>
      </c>
      <c r="N23" s="178">
        <v>619</v>
      </c>
      <c r="O23" s="178">
        <v>603</v>
      </c>
      <c r="P23" s="178">
        <v>603</v>
      </c>
      <c r="Q23" s="178">
        <v>603</v>
      </c>
      <c r="R23" s="178">
        <v>602</v>
      </c>
      <c r="S23" s="178">
        <v>602</v>
      </c>
      <c r="T23" s="178">
        <v>602</v>
      </c>
      <c r="U23" s="178">
        <v>602</v>
      </c>
      <c r="V23" s="178">
        <v>602</v>
      </c>
      <c r="W23" s="178">
        <v>602</v>
      </c>
    </row>
    <row customFormat="1" r="24" s="178" spans="1:23">
      <c r="A24" s="242">
        <v>44314</v>
      </c>
      <c r="B24" s="479">
        <v>110</v>
      </c>
      <c r="F24" s="178">
        <v>578.79999999999995</v>
      </c>
      <c r="G24" s="178">
        <v>630</v>
      </c>
      <c r="H24" s="178">
        <v>638</v>
      </c>
      <c r="I24" s="178">
        <v>646</v>
      </c>
      <c r="J24" s="178">
        <v>644</v>
      </c>
      <c r="K24" s="178">
        <v>639</v>
      </c>
      <c r="L24" s="178">
        <v>623</v>
      </c>
      <c r="M24" s="178">
        <v>617</v>
      </c>
      <c r="N24" s="178">
        <v>610</v>
      </c>
      <c r="O24" s="178">
        <v>600</v>
      </c>
      <c r="P24" s="178">
        <v>600</v>
      </c>
      <c r="Q24" s="178">
        <v>600</v>
      </c>
      <c r="R24" s="178">
        <v>600</v>
      </c>
      <c r="S24" s="178">
        <v>600</v>
      </c>
      <c r="T24" s="178">
        <v>600</v>
      </c>
      <c r="U24" s="178">
        <v>600</v>
      </c>
      <c r="V24" s="178">
        <v>600</v>
      </c>
      <c r="W24" s="178">
        <v>600</v>
      </c>
    </row>
    <row customFormat="1" r="25" s="178" spans="1:23">
      <c r="A25" s="242">
        <v>44315</v>
      </c>
      <c r="B25" s="479">
        <v>70</v>
      </c>
      <c r="F25" s="178">
        <v>580.66300000000001</v>
      </c>
      <c r="G25" s="178">
        <v>627</v>
      </c>
      <c r="H25" s="178">
        <v>636</v>
      </c>
      <c r="I25" s="178">
        <v>645</v>
      </c>
      <c r="J25" s="178">
        <v>643</v>
      </c>
      <c r="K25" s="178">
        <v>640</v>
      </c>
      <c r="L25" s="178">
        <v>622</v>
      </c>
      <c r="M25" s="178">
        <v>616</v>
      </c>
      <c r="N25" s="178">
        <v>612</v>
      </c>
      <c r="O25" s="178">
        <v>599</v>
      </c>
      <c r="P25" s="178">
        <v>599</v>
      </c>
      <c r="Q25" s="178">
        <v>599</v>
      </c>
      <c r="R25" s="178">
        <v>599</v>
      </c>
      <c r="S25" s="178">
        <v>599</v>
      </c>
      <c r="T25" s="178">
        <v>599</v>
      </c>
      <c r="U25" s="178">
        <v>599</v>
      </c>
      <c r="V25" s="178">
        <v>599</v>
      </c>
      <c r="W25" s="178">
        <v>599</v>
      </c>
    </row>
    <row customFormat="1" r="26" s="178" spans="1:23">
      <c r="A26" s="242">
        <v>44316</v>
      </c>
      <c r="B26" s="479">
        <v>67</v>
      </c>
      <c r="F26" s="178">
        <v>582.46299999999997</v>
      </c>
      <c r="G26" s="178">
        <v>628</v>
      </c>
      <c r="H26" s="178">
        <v>632</v>
      </c>
      <c r="I26" s="178">
        <v>641</v>
      </c>
      <c r="J26" s="178">
        <v>640</v>
      </c>
      <c r="K26" s="178">
        <v>637</v>
      </c>
      <c r="L26" s="178">
        <v>623</v>
      </c>
      <c r="M26" s="178">
        <v>618</v>
      </c>
      <c r="N26" s="178">
        <v>612</v>
      </c>
      <c r="O26" s="178">
        <v>603</v>
      </c>
      <c r="P26" s="178">
        <v>603</v>
      </c>
      <c r="Q26" s="178">
        <v>603</v>
      </c>
      <c r="R26" s="178">
        <v>602.5</v>
      </c>
      <c r="S26" s="178">
        <v>602.5</v>
      </c>
      <c r="T26" s="178">
        <v>602.5</v>
      </c>
      <c r="U26" s="178">
        <v>603</v>
      </c>
      <c r="V26" s="178">
        <v>603</v>
      </c>
      <c r="W26" s="178">
        <v>603</v>
      </c>
    </row>
    <row customFormat="1" r="27" s="178" spans="1:23">
      <c r="A27" s="242">
        <v>44319</v>
      </c>
      <c r="B27" s="479">
        <v>30</v>
      </c>
      <c r="F27" s="178">
        <v>582.46299999999997</v>
      </c>
      <c r="G27" s="178">
        <v>627</v>
      </c>
      <c r="H27" s="178">
        <v>631</v>
      </c>
      <c r="I27" s="178">
        <v>640</v>
      </c>
      <c r="J27" s="178">
        <v>640</v>
      </c>
      <c r="K27" s="178">
        <v>637</v>
      </c>
      <c r="L27" s="178">
        <v>624</v>
      </c>
      <c r="M27" s="178">
        <v>618</v>
      </c>
      <c r="N27" s="178">
        <v>613</v>
      </c>
      <c r="O27" s="178">
        <v>603</v>
      </c>
      <c r="P27" s="178">
        <v>603</v>
      </c>
      <c r="Q27" s="178">
        <v>603</v>
      </c>
      <c r="R27" s="178">
        <v>603</v>
      </c>
      <c r="S27" s="178">
        <v>603</v>
      </c>
      <c r="T27" s="178">
        <v>603</v>
      </c>
      <c r="U27" s="178">
        <v>603</v>
      </c>
      <c r="V27" s="178">
        <v>603</v>
      </c>
      <c r="W27" s="178">
        <v>603</v>
      </c>
    </row>
    <row customFormat="1" r="28" s="178" spans="1:23">
      <c r="A28" s="242">
        <v>44320</v>
      </c>
      <c r="B28" s="479">
        <v>275</v>
      </c>
      <c r="F28" s="178">
        <v>582.46299999999997</v>
      </c>
      <c r="G28" s="178">
        <v>619.31600000000003</v>
      </c>
      <c r="H28" s="178">
        <v>633</v>
      </c>
      <c r="I28" s="178">
        <v>645</v>
      </c>
      <c r="J28" s="178">
        <v>641</v>
      </c>
      <c r="K28" s="178">
        <v>637</v>
      </c>
      <c r="L28" s="178">
        <v>623</v>
      </c>
      <c r="M28" s="178">
        <v>617</v>
      </c>
      <c r="N28" s="178">
        <v>612</v>
      </c>
      <c r="O28" s="178">
        <v>601</v>
      </c>
      <c r="P28" s="178">
        <v>601</v>
      </c>
      <c r="Q28" s="178">
        <v>601</v>
      </c>
      <c r="R28" s="178">
        <v>601</v>
      </c>
      <c r="S28" s="178">
        <v>601</v>
      </c>
      <c r="T28" s="178">
        <v>601</v>
      </c>
      <c r="U28" s="178">
        <v>601</v>
      </c>
      <c r="V28" s="178">
        <v>601</v>
      </c>
      <c r="W28" s="178">
        <v>601</v>
      </c>
    </row>
    <row customFormat="1" r="29" s="178" spans="1:23">
      <c r="A29" s="242">
        <v>44321</v>
      </c>
      <c r="B29" s="479">
        <v>40</v>
      </c>
      <c r="F29" s="178">
        <v>582.46299999999997</v>
      </c>
      <c r="G29" s="178">
        <v>618.52599999999995</v>
      </c>
      <c r="H29" s="178">
        <v>634</v>
      </c>
      <c r="I29" s="178">
        <v>646</v>
      </c>
      <c r="J29" s="178">
        <v>644</v>
      </c>
      <c r="K29" s="178">
        <v>640</v>
      </c>
      <c r="L29" s="178">
        <v>627</v>
      </c>
      <c r="M29" s="178">
        <v>621</v>
      </c>
      <c r="N29" s="178">
        <v>615</v>
      </c>
      <c r="O29" s="178">
        <v>604</v>
      </c>
      <c r="P29" s="178">
        <v>604</v>
      </c>
      <c r="Q29" s="178">
        <v>604</v>
      </c>
      <c r="R29" s="178">
        <v>604</v>
      </c>
      <c r="S29" s="178">
        <v>604</v>
      </c>
      <c r="T29" s="178">
        <v>604</v>
      </c>
      <c r="U29" s="178">
        <v>604</v>
      </c>
      <c r="V29" s="178">
        <v>604</v>
      </c>
      <c r="W29" s="178">
        <v>604</v>
      </c>
    </row>
    <row customFormat="1" r="30" s="178" spans="1:23">
      <c r="A30" s="242">
        <v>44322</v>
      </c>
      <c r="B30" s="479">
        <v>105</v>
      </c>
      <c r="G30" s="178">
        <v>616.07899999999995</v>
      </c>
      <c r="H30" s="178">
        <v>644</v>
      </c>
      <c r="I30" s="178">
        <v>657</v>
      </c>
      <c r="J30" s="178">
        <v>656</v>
      </c>
      <c r="K30" s="178">
        <v>651</v>
      </c>
      <c r="L30" s="178">
        <v>635</v>
      </c>
      <c r="M30" s="178">
        <v>628</v>
      </c>
      <c r="N30" s="178">
        <v>622</v>
      </c>
      <c r="O30" s="178">
        <v>605</v>
      </c>
      <c r="P30" s="178">
        <v>605</v>
      </c>
      <c r="Q30" s="178">
        <v>605</v>
      </c>
      <c r="R30" s="178">
        <v>605</v>
      </c>
      <c r="S30" s="178">
        <v>605</v>
      </c>
      <c r="T30" s="178">
        <v>605</v>
      </c>
      <c r="U30" s="178">
        <v>605</v>
      </c>
      <c r="V30" s="178">
        <v>605</v>
      </c>
      <c r="W30" s="178">
        <v>605</v>
      </c>
    </row>
    <row customFormat="1" r="31" s="178" spans="1:23">
      <c r="A31" s="242">
        <v>44323</v>
      </c>
      <c r="B31" s="479">
        <v>95</v>
      </c>
      <c r="G31" s="178">
        <v>615.81600000000003</v>
      </c>
      <c r="H31" s="178">
        <v>650</v>
      </c>
      <c r="I31" s="178">
        <v>664</v>
      </c>
      <c r="J31" s="178">
        <v>664</v>
      </c>
      <c r="K31" s="178">
        <v>658</v>
      </c>
      <c r="L31" s="178">
        <v>641</v>
      </c>
      <c r="M31" s="178">
        <v>632</v>
      </c>
      <c r="N31" s="178">
        <v>623</v>
      </c>
      <c r="O31" s="178">
        <v>607</v>
      </c>
      <c r="P31" s="178">
        <v>607</v>
      </c>
      <c r="Q31" s="178">
        <v>607</v>
      </c>
      <c r="R31" s="178">
        <v>607</v>
      </c>
      <c r="S31" s="178">
        <v>607</v>
      </c>
      <c r="T31" s="178">
        <v>607</v>
      </c>
      <c r="U31" s="178">
        <v>607</v>
      </c>
      <c r="V31" s="178">
        <v>607</v>
      </c>
      <c r="W31" s="178">
        <v>607</v>
      </c>
    </row>
    <row customFormat="1" r="32" s="178" spans="1:23">
      <c r="A32" s="242">
        <v>44326</v>
      </c>
      <c r="B32" s="479">
        <v>265</v>
      </c>
      <c r="G32" s="178">
        <v>621.553</v>
      </c>
      <c r="H32" s="178">
        <v>660</v>
      </c>
      <c r="I32" s="178">
        <v>675</v>
      </c>
      <c r="J32" s="178">
        <v>674</v>
      </c>
      <c r="K32" s="178">
        <v>670</v>
      </c>
      <c r="L32" s="178">
        <v>648</v>
      </c>
      <c r="M32" s="178">
        <v>642</v>
      </c>
      <c r="N32" s="178">
        <v>634</v>
      </c>
      <c r="O32" s="178">
        <v>616</v>
      </c>
      <c r="P32" s="178">
        <v>616</v>
      </c>
      <c r="Q32" s="178">
        <v>616</v>
      </c>
      <c r="R32" s="178">
        <v>616</v>
      </c>
      <c r="S32" s="178">
        <v>616</v>
      </c>
      <c r="T32" s="178">
        <v>616</v>
      </c>
      <c r="U32" s="178">
        <v>616</v>
      </c>
      <c r="V32" s="178">
        <v>616</v>
      </c>
      <c r="W32" s="178">
        <v>616</v>
      </c>
    </row>
    <row customFormat="1" r="33" s="178" spans="1:23">
      <c r="A33" s="242">
        <v>44327</v>
      </c>
      <c r="B33" s="479">
        <v>75</v>
      </c>
      <c r="G33" s="178">
        <v>631.553</v>
      </c>
      <c r="H33" s="178">
        <v>666</v>
      </c>
      <c r="I33" s="178">
        <v>683</v>
      </c>
      <c r="J33" s="178">
        <v>683</v>
      </c>
      <c r="K33" s="178">
        <v>676</v>
      </c>
      <c r="L33" s="178">
        <v>662</v>
      </c>
      <c r="M33" s="178">
        <v>652</v>
      </c>
      <c r="N33" s="178">
        <v>643</v>
      </c>
      <c r="O33" s="178">
        <v>623</v>
      </c>
      <c r="P33" s="178">
        <v>623</v>
      </c>
      <c r="Q33" s="178">
        <v>623</v>
      </c>
      <c r="R33" s="178">
        <v>618</v>
      </c>
      <c r="S33" s="178">
        <v>618</v>
      </c>
      <c r="T33" s="178">
        <v>618</v>
      </c>
      <c r="U33" s="178">
        <v>618</v>
      </c>
      <c r="V33" s="178">
        <v>618</v>
      </c>
      <c r="W33" s="178">
        <v>618</v>
      </c>
    </row>
    <row customFormat="1" r="34" s="178" spans="1:23">
      <c r="A34" s="242">
        <v>44328</v>
      </c>
      <c r="B34" s="479">
        <v>360</v>
      </c>
      <c r="G34" s="178">
        <v>636.17100000000005</v>
      </c>
      <c r="H34" s="178">
        <v>673</v>
      </c>
      <c r="I34" s="178">
        <v>684</v>
      </c>
      <c r="J34" s="178">
        <v>684</v>
      </c>
      <c r="K34" s="178">
        <v>677</v>
      </c>
      <c r="L34" s="178">
        <v>662</v>
      </c>
      <c r="M34" s="178">
        <v>651</v>
      </c>
      <c r="N34" s="178">
        <v>642</v>
      </c>
      <c r="O34" s="178">
        <v>625</v>
      </c>
      <c r="P34" s="178">
        <v>625</v>
      </c>
      <c r="Q34" s="178">
        <v>625</v>
      </c>
      <c r="R34" s="178">
        <v>623</v>
      </c>
      <c r="S34" s="178">
        <v>623</v>
      </c>
      <c r="T34" s="178">
        <v>623</v>
      </c>
      <c r="U34" s="178">
        <v>623</v>
      </c>
      <c r="V34" s="178">
        <v>623</v>
      </c>
      <c r="W34" s="178">
        <v>623</v>
      </c>
    </row>
    <row customFormat="1" r="35" s="178" spans="1:23">
      <c r="A35" s="242">
        <v>44329</v>
      </c>
      <c r="B35" s="479">
        <v>8</v>
      </c>
      <c r="G35" s="178">
        <v>636.17100000000005</v>
      </c>
      <c r="H35" s="178">
        <v>671</v>
      </c>
      <c r="I35" s="178">
        <v>682</v>
      </c>
      <c r="J35" s="178">
        <v>682</v>
      </c>
      <c r="K35" s="178">
        <v>676</v>
      </c>
      <c r="L35" s="178">
        <v>662</v>
      </c>
      <c r="M35" s="178">
        <v>651</v>
      </c>
      <c r="N35" s="178">
        <v>640</v>
      </c>
      <c r="O35" s="178">
        <v>625</v>
      </c>
      <c r="P35" s="178">
        <v>625</v>
      </c>
      <c r="Q35" s="178">
        <v>625</v>
      </c>
      <c r="R35" s="178">
        <v>623</v>
      </c>
      <c r="S35" s="178">
        <v>623</v>
      </c>
      <c r="T35" s="178">
        <v>623</v>
      </c>
      <c r="U35" s="178">
        <v>623</v>
      </c>
      <c r="V35" s="178">
        <v>623</v>
      </c>
      <c r="W35" s="178">
        <v>623</v>
      </c>
    </row>
    <row customFormat="1" r="36" s="178" spans="1:23">
      <c r="A36" s="242">
        <v>44330</v>
      </c>
      <c r="B36" s="479">
        <v>136</v>
      </c>
      <c r="G36" s="178">
        <v>632.52599999999995</v>
      </c>
      <c r="H36" s="178">
        <v>664</v>
      </c>
      <c r="I36" s="178">
        <v>674</v>
      </c>
      <c r="J36" s="178">
        <v>674</v>
      </c>
      <c r="K36" s="178">
        <v>668</v>
      </c>
      <c r="L36" s="178">
        <v>655</v>
      </c>
      <c r="M36" s="178">
        <v>645</v>
      </c>
      <c r="N36" s="178">
        <v>635</v>
      </c>
      <c r="O36" s="178">
        <v>625</v>
      </c>
      <c r="P36" s="178">
        <v>625</v>
      </c>
      <c r="Q36" s="178">
        <v>625</v>
      </c>
      <c r="R36" s="178">
        <v>625</v>
      </c>
      <c r="S36" s="178">
        <v>625</v>
      </c>
      <c r="T36" s="178">
        <v>625</v>
      </c>
      <c r="U36" s="178">
        <v>625</v>
      </c>
      <c r="V36" s="178">
        <v>625</v>
      </c>
      <c r="W36" s="178">
        <v>625</v>
      </c>
    </row>
    <row customHeight="1" ht="14.45" r="37" spans="1:23">
      <c r="A37" s="96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customHeight="1" ht="14.45" r="38" spans="1:23">
      <c r="A38" s="96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customHeight="1" ht="14.45" r="39" spans="1:23">
      <c r="A39" s="96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customHeight="1" ht="14.45" r="40" spans="1:23">
      <c r="A40" s="96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customHeight="1" ht="15" r="41" spans="1:23">
      <c r="A41" s="96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customHeight="1" ht="15" r="42" spans="1:23">
      <c r="A42" s="96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customFormat="1" customHeight="1" ht="14.45" r="43" s="178" spans="1:23">
      <c r="A43" s="242">
        <v>44341</v>
      </c>
      <c r="B43" s="479">
        <v>210</v>
      </c>
      <c r="G43" s="178">
        <v>635.303</v>
      </c>
      <c r="H43" s="178">
        <v>657</v>
      </c>
      <c r="I43" s="178">
        <v>672</v>
      </c>
      <c r="J43" s="178">
        <v>674</v>
      </c>
      <c r="K43" s="178">
        <v>665</v>
      </c>
      <c r="L43" s="178">
        <v>641</v>
      </c>
      <c r="M43" s="178">
        <v>631</v>
      </c>
      <c r="N43" s="178">
        <v>621</v>
      </c>
      <c r="O43" s="178">
        <v>603</v>
      </c>
      <c r="P43" s="178">
        <v>601</v>
      </c>
      <c r="Q43" s="178">
        <v>599</v>
      </c>
      <c r="R43" s="178">
        <v>605</v>
      </c>
      <c r="S43" s="178">
        <v>605</v>
      </c>
      <c r="T43" s="178">
        <v>605</v>
      </c>
      <c r="U43" s="178">
        <v>605</v>
      </c>
      <c r="V43" s="178">
        <v>605</v>
      </c>
      <c r="W43" s="178">
        <v>605</v>
      </c>
    </row>
    <row customFormat="1" customHeight="1" ht="14.45" r="44" s="178" spans="1:23">
      <c r="A44" s="242">
        <v>44342</v>
      </c>
      <c r="B44" s="479">
        <v>270</v>
      </c>
      <c r="G44" s="178">
        <v>635</v>
      </c>
      <c r="H44" s="178">
        <v>652</v>
      </c>
      <c r="I44" s="178">
        <v>667</v>
      </c>
      <c r="J44" s="178">
        <v>670</v>
      </c>
      <c r="K44" s="178">
        <v>661</v>
      </c>
      <c r="L44" s="178">
        <v>634</v>
      </c>
      <c r="M44" s="178">
        <v>624</v>
      </c>
      <c r="N44" s="178">
        <v>614</v>
      </c>
      <c r="O44" s="178">
        <v>600</v>
      </c>
      <c r="P44" s="178">
        <v>598</v>
      </c>
      <c r="Q44" s="178">
        <v>596</v>
      </c>
      <c r="R44" s="178">
        <v>602</v>
      </c>
      <c r="S44" s="178">
        <v>602</v>
      </c>
      <c r="T44" s="178">
        <v>602</v>
      </c>
      <c r="U44" s="178">
        <v>602</v>
      </c>
      <c r="V44" s="178">
        <v>602</v>
      </c>
      <c r="W44" s="178">
        <v>602</v>
      </c>
    </row>
    <row customFormat="1" customHeight="1" ht="14.45" r="45" s="178" spans="1:23">
      <c r="A45" s="242">
        <v>44343</v>
      </c>
      <c r="B45" s="479">
        <v>70</v>
      </c>
      <c r="G45" s="178">
        <v>634.82899999999995</v>
      </c>
      <c r="H45" s="178">
        <v>650</v>
      </c>
      <c r="I45" s="178">
        <v>666</v>
      </c>
      <c r="J45" s="178">
        <v>670</v>
      </c>
      <c r="K45" s="178">
        <v>661</v>
      </c>
      <c r="L45" s="178">
        <v>634</v>
      </c>
      <c r="M45" s="178">
        <v>624</v>
      </c>
      <c r="N45" s="178">
        <v>614</v>
      </c>
      <c r="O45" s="178">
        <v>598</v>
      </c>
      <c r="P45" s="178">
        <v>596</v>
      </c>
      <c r="Q45" s="178">
        <v>594</v>
      </c>
      <c r="R45" s="178">
        <v>601</v>
      </c>
      <c r="S45" s="178">
        <v>601</v>
      </c>
      <c r="T45" s="178">
        <v>601</v>
      </c>
      <c r="U45" s="178">
        <v>601</v>
      </c>
      <c r="V45" s="178">
        <v>601</v>
      </c>
      <c r="W45" s="178">
        <v>601</v>
      </c>
    </row>
    <row customFormat="1" customHeight="1" ht="14.45" r="46" s="178" spans="1:23">
      <c r="A46" s="242">
        <v>44344</v>
      </c>
      <c r="B46" s="479">
        <v>50</v>
      </c>
      <c r="G46" s="178">
        <v>635.15800000000002</v>
      </c>
      <c r="H46" s="178">
        <v>651</v>
      </c>
      <c r="I46" s="178">
        <v>667</v>
      </c>
      <c r="J46" s="178">
        <v>670</v>
      </c>
      <c r="K46" s="178">
        <v>661</v>
      </c>
      <c r="L46" s="178">
        <v>642</v>
      </c>
      <c r="M46" s="178">
        <v>632</v>
      </c>
      <c r="N46" s="178">
        <v>622</v>
      </c>
      <c r="O46" s="178">
        <v>604</v>
      </c>
      <c r="P46" s="178">
        <v>602</v>
      </c>
      <c r="Q46" s="178">
        <v>600</v>
      </c>
      <c r="R46" s="178">
        <v>605</v>
      </c>
      <c r="S46" s="178">
        <v>605</v>
      </c>
      <c r="T46" s="178">
        <v>605</v>
      </c>
      <c r="U46" s="178">
        <v>605</v>
      </c>
      <c r="V46" s="178">
        <v>605</v>
      </c>
      <c r="W46" s="178">
        <v>605</v>
      </c>
    </row>
    <row r="47" spans="1:23">
      <c r="A47" s="96">
        <v>44347</v>
      </c>
      <c r="B47" s="479">
        <v>0</v>
      </c>
      <c r="G47" s="192">
        <v>635.15800000000002</v>
      </c>
      <c r="H47" s="192">
        <v>651</v>
      </c>
      <c r="I47" s="192">
        <v>667</v>
      </c>
      <c r="J47" s="192">
        <v>670</v>
      </c>
      <c r="K47" s="192">
        <v>661</v>
      </c>
      <c r="L47" s="192">
        <v>642</v>
      </c>
      <c r="M47" s="192">
        <v>632</v>
      </c>
      <c r="N47" s="192">
        <v>622</v>
      </c>
      <c r="O47" s="192">
        <v>604</v>
      </c>
      <c r="P47" s="192">
        <v>602</v>
      </c>
      <c r="Q47" s="192">
        <v>600</v>
      </c>
      <c r="R47" s="192">
        <v>605</v>
      </c>
      <c r="S47" s="192">
        <v>605</v>
      </c>
      <c r="T47" s="192">
        <v>605</v>
      </c>
      <c r="U47" s="192">
        <v>605</v>
      </c>
      <c r="V47" s="192">
        <v>605</v>
      </c>
      <c r="W47" s="192">
        <v>605</v>
      </c>
    </row>
    <row customFormat="1" customHeight="1" ht="14.45" r="48" s="178" spans="1:23">
      <c r="A48" s="242">
        <v>44348</v>
      </c>
      <c r="B48" s="479">
        <v>80</v>
      </c>
      <c r="G48" s="178">
        <v>635.15800000000002</v>
      </c>
      <c r="H48" s="178">
        <v>656.45500000000004</v>
      </c>
      <c r="I48" s="178">
        <v>679</v>
      </c>
      <c r="J48" s="178">
        <v>679</v>
      </c>
      <c r="K48" s="178">
        <v>668</v>
      </c>
      <c r="L48" s="178">
        <v>648</v>
      </c>
      <c r="M48" s="178">
        <v>638</v>
      </c>
      <c r="N48" s="178">
        <v>628</v>
      </c>
      <c r="O48" s="178">
        <v>609</v>
      </c>
      <c r="P48" s="178">
        <v>606</v>
      </c>
      <c r="Q48" s="178">
        <v>603</v>
      </c>
      <c r="R48" s="178">
        <v>609</v>
      </c>
      <c r="S48" s="178">
        <v>609</v>
      </c>
      <c r="T48" s="178">
        <v>609</v>
      </c>
      <c r="U48" s="178">
        <v>609</v>
      </c>
      <c r="V48" s="178">
        <v>609</v>
      </c>
      <c r="W48" s="178">
        <v>609</v>
      </c>
    </row>
    <row r="49" spans="1:23">
      <c r="A49" s="96">
        <v>44349</v>
      </c>
      <c r="B49" s="479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6">
        <v>44350</v>
      </c>
      <c r="B50" s="479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6">
        <v>44351</v>
      </c>
      <c r="B51" s="479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6">
        <v>44354</v>
      </c>
      <c r="B52" s="479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customHeight="1" ht="15" r="53" spans="1:23">
      <c r="A53" s="96">
        <v>44355</v>
      </c>
      <c r="B53" s="479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customHeight="1" ht="15" r="54" spans="1:23">
      <c r="A54" s="96">
        <v>44356</v>
      </c>
      <c r="B54" s="479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6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6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6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6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6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6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6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6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6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customHeight="1" ht="15" r="64" spans="1:23">
      <c r="A64" s="96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6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customFormat="1" r="66" s="105" spans="1:23">
      <c r="A66" s="390">
        <v>44372</v>
      </c>
      <c r="B66" s="483">
        <v>130</v>
      </c>
      <c r="H66" s="105">
        <v>658.05700000000002</v>
      </c>
      <c r="I66" s="105">
        <v>651</v>
      </c>
      <c r="J66" s="105">
        <v>661</v>
      </c>
      <c r="K66" s="105">
        <v>662</v>
      </c>
      <c r="L66" s="105">
        <v>648</v>
      </c>
      <c r="M66" s="105">
        <v>630</v>
      </c>
      <c r="N66" s="105">
        <v>617</v>
      </c>
      <c r="O66" s="105">
        <v>608</v>
      </c>
      <c r="P66" s="105">
        <v>606</v>
      </c>
      <c r="Q66" s="105">
        <v>604</v>
      </c>
      <c r="R66" s="105">
        <v>609</v>
      </c>
      <c r="S66" s="105">
        <v>609</v>
      </c>
      <c r="T66" s="105">
        <v>609</v>
      </c>
      <c r="U66" s="105">
        <v>607</v>
      </c>
      <c r="V66" s="105">
        <v>607</v>
      </c>
      <c r="W66" s="105">
        <v>607</v>
      </c>
    </row>
    <row r="67" spans="1:23">
      <c r="A67" s="96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6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customHeight="1" ht="14.45" r="69" spans="1:23">
      <c r="A69" s="96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customHeight="1" ht="15" r="70" spans="1:23">
      <c r="A70" s="96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6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customFormat="1" r="72" s="192" spans="1:23">
      <c r="A72" s="104">
        <v>44382</v>
      </c>
      <c r="B72" s="480">
        <v>84</v>
      </c>
      <c r="H72" s="192">
        <v>656.59100000000001</v>
      </c>
      <c r="I72" s="192">
        <v>650.79499999999996</v>
      </c>
      <c r="J72" s="192">
        <v>664</v>
      </c>
      <c r="K72" s="192">
        <v>666</v>
      </c>
      <c r="L72" s="192">
        <v>654</v>
      </c>
      <c r="M72" s="192">
        <v>643</v>
      </c>
      <c r="N72" s="192">
        <v>632</v>
      </c>
      <c r="O72" s="192">
        <v>616</v>
      </c>
      <c r="P72" s="192">
        <v>615</v>
      </c>
      <c r="Q72" s="192">
        <v>614</v>
      </c>
      <c r="R72" s="192">
        <v>617</v>
      </c>
      <c r="S72" s="192">
        <v>617</v>
      </c>
      <c r="T72" s="192">
        <v>617</v>
      </c>
      <c r="U72" s="192">
        <v>616</v>
      </c>
      <c r="V72" s="192">
        <v>616</v>
      </c>
      <c r="W72" s="192">
        <v>616</v>
      </c>
    </row>
    <row r="73" spans="1:23">
      <c r="A73" s="96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6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6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customHeight="1" ht="15" r="76" spans="1:23">
      <c r="A76" s="96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6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6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6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6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6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6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6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6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6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6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6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6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6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6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6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6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6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6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6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6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6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6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6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6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6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6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6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6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6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6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6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6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6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6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6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6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6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6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6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6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4">
        <v>44445</v>
      </c>
      <c r="J117" s="192">
        <v>660.56</v>
      </c>
      <c r="K117" s="192">
        <v>739.48900000000003</v>
      </c>
      <c r="L117" s="192">
        <v>727.5</v>
      </c>
      <c r="M117" s="192">
        <v>695</v>
      </c>
      <c r="N117" s="192">
        <v>677.5</v>
      </c>
      <c r="O117" s="192">
        <v>652.5</v>
      </c>
      <c r="P117" s="192">
        <v>648.5</v>
      </c>
      <c r="Q117" s="192">
        <v>647</v>
      </c>
      <c r="R117" s="192">
        <v>646.5</v>
      </c>
      <c r="S117" s="192">
        <v>646</v>
      </c>
      <c r="T117" s="192">
        <v>646</v>
      </c>
      <c r="U117" s="192">
        <v>643.5</v>
      </c>
      <c r="V117" s="192">
        <v>643.5</v>
      </c>
      <c r="W117" s="192">
        <v>643.5</v>
      </c>
    </row>
    <row r="118" spans="1:23">
      <c r="A118" s="96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6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6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6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6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6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6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6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6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6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6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6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6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6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6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6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6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6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6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6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6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6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6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6">
        <v>44477</v>
      </c>
      <c r="B141" s="63">
        <v>145</v>
      </c>
      <c r="K141" s="397"/>
      <c r="L141" s="398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6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6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6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6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6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6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6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6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6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6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6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6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6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6">
        <v>44497</v>
      </c>
      <c r="B155" s="63">
        <v>10</v>
      </c>
      <c r="L155">
        <v>979.78599999999994</v>
      </c>
      <c r="M155" s="192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6">
        <v>44498</v>
      </c>
      <c r="B156" s="63">
        <v>187</v>
      </c>
      <c r="L156">
        <v>987.17899999999997</v>
      </c>
      <c r="M156" s="192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6">
        <v>44501</v>
      </c>
      <c r="B157" s="63">
        <v>84</v>
      </c>
      <c r="L157">
        <v>987.17899999999997</v>
      </c>
      <c r="M157" s="192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6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6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6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6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6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6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6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6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6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6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6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6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6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6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6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6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6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4">
        <v>44525</v>
      </c>
      <c r="M175" s="192">
        <v>1308.4090000000001</v>
      </c>
      <c r="N175" s="192">
        <v>933</v>
      </c>
      <c r="O175" s="192">
        <v>813</v>
      </c>
      <c r="P175" s="192">
        <v>784</v>
      </c>
      <c r="Q175" s="192">
        <v>768</v>
      </c>
      <c r="R175" s="192">
        <v>764</v>
      </c>
      <c r="S175" s="192">
        <v>762</v>
      </c>
      <c r="T175" s="192">
        <v>760</v>
      </c>
      <c r="U175" s="192">
        <v>753</v>
      </c>
      <c r="V175" s="192">
        <v>748</v>
      </c>
      <c r="W175" s="192">
        <v>743</v>
      </c>
      <c r="X175" s="192">
        <v>711</v>
      </c>
      <c r="Y175" s="192">
        <v>710</v>
      </c>
      <c r="Z175" s="192">
        <v>709</v>
      </c>
      <c r="AA175" s="192">
        <v>709</v>
      </c>
      <c r="AB175" s="192">
        <v>709</v>
      </c>
      <c r="AC175" s="192">
        <v>709</v>
      </c>
      <c r="AD175" s="192">
        <v>709</v>
      </c>
      <c r="AE175" s="192">
        <v>709</v>
      </c>
      <c r="AF175" s="192">
        <v>709</v>
      </c>
      <c r="AG175" s="192">
        <v>709</v>
      </c>
      <c r="AH175" s="192">
        <v>709</v>
      </c>
      <c r="AI175" s="192">
        <v>709</v>
      </c>
      <c r="AJ175" s="192">
        <v>709</v>
      </c>
      <c r="AK175" s="192">
        <v>709</v>
      </c>
      <c r="AL175" s="192">
        <v>709</v>
      </c>
    </row>
    <row r="176" spans="1:40">
      <c r="A176" s="96">
        <v>44526</v>
      </c>
      <c r="B176" s="480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6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6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6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6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6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6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6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6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6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6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6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6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6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6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6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6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6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6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6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6">
        <v>44554</v>
      </c>
      <c r="N196" s="192">
        <v>1065.6189999999999</v>
      </c>
      <c r="O196" s="192">
        <v>917</v>
      </c>
      <c r="P196" s="192">
        <v>895</v>
      </c>
      <c r="Q196" s="192">
        <v>887</v>
      </c>
      <c r="R196" s="192">
        <v>868</v>
      </c>
      <c r="S196" s="192">
        <v>857</v>
      </c>
      <c r="T196" s="192">
        <v>850</v>
      </c>
      <c r="U196" s="192">
        <v>837</v>
      </c>
      <c r="V196" s="192">
        <v>829</v>
      </c>
      <c r="W196" s="192">
        <v>820</v>
      </c>
      <c r="X196" s="192">
        <v>777</v>
      </c>
      <c r="Y196" s="192">
        <v>775</v>
      </c>
      <c r="Z196" s="192">
        <v>773</v>
      </c>
      <c r="AA196" s="192">
        <v>773</v>
      </c>
      <c r="AB196" s="192">
        <v>773</v>
      </c>
      <c r="AC196" s="192">
        <v>773</v>
      </c>
      <c r="AD196" s="192">
        <v>773</v>
      </c>
      <c r="AE196" s="192">
        <v>773</v>
      </c>
      <c r="AF196" s="192">
        <v>773</v>
      </c>
      <c r="AG196" s="192">
        <v>773</v>
      </c>
      <c r="AH196" s="192">
        <v>773</v>
      </c>
      <c r="AI196" s="192">
        <v>773</v>
      </c>
      <c r="AJ196" s="192">
        <v>773</v>
      </c>
      <c r="AK196" s="192">
        <v>773</v>
      </c>
      <c r="AL196" s="192">
        <v>773</v>
      </c>
    </row>
    <row r="197" spans="1:39">
      <c r="A197" s="96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6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6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6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6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6">
        <v>44564</v>
      </c>
      <c r="N202" s="192">
        <v>1060.9169999999999</v>
      </c>
      <c r="O202" s="192">
        <v>901</v>
      </c>
      <c r="P202" s="192">
        <v>875</v>
      </c>
      <c r="Q202" s="192">
        <v>868</v>
      </c>
      <c r="R202" s="192">
        <v>862</v>
      </c>
      <c r="S202" s="192">
        <v>855</v>
      </c>
      <c r="T202" s="192">
        <v>848</v>
      </c>
      <c r="U202" s="192">
        <v>840</v>
      </c>
      <c r="V202" s="192">
        <v>830</v>
      </c>
      <c r="W202" s="192">
        <v>819</v>
      </c>
      <c r="X202" s="192">
        <v>776</v>
      </c>
      <c r="Y202" s="192">
        <v>774</v>
      </c>
      <c r="Z202" s="192">
        <v>772</v>
      </c>
      <c r="AA202" s="192">
        <v>772</v>
      </c>
      <c r="AB202" s="192">
        <v>772</v>
      </c>
      <c r="AC202" s="192">
        <v>772</v>
      </c>
      <c r="AD202" s="192">
        <v>772</v>
      </c>
      <c r="AE202" s="192">
        <v>772</v>
      </c>
      <c r="AF202" s="192">
        <v>772</v>
      </c>
      <c r="AG202" s="192">
        <v>772</v>
      </c>
      <c r="AH202" s="192">
        <v>772</v>
      </c>
      <c r="AI202" s="192">
        <v>772</v>
      </c>
      <c r="AJ202" s="192">
        <v>772</v>
      </c>
      <c r="AK202" s="192">
        <v>772</v>
      </c>
      <c r="AL202" s="192">
        <v>772</v>
      </c>
    </row>
    <row r="203" spans="1:39">
      <c r="A203" s="96">
        <v>44565</v>
      </c>
      <c r="B203" s="63" t="s">
        <v>439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6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6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6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6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6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6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6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6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6">
        <v>44578</v>
      </c>
      <c r="O212" s="192">
        <v>954.95</v>
      </c>
      <c r="P212" s="192">
        <v>983</v>
      </c>
      <c r="Q212" s="192">
        <v>968</v>
      </c>
      <c r="R212" s="192">
        <v>944</v>
      </c>
      <c r="S212" s="192">
        <v>930</v>
      </c>
      <c r="T212" s="192">
        <v>913</v>
      </c>
      <c r="U212" s="192">
        <v>895</v>
      </c>
      <c r="V212" s="192">
        <v>884</v>
      </c>
      <c r="W212" s="192">
        <v>866</v>
      </c>
      <c r="X212" s="192">
        <v>830</v>
      </c>
      <c r="Y212" s="192">
        <v>815</v>
      </c>
      <c r="Z212" s="192">
        <v>800</v>
      </c>
      <c r="AA212" s="192">
        <v>800</v>
      </c>
      <c r="AB212" s="192">
        <v>800</v>
      </c>
      <c r="AC212" s="192">
        <v>800</v>
      </c>
      <c r="AD212" s="192">
        <v>800</v>
      </c>
      <c r="AE212" s="192">
        <v>800</v>
      </c>
      <c r="AF212" s="192">
        <v>800</v>
      </c>
      <c r="AG212" s="192">
        <v>800</v>
      </c>
      <c r="AH212" s="192">
        <v>800</v>
      </c>
      <c r="AI212" s="192">
        <v>800</v>
      </c>
      <c r="AJ212" s="192">
        <v>800</v>
      </c>
      <c r="AK212" s="192">
        <v>800</v>
      </c>
      <c r="AL212" s="192">
        <v>800</v>
      </c>
    </row>
    <row r="213" spans="1:38">
      <c r="A213" s="96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6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6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6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6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6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6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6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6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6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6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6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6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6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6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6">
        <v>44600</v>
      </c>
      <c r="B228" s="480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6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6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6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6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6">
        <v>44607</v>
      </c>
      <c r="B233" s="63" t="s">
        <v>439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6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6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6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6">
        <v>44613</v>
      </c>
      <c r="P237" s="192">
        <v>928.18799999999999</v>
      </c>
      <c r="Q237" s="192">
        <v>905</v>
      </c>
      <c r="R237" s="192">
        <v>885</v>
      </c>
      <c r="S237" s="192">
        <v>872</v>
      </c>
      <c r="T237" s="192">
        <v>861.5</v>
      </c>
      <c r="U237" s="192">
        <v>850.75</v>
      </c>
      <c r="V237" s="192">
        <v>838.75</v>
      </c>
      <c r="W237" s="192">
        <v>830.25</v>
      </c>
      <c r="X237" s="192">
        <v>813.25</v>
      </c>
      <c r="Y237" s="192">
        <v>798</v>
      </c>
      <c r="Z237" s="192">
        <v>785</v>
      </c>
      <c r="AA237" s="192">
        <v>785</v>
      </c>
      <c r="AB237" s="192">
        <v>785</v>
      </c>
      <c r="AC237" s="192">
        <v>785</v>
      </c>
      <c r="AD237" s="192">
        <v>785</v>
      </c>
      <c r="AE237" s="192">
        <v>785</v>
      </c>
      <c r="AF237" s="192">
        <v>785</v>
      </c>
      <c r="AG237" s="192">
        <v>785</v>
      </c>
      <c r="AH237" s="192">
        <v>785</v>
      </c>
      <c r="AI237" s="192">
        <v>785</v>
      </c>
      <c r="AJ237" s="192">
        <v>785</v>
      </c>
      <c r="AK237" s="192">
        <v>785</v>
      </c>
      <c r="AL237" s="192">
        <v>785</v>
      </c>
    </row>
    <row r="238" spans="1:39">
      <c r="A238" s="96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6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6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6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6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6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6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6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6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6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6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6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6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6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6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6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6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6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6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6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6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6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6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6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6">
        <v>44648</v>
      </c>
      <c r="B262" s="63" t="s">
        <v>439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6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6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92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6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6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6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6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6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6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6">
        <v>44659</v>
      </c>
      <c r="B271" s="63" t="s">
        <v>439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6">
        <v>44662</v>
      </c>
      <c r="B272" s="63" t="s">
        <v>439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6">
        <v>44663</v>
      </c>
      <c r="B273" s="63">
        <v>125</v>
      </c>
      <c r="P273" s="397"/>
      <c r="Q273" s="398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6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6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6">
        <v>44669</v>
      </c>
      <c r="R276" s="192">
        <v>1165.9739999999999</v>
      </c>
      <c r="S276" s="192">
        <v>1170</v>
      </c>
      <c r="T276" s="192">
        <v>1103</v>
      </c>
      <c r="U276" s="192">
        <v>1095</v>
      </c>
      <c r="V276" s="192">
        <v>1065</v>
      </c>
      <c r="W276" s="192">
        <v>1035</v>
      </c>
      <c r="X276" s="192">
        <v>1000</v>
      </c>
      <c r="Y276" s="192">
        <v>970</v>
      </c>
      <c r="Z276" s="192">
        <v>940</v>
      </c>
      <c r="AA276" s="192">
        <v>920</v>
      </c>
      <c r="AB276" s="192">
        <v>915</v>
      </c>
      <c r="AC276" s="192">
        <v>910</v>
      </c>
      <c r="AD276" s="192">
        <v>910</v>
      </c>
      <c r="AE276" s="192">
        <v>910</v>
      </c>
      <c r="AF276" s="192">
        <v>910</v>
      </c>
      <c r="AG276" s="192">
        <v>910</v>
      </c>
      <c r="AH276" s="192">
        <v>910</v>
      </c>
      <c r="AI276" s="192">
        <v>910</v>
      </c>
      <c r="AJ276" s="192">
        <v>910</v>
      </c>
      <c r="AK276" s="192">
        <v>910</v>
      </c>
      <c r="AL276" s="192">
        <v>910</v>
      </c>
    </row>
    <row r="277" spans="1:38">
      <c r="A277" s="96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6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6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6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6">
        <v>44676</v>
      </c>
      <c r="B281" s="63" t="s">
        <v>439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6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6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6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6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6">
        <v>44683</v>
      </c>
      <c r="B286" s="63">
        <v>0</v>
      </c>
      <c r="R286" s="192">
        <v>1189.0129999999999</v>
      </c>
      <c r="S286" s="192">
        <v>1185</v>
      </c>
      <c r="T286" s="192">
        <v>1130</v>
      </c>
      <c r="U286" s="192">
        <v>1087.5</v>
      </c>
      <c r="V286" s="192">
        <v>1052.5</v>
      </c>
      <c r="W286" s="192">
        <v>1022.5</v>
      </c>
      <c r="X286" s="192">
        <v>1002.5</v>
      </c>
      <c r="Y286" s="192">
        <v>982.5</v>
      </c>
      <c r="Z286" s="192">
        <v>962.5</v>
      </c>
      <c r="AA286" s="192">
        <v>942.5</v>
      </c>
      <c r="AB286" s="192">
        <v>927.5</v>
      </c>
      <c r="AC286" s="192">
        <v>920</v>
      </c>
      <c r="AD286" s="192">
        <v>915</v>
      </c>
      <c r="AE286" s="192">
        <v>912.5</v>
      </c>
      <c r="AF286" s="192">
        <v>910</v>
      </c>
      <c r="AG286" s="192">
        <v>907.5</v>
      </c>
      <c r="AH286" s="192">
        <v>905</v>
      </c>
      <c r="AI286" s="192">
        <v>902.5</v>
      </c>
      <c r="AJ286" s="192">
        <v>900</v>
      </c>
      <c r="AK286" s="192">
        <v>897.5</v>
      </c>
      <c r="AL286" s="192">
        <v>895</v>
      </c>
    </row>
    <row r="287" spans="1:38">
      <c r="A287" s="96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6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6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6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6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6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6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6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6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439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6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6">
        <v>44698</v>
      </c>
      <c r="B297" s="63">
        <v>70</v>
      </c>
      <c r="S297">
        <v>1125.2139999999999</v>
      </c>
      <c r="T297" s="467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6">
        <v>44699</v>
      </c>
      <c r="B298" s="63" t="s">
        <v>439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6">
        <v>44700</v>
      </c>
      <c r="B299" s="63" t="s">
        <v>439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439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6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6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6">
        <v>44705</v>
      </c>
      <c r="B302" s="63" t="s">
        <v>439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6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6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6">
        <v>44708</v>
      </c>
      <c r="B305" s="63" t="s">
        <v>439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6">
        <v>44711</v>
      </c>
      <c r="B306" s="63" t="s">
        <v>439</v>
      </c>
      <c r="S306" s="192">
        <v>1135.3810000000001</v>
      </c>
      <c r="T306" s="192">
        <v>1136.5</v>
      </c>
      <c r="U306" s="192">
        <v>1122.5</v>
      </c>
      <c r="V306" s="192">
        <v>1102.5</v>
      </c>
      <c r="W306" s="192">
        <v>1082.5</v>
      </c>
      <c r="X306" s="192">
        <v>1055</v>
      </c>
      <c r="Y306" s="192">
        <v>1037.5</v>
      </c>
      <c r="Z306" s="192">
        <v>1022.5</v>
      </c>
      <c r="AA306" s="192">
        <v>1015.5</v>
      </c>
      <c r="AB306" s="192">
        <v>1007</v>
      </c>
      <c r="AC306" s="192">
        <v>999.5</v>
      </c>
      <c r="AD306" s="192">
        <v>994.5</v>
      </c>
      <c r="AE306" s="192">
        <v>989.5</v>
      </c>
      <c r="AF306" s="192">
        <v>984.5</v>
      </c>
      <c r="AG306" s="192">
        <v>979.5</v>
      </c>
      <c r="AH306" s="192">
        <v>974.5</v>
      </c>
      <c r="AI306" s="192">
        <v>969.5</v>
      </c>
      <c r="AJ306" s="192">
        <v>964.5</v>
      </c>
      <c r="AK306" s="192">
        <v>959.5</v>
      </c>
      <c r="AL306" s="192">
        <v>954.5</v>
      </c>
    </row>
    <row r="307" spans="1:38">
      <c r="A307" s="96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6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6">
        <v>44714</v>
      </c>
      <c r="B309" s="63" t="s">
        <v>439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6">
        <v>44715</v>
      </c>
      <c r="B310" s="63" t="s">
        <v>439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6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6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6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6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6">
        <v>44722</v>
      </c>
      <c r="B315" s="63" t="s">
        <v>439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6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6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6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6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6">
        <v>44729</v>
      </c>
      <c r="B320" s="63" t="s">
        <v>439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6">
        <v>44732</v>
      </c>
      <c r="T321" s="192">
        <v>1306.25</v>
      </c>
      <c r="U321" s="192">
        <v>1247</v>
      </c>
      <c r="V321" s="192">
        <v>1191</v>
      </c>
      <c r="W321" s="192">
        <v>1140</v>
      </c>
      <c r="X321" s="192">
        <v>1092.5</v>
      </c>
      <c r="Y321" s="192">
        <v>1065</v>
      </c>
      <c r="Z321" s="192">
        <v>1045</v>
      </c>
      <c r="AA321" s="192">
        <v>1035</v>
      </c>
      <c r="AB321" s="192">
        <v>1025</v>
      </c>
      <c r="AC321" s="192">
        <v>1012.5</v>
      </c>
      <c r="AD321" s="192">
        <v>997</v>
      </c>
      <c r="AE321" s="192">
        <v>990.5</v>
      </c>
      <c r="AF321" s="192">
        <v>984</v>
      </c>
      <c r="AG321" s="192">
        <v>980</v>
      </c>
      <c r="AH321" s="192">
        <v>976</v>
      </c>
      <c r="AI321" s="192">
        <v>972</v>
      </c>
      <c r="AJ321" s="192">
        <v>968</v>
      </c>
      <c r="AK321" s="192">
        <v>964</v>
      </c>
      <c r="AL321" s="192">
        <v>960</v>
      </c>
    </row>
    <row r="322" spans="1:38">
      <c r="A322" s="96">
        <v>44733</v>
      </c>
      <c r="B322" s="63" t="s">
        <v>439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6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6">
        <v>44735</v>
      </c>
      <c r="B324" s="63" t="s">
        <v>439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6">
        <v>44736</v>
      </c>
      <c r="B325" s="63" t="s">
        <v>439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92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6">
        <v>44739</v>
      </c>
      <c r="B326" s="63" t="s">
        <v>439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6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6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6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6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6">
        <v>44746</v>
      </c>
      <c r="T331" s="192">
        <v>1273.825</v>
      </c>
      <c r="U331" s="192">
        <v>1252.3689999999999</v>
      </c>
      <c r="V331" s="192">
        <v>1175</v>
      </c>
      <c r="W331" s="192">
        <v>1105</v>
      </c>
      <c r="X331" s="192">
        <v>1060</v>
      </c>
      <c r="Y331" s="192">
        <v>1031.5</v>
      </c>
      <c r="Z331" s="192">
        <v>1000</v>
      </c>
      <c r="AA331" s="192">
        <v>995</v>
      </c>
      <c r="AB331" s="192">
        <v>985</v>
      </c>
      <c r="AC331" s="192">
        <v>978.5</v>
      </c>
      <c r="AD331" s="192">
        <v>970</v>
      </c>
      <c r="AE331" s="192">
        <v>962.5</v>
      </c>
      <c r="AF331" s="192">
        <v>952.5</v>
      </c>
      <c r="AG331" s="192">
        <v>946</v>
      </c>
      <c r="AH331" s="192">
        <v>939.5</v>
      </c>
      <c r="AI331" s="192">
        <v>933</v>
      </c>
      <c r="AJ331" s="192">
        <v>926.5</v>
      </c>
      <c r="AK331" s="192">
        <v>920</v>
      </c>
      <c r="AL331" s="192">
        <v>913.5</v>
      </c>
    </row>
    <row r="332" spans="1:38">
      <c r="A332" s="96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6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6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6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6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6">
        <v>44754</v>
      </c>
      <c r="B337" s="63" t="s">
        <v>439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6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6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6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6">
        <v>44760</v>
      </c>
      <c r="B341" s="63" t="s">
        <v>439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6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6">
        <v>44762</v>
      </c>
      <c r="B343" s="63" t="s">
        <v>439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6">
        <v>44763</v>
      </c>
      <c r="B344" s="63" t="s">
        <v>439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6">
        <v>44764</v>
      </c>
      <c r="B345" s="63" t="s">
        <v>439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6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6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6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6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6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6">
        <v>44774</v>
      </c>
      <c r="B351" s="63" t="s">
        <v>439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6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6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6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6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6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6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6">
        <v>44783</v>
      </c>
      <c r="B358" s="63" t="s">
        <v>439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6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6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6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6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6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6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6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6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6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6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6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6">
        <v>44799</v>
      </c>
      <c r="B370" s="63">
        <v>1050</v>
      </c>
      <c r="U370">
        <f ref="U370:U375" si="0" t="shared">+Y370-X370</f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6">
        <v>44802</v>
      </c>
      <c r="B371" s="63">
        <v>40</v>
      </c>
      <c r="U371">
        <f si="0" t="shared"/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6">
        <v>44803</v>
      </c>
      <c r="B372" s="63" t="s">
        <v>439</v>
      </c>
      <c r="U372">
        <f si="0" t="shared"/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6">
        <v>44804</v>
      </c>
      <c r="B373" s="63">
        <v>680</v>
      </c>
      <c r="U373">
        <f si="0" t="shared"/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6">
        <v>44805</v>
      </c>
      <c r="B374" s="63">
        <v>913</v>
      </c>
      <c r="U374">
        <f si="0" t="shared"/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6">
        <v>44806</v>
      </c>
      <c r="B375" s="63">
        <v>30</v>
      </c>
      <c r="U375">
        <f si="0" t="shared"/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4">
        <v>44809</v>
      </c>
      <c r="U376">
        <f>+Y376-X376</f>
      </c>
      <c r="V376" s="192">
        <v>1039.5909999999999</v>
      </c>
      <c r="W376" s="192">
        <v>1090.92</v>
      </c>
      <c r="X376" s="192">
        <v>1055</v>
      </c>
      <c r="Y376" s="192">
        <v>1070</v>
      </c>
      <c r="Z376" s="192">
        <v>1095</v>
      </c>
      <c r="AA376" s="192">
        <v>1105</v>
      </c>
      <c r="AB376" s="192">
        <v>1112</v>
      </c>
      <c r="AC376" s="192">
        <v>1119</v>
      </c>
      <c r="AD376" s="192">
        <v>1125</v>
      </c>
      <c r="AE376" s="192">
        <v>1131</v>
      </c>
      <c r="AF376" s="192">
        <v>1135</v>
      </c>
      <c r="AG376" s="192">
        <v>1132</v>
      </c>
      <c r="AH376" s="192">
        <v>1120</v>
      </c>
      <c r="AI376" s="192">
        <v>1110</v>
      </c>
      <c r="AJ376" s="192">
        <v>1105</v>
      </c>
      <c r="AK376" s="192">
        <v>1095</v>
      </c>
      <c r="AL376" s="192">
        <v>1094</v>
      </c>
    </row>
    <row r="377" spans="1:38">
      <c r="A377" s="96">
        <v>44810</v>
      </c>
      <c r="B377" s="63">
        <v>230</v>
      </c>
      <c r="U377">
        <f ref="U377:U378" si="1" t="shared">+Y377-X377</f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6">
        <v>44811</v>
      </c>
      <c r="B378" s="63">
        <v>150</v>
      </c>
      <c r="U378">
        <f si="1" t="shared"/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6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6">
        <v>44813</v>
      </c>
      <c r="B380" s="63" t="s">
        <v>439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92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6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6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6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6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6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6">
        <v>44823</v>
      </c>
      <c r="B386" s="63" t="s">
        <v>439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6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6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6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6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6">
        <v>44830</v>
      </c>
      <c r="B391" s="63" t="s">
        <v>439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6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6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6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6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6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6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7">
        <v>1070</v>
      </c>
      <c r="AF397">
        <v>1007</v>
      </c>
      <c r="AG397" s="467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6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6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6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6">
        <v>44844</v>
      </c>
      <c r="B401" s="63" t="s">
        <v>439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6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6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6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6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6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6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6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6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6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6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6">
        <v>44859</v>
      </c>
      <c r="B412" s="63" t="s">
        <v>439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6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6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6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6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6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6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6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6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6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6">
        <v>44873</v>
      </c>
      <c r="B422" s="63" t="s">
        <v>439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92">
        <v>1000</v>
      </c>
      <c r="AF422">
        <v>1007</v>
      </c>
      <c r="AG422" s="192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6">
        <v>44874</v>
      </c>
      <c r="B423" s="63" t="s">
        <v>439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92">
        <v>1000</v>
      </c>
      <c r="AF423">
        <v>1007</v>
      </c>
      <c r="AG423" s="192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6">
        <v>44875</v>
      </c>
      <c r="B424" s="63" t="s">
        <v>439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6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6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6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6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6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6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6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6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6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6">
        <v>44889</v>
      </c>
      <c r="Y434" s="192">
        <v>783.40899999999999</v>
      </c>
      <c r="Z434" s="192">
        <v>840</v>
      </c>
      <c r="AA434" s="192">
        <v>870</v>
      </c>
      <c r="AB434" s="192">
        <v>895</v>
      </c>
      <c r="AC434" s="192">
        <v>919</v>
      </c>
      <c r="AD434" s="192">
        <v>925</v>
      </c>
      <c r="AE434" s="192">
        <v>930</v>
      </c>
      <c r="AF434" s="192">
        <v>931</v>
      </c>
      <c r="AG434" s="192">
        <v>930</v>
      </c>
      <c r="AH434" s="192">
        <v>927</v>
      </c>
      <c r="AI434" s="192">
        <v>924</v>
      </c>
      <c r="AJ434" s="192">
        <v>914</v>
      </c>
      <c r="AK434" s="192">
        <v>902</v>
      </c>
      <c r="AL434" s="192">
        <v>890</v>
      </c>
    </row>
    <row r="435" spans="1:39">
      <c r="A435" s="96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6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6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6">
        <v>44895</v>
      </c>
      <c r="B438" s="63" t="s">
        <v>439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6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6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6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6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6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6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6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6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6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6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6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6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6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6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6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6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6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6">
        <v>44921</v>
      </c>
      <c r="Z456" s="192">
        <v>715.625</v>
      </c>
      <c r="AA456" s="192">
        <v>753</v>
      </c>
      <c r="AB456" s="192">
        <v>785</v>
      </c>
      <c r="AC456" s="192">
        <v>812</v>
      </c>
      <c r="AD456" s="192">
        <v>820</v>
      </c>
      <c r="AE456" s="192">
        <v>820</v>
      </c>
      <c r="AF456" s="192">
        <v>820</v>
      </c>
      <c r="AG456" s="192">
        <v>817</v>
      </c>
      <c r="AH456" s="192">
        <v>815</v>
      </c>
      <c r="AI456" s="192">
        <v>813</v>
      </c>
      <c r="AJ456" s="192">
        <v>790</v>
      </c>
      <c r="AK456" s="192">
        <v>780</v>
      </c>
      <c r="AL456" s="192">
        <v>767</v>
      </c>
    </row>
    <row r="457" spans="1:38">
      <c r="A457" s="96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6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6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6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6">
        <v>44928</v>
      </c>
      <c r="Z461" s="192">
        <v>722.16300000000001</v>
      </c>
      <c r="AA461" s="192">
        <v>768</v>
      </c>
      <c r="AB461" s="192">
        <v>797</v>
      </c>
      <c r="AC461" s="192">
        <v>819</v>
      </c>
      <c r="AD461" s="192">
        <v>829</v>
      </c>
      <c r="AE461" s="192">
        <v>832</v>
      </c>
      <c r="AF461" s="192">
        <v>834</v>
      </c>
      <c r="AG461" s="192">
        <v>834</v>
      </c>
      <c r="AH461" s="192">
        <v>833</v>
      </c>
      <c r="AI461" s="192">
        <v>832</v>
      </c>
      <c r="AJ461" s="192">
        <v>814</v>
      </c>
      <c r="AK461" s="192">
        <v>799</v>
      </c>
      <c r="AL461" s="192">
        <v>784</v>
      </c>
    </row>
    <row r="462" spans="1:38">
      <c r="A462" s="96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6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6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6">
        <v>44932</v>
      </c>
      <c r="B465" s="63">
        <v>185</v>
      </c>
      <c r="AA465" s="764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6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6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6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6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6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6">
        <v>44942</v>
      </c>
      <c r="AA471" s="192">
        <v>716.14300000000003</v>
      </c>
      <c r="AB471" s="192">
        <v>767</v>
      </c>
      <c r="AC471" s="192">
        <v>795</v>
      </c>
      <c r="AD471" s="192">
        <v>811</v>
      </c>
      <c r="AE471" s="192">
        <v>817</v>
      </c>
      <c r="AF471" s="192">
        <v>818</v>
      </c>
      <c r="AG471" s="192">
        <v>814</v>
      </c>
      <c r="AH471" s="192">
        <v>806</v>
      </c>
      <c r="AI471" s="192">
        <v>798</v>
      </c>
      <c r="AJ471" s="192">
        <v>782</v>
      </c>
      <c r="AK471" s="192">
        <v>771</v>
      </c>
      <c r="AL471" s="192">
        <v>761</v>
      </c>
    </row>
    <row r="472" spans="1:41">
      <c r="A472" s="96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6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6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6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6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6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6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6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6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6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6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6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6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6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6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6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6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6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6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6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6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6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6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6">
        <v>44974</v>
      </c>
      <c r="B495" s="63" t="s">
        <v>439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6">
        <v>44977</v>
      </c>
      <c r="B496" s="63">
        <v>0</v>
      </c>
      <c r="AB496" s="192">
        <v>831.3</v>
      </c>
      <c r="AC496" s="192">
        <v>840</v>
      </c>
      <c r="AD496" s="192">
        <v>850</v>
      </c>
      <c r="AE496" s="192">
        <v>846</v>
      </c>
      <c r="AF496" s="192">
        <v>838</v>
      </c>
      <c r="AG496" s="192">
        <v>826</v>
      </c>
      <c r="AH496" s="192">
        <v>810</v>
      </c>
      <c r="AI496" s="192">
        <v>795</v>
      </c>
      <c r="AJ496" s="192">
        <v>775</v>
      </c>
      <c r="AK496" s="192">
        <v>765</v>
      </c>
      <c r="AL496" s="192">
        <v>755</v>
      </c>
      <c r="AM496" s="192">
        <v>755</v>
      </c>
      <c r="AN496" s="192">
        <v>755</v>
      </c>
      <c r="AO496" s="192">
        <v>755</v>
      </c>
    </row>
    <row r="497" spans="1:41">
      <c r="A497" s="96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6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6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6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6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6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6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6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6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6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6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6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6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6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6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6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6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6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6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6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6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6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6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6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6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6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6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6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6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6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6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6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6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6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6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6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6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6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6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6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6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6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6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6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6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6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6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6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4">
        <v>45047</v>
      </c>
      <c r="AD545" s="846">
        <v>866.80600000000004</v>
      </c>
      <c r="AE545" s="192">
        <v>840</v>
      </c>
      <c r="AF545" s="192">
        <v>820</v>
      </c>
      <c r="AG545" s="192">
        <v>812</v>
      </c>
      <c r="AH545" s="192">
        <v>796</v>
      </c>
      <c r="AI545" s="192">
        <v>780</v>
      </c>
      <c r="AJ545" s="192">
        <v>770</v>
      </c>
      <c r="AK545" s="192">
        <v>758</v>
      </c>
      <c r="AL545" s="192">
        <v>750</v>
      </c>
      <c r="AM545" s="192">
        <v>744</v>
      </c>
      <c r="AN545" s="192">
        <v>740</v>
      </c>
      <c r="AO545" s="192">
        <v>737</v>
      </c>
    </row>
    <row r="546" spans="1:44">
      <c r="A546" s="96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6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6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6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6">
        <v>45054</v>
      </c>
      <c r="B550" s="63">
        <v>0</v>
      </c>
      <c r="AE550" s="192">
        <v>757.00099999999998</v>
      </c>
      <c r="AF550" s="192">
        <v>747</v>
      </c>
      <c r="AG550" s="192">
        <v>757</v>
      </c>
      <c r="AH550" s="192">
        <v>750</v>
      </c>
      <c r="AI550" s="192">
        <v>740</v>
      </c>
      <c r="AJ550" s="192">
        <v>730</v>
      </c>
      <c r="AK550" s="192">
        <v>725</v>
      </c>
      <c r="AL550" s="192">
        <v>720</v>
      </c>
      <c r="AM550" s="192">
        <v>717</v>
      </c>
      <c r="AN550" s="192">
        <v>717</v>
      </c>
      <c r="AO550" s="192">
        <v>717</v>
      </c>
      <c r="AP550" s="192">
        <v>713</v>
      </c>
      <c r="AQ550" s="192">
        <v>713</v>
      </c>
      <c r="AR550" s="192">
        <v>713</v>
      </c>
    </row>
    <row r="551" spans="1:44">
      <c r="A551" s="96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6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6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6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6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6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6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6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6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6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6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6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6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6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4">
        <v>45075</v>
      </c>
      <c r="AE565" s="192">
        <v>753.31299999999999</v>
      </c>
      <c r="AF565" s="192">
        <v>718</v>
      </c>
      <c r="AG565" s="192">
        <v>729</v>
      </c>
      <c r="AH565" s="192">
        <v>726</v>
      </c>
      <c r="AI565" s="192">
        <v>723</v>
      </c>
      <c r="AJ565" s="192">
        <v>708</v>
      </c>
      <c r="AK565" s="192">
        <v>699</v>
      </c>
      <c r="AL565" s="192">
        <v>694</v>
      </c>
      <c r="AM565" s="192">
        <v>694</v>
      </c>
      <c r="AN565" s="192">
        <v>694</v>
      </c>
      <c r="AO565" s="192">
        <v>694</v>
      </c>
      <c r="AP565" s="192">
        <v>685</v>
      </c>
      <c r="AQ565" s="192">
        <v>685</v>
      </c>
      <c r="AR565" s="192">
        <v>685</v>
      </c>
    </row>
    <row r="566" spans="1:48">
      <c r="A566" s="96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6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6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6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6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6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6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6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6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6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6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6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6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6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4">
        <v>45096</v>
      </c>
      <c r="AF580" s="192">
        <v>771.22699999999998</v>
      </c>
      <c r="AG580" s="192">
        <v>773</v>
      </c>
      <c r="AH580" s="192">
        <v>773</v>
      </c>
      <c r="AI580" s="192">
        <v>761</v>
      </c>
      <c r="AJ580" s="192">
        <v>743</v>
      </c>
      <c r="AK580" s="192">
        <v>730</v>
      </c>
      <c r="AL580" s="192">
        <v>717</v>
      </c>
      <c r="AM580" s="192">
        <v>714</v>
      </c>
      <c r="AN580" s="192">
        <v>710</v>
      </c>
      <c r="AO580" s="192">
        <v>705</v>
      </c>
      <c r="AP580" s="192">
        <v>705</v>
      </c>
      <c r="AQ580" s="192">
        <v>705</v>
      </c>
      <c r="AR580" s="192">
        <v>703</v>
      </c>
    </row>
    <row r="581" spans="1:44">
      <c r="A581" s="96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6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6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6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6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6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6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6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6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6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4">
        <v>45111</v>
      </c>
      <c r="AF591" s="192">
        <v>775.77300000000002</v>
      </c>
      <c r="AG591" s="192">
        <v>742.524</v>
      </c>
      <c r="AH591" s="192">
        <v>747</v>
      </c>
      <c r="AI591" s="192">
        <v>747</v>
      </c>
      <c r="AJ591" s="192">
        <v>732</v>
      </c>
      <c r="AK591" s="192">
        <v>717</v>
      </c>
      <c r="AL591" s="192">
        <v>702.5</v>
      </c>
      <c r="AM591" s="192">
        <v>700</v>
      </c>
      <c r="AN591" s="192">
        <v>700</v>
      </c>
      <c r="AO591" s="192">
        <v>700</v>
      </c>
      <c r="AP591" s="192">
        <v>700</v>
      </c>
      <c r="AQ591" s="192">
        <v>700</v>
      </c>
      <c r="AR591" s="192">
        <v>700</v>
      </c>
    </row>
    <row r="592" spans="1:44">
      <c r="A592" s="96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6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6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6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6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6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6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6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6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6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6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6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6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6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6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6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6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6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6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6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6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6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6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6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6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6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6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6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6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6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6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6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6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6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6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6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6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6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4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6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6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6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6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4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6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6">
        <v>45175</v>
      </c>
      <c r="B637" s="63">
        <v>60</v>
      </c>
      <c r="AH637" s="467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6">
        <v>45176</v>
      </c>
      <c r="B638" s="63">
        <v>360</v>
      </c>
      <c r="AH638" s="467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6">
        <v>45177</v>
      </c>
      <c r="B639" s="63">
        <v>175</v>
      </c>
      <c r="AH639" s="467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6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6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6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6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6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6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6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6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6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6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6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6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6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6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6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6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6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6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6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6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6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6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6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6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6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6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6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6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6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6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6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6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6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6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6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6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6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4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6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6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6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6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6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6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6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6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6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6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6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6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6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6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6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4">
        <v>45253</v>
      </c>
      <c r="AK693" s="192">
        <v>706.45500000000004</v>
      </c>
      <c r="AL693" s="192">
        <v>635.66700000000003</v>
      </c>
      <c r="AM693" s="192">
        <v>634.66700000000003</v>
      </c>
      <c r="AN693" s="192">
        <v>643.33299999999997</v>
      </c>
      <c r="AO693" s="192">
        <v>651.66700000000003</v>
      </c>
      <c r="AP693" s="192">
        <v>657</v>
      </c>
      <c r="AQ693" s="192">
        <v>655.66700000000003</v>
      </c>
      <c r="AR693" s="192">
        <v>654.66700000000003</v>
      </c>
      <c r="AS693" s="192">
        <v>652</v>
      </c>
      <c r="AT693" s="192">
        <v>648</v>
      </c>
      <c r="AU693" s="192">
        <v>645.66700000000003</v>
      </c>
      <c r="AV693" s="192">
        <v>641</v>
      </c>
      <c r="AW693" s="192">
        <v>640.33299999999997</v>
      </c>
      <c r="AX693" s="192">
        <v>639</v>
      </c>
    </row>
    <row r="694" spans="1:50">
      <c r="A694" s="96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6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6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6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6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6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6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6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6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6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6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6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6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6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6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6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6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6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6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6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6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6">
        <v>45286</v>
      </c>
    </row>
    <row r="716" spans="1:50">
      <c r="A716" s="96">
        <v>45287</v>
      </c>
    </row>
    <row r="717" spans="1:50">
      <c r="A717" s="96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customFormat="1" r="718" s="28" spans="1:50">
      <c r="A718" s="687">
        <v>45289</v>
      </c>
      <c r="B718" s="915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6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6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6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6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6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6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6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6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6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4">
        <v>45306</v>
      </c>
      <c r="AM728" s="192">
        <v>609.40200000000004</v>
      </c>
      <c r="AN728" s="192">
        <v>615</v>
      </c>
      <c r="AO728" s="192">
        <v>620</v>
      </c>
      <c r="AP728" s="192">
        <v>621</v>
      </c>
      <c r="AQ728" s="192">
        <v>619.66700000000003</v>
      </c>
      <c r="AR728" s="192">
        <v>617.66700000000003</v>
      </c>
      <c r="AS728" s="192">
        <v>617</v>
      </c>
      <c r="AT728" s="192">
        <v>615</v>
      </c>
      <c r="AU728" s="192">
        <v>613</v>
      </c>
      <c r="AV728" s="192">
        <v>604.66700000000003</v>
      </c>
      <c r="AW728" s="192">
        <v>600.66700000000003</v>
      </c>
      <c r="AX728" s="192">
        <v>596.66700000000003</v>
      </c>
    </row>
    <row r="729" spans="1:53">
      <c r="A729" s="96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6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6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6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6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6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6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6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6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6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6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6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6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6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6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6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6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6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6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6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6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6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6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6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4">
        <v>45341</v>
      </c>
      <c r="AN753" s="192">
        <v>630</v>
      </c>
      <c r="AO753" s="192">
        <v>624.66700000000003</v>
      </c>
      <c r="AP753" s="192">
        <v>625</v>
      </c>
      <c r="AQ753" s="192">
        <v>623.66700000000003</v>
      </c>
      <c r="AR753" s="192">
        <v>621.66700000000003</v>
      </c>
      <c r="AS753" s="192">
        <v>617</v>
      </c>
      <c r="AT753" s="192">
        <v>612.33299999999997</v>
      </c>
      <c r="AU753" s="192">
        <v>608</v>
      </c>
      <c r="AV753" s="192">
        <v>602</v>
      </c>
      <c r="AW753" s="192">
        <v>597.33299999999997</v>
      </c>
      <c r="AX753" s="192">
        <v>593.33299999999997</v>
      </c>
      <c r="AY753" s="192">
        <v>592.66700000000003</v>
      </c>
      <c r="AZ753" s="192">
        <v>592.33299999999997</v>
      </c>
      <c r="BA753" s="192">
        <v>592</v>
      </c>
    </row>
    <row r="754" spans="1:53">
      <c r="A754" s="96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6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6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6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6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6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6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6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6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6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6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6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6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6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6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6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6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6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6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6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6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6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6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6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6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6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6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6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6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6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6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6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6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6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6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6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6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6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6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6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6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6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6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6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6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6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6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6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6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6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4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6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6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4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6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6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6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6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6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6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6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6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6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6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6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6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6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6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4">
        <v>45439</v>
      </c>
      <c r="B822" s="480">
        <v>0</v>
      </c>
      <c r="AQ822" s="192">
        <v>685.73800000000006</v>
      </c>
      <c r="AR822" s="192">
        <v>723</v>
      </c>
      <c r="AS822" s="192">
        <v>717</v>
      </c>
      <c r="AT822" s="192">
        <v>704.66700000000003</v>
      </c>
      <c r="AU822" s="192">
        <v>693.33299999999997</v>
      </c>
      <c r="AV822" s="192">
        <v>683.66700000000003</v>
      </c>
      <c r="AW822" s="192">
        <v>676.33299999999997</v>
      </c>
      <c r="AX822" s="192">
        <v>670</v>
      </c>
      <c r="AY822" s="192">
        <v>667.33299999999997</v>
      </c>
      <c r="AZ822" s="192">
        <v>666.66700000000003</v>
      </c>
      <c r="BA822" s="192">
        <v>666</v>
      </c>
      <c r="BB822" s="192">
        <v>661.66700000000003</v>
      </c>
      <c r="BC822" s="192">
        <v>661</v>
      </c>
      <c r="BD822" s="192">
        <v>660.33299999999997</v>
      </c>
    </row>
    <row r="823" spans="1:59">
      <c r="A823" s="96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4">
        <v>629</v>
      </c>
      <c r="BF823" s="764">
        <v>629</v>
      </c>
      <c r="BG823" s="764">
        <v>629</v>
      </c>
    </row>
    <row r="824" spans="1:59">
      <c r="A824" s="96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6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6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6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6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6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6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6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6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6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6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6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6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6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6">
        <v>45461</v>
      </c>
      <c r="B838" s="63">
        <v>512</v>
      </c>
      <c r="AR838" s="178">
        <v>742.29600000000005</v>
      </c>
      <c r="AS838" s="178">
        <v>714.66700000000003</v>
      </c>
      <c r="AT838" s="178">
        <v>700.33299999999997</v>
      </c>
      <c r="AU838" s="178">
        <v>689</v>
      </c>
      <c r="AV838" s="178">
        <v>678.66700000000003</v>
      </c>
      <c r="AW838" s="178">
        <v>670.33299999999997</v>
      </c>
      <c r="AX838" s="178">
        <v>662.33299999999997</v>
      </c>
      <c r="AY838" s="178">
        <v>659.66700000000003</v>
      </c>
      <c r="AZ838" s="178">
        <v>658</v>
      </c>
      <c r="BA838" s="178">
        <v>657.33299999999997</v>
      </c>
      <c r="BB838" s="178">
        <v>657</v>
      </c>
      <c r="BC838" s="178">
        <v>657</v>
      </c>
      <c r="BD838" s="178">
        <v>657</v>
      </c>
      <c r="BE838" s="178">
        <v>655</v>
      </c>
      <c r="BF838" s="178">
        <v>655</v>
      </c>
      <c r="BG838" s="178">
        <v>655</v>
      </c>
      <c r="BH838" s="178">
        <v>650.66700000000003</v>
      </c>
      <c r="BI838" s="178">
        <v>650</v>
      </c>
      <c r="BJ838" s="178">
        <v>650</v>
      </c>
    </row>
    <row customFormat="1" r="839" s="192" spans="1:62">
      <c r="A839" s="104">
        <v>45462</v>
      </c>
      <c r="B839" s="480"/>
      <c r="AR839" s="192">
        <v>742.29600000000005</v>
      </c>
      <c r="AS839" s="192">
        <v>714.66700000000003</v>
      </c>
      <c r="AT839" s="192">
        <v>700.33299999999997</v>
      </c>
      <c r="AU839" s="192">
        <v>689</v>
      </c>
      <c r="AV839" s="192">
        <v>678.66700000000003</v>
      </c>
      <c r="AW839" s="192">
        <v>670.33299999999997</v>
      </c>
      <c r="AX839" s="192">
        <v>662.33299999999997</v>
      </c>
      <c r="AY839" s="192">
        <v>659.66700000000003</v>
      </c>
      <c r="AZ839" s="192">
        <v>658</v>
      </c>
      <c r="BA839" s="192">
        <v>657.33299999999997</v>
      </c>
      <c r="BB839" s="192">
        <v>657</v>
      </c>
      <c r="BC839" s="192">
        <v>657</v>
      </c>
      <c r="BD839" s="192">
        <v>657</v>
      </c>
      <c r="BE839" s="192">
        <v>655</v>
      </c>
      <c r="BF839" s="192">
        <v>655</v>
      </c>
      <c r="BG839" s="192">
        <v>655</v>
      </c>
      <c r="BH839" s="192">
        <v>650.66700000000003</v>
      </c>
      <c r="BI839" s="192">
        <v>650</v>
      </c>
      <c r="BJ839" s="192">
        <v>650</v>
      </c>
    </row>
    <row r="840" spans="1:62">
      <c r="A840" s="96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6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6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6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6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6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6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6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6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6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4">
        <v>45477</v>
      </c>
      <c r="AS850" s="192">
        <v>732.20699999999999</v>
      </c>
      <c r="AT850" s="192">
        <v>700</v>
      </c>
      <c r="AU850" s="192">
        <v>685.5</v>
      </c>
      <c r="AV850" s="192">
        <v>671.5</v>
      </c>
      <c r="AW850" s="192">
        <v>658</v>
      </c>
      <c r="AX850" s="192">
        <v>647</v>
      </c>
      <c r="AY850" s="192">
        <v>643.5</v>
      </c>
      <c r="AZ850" s="192">
        <v>642.5</v>
      </c>
      <c r="BA850" s="192">
        <v>642</v>
      </c>
      <c r="BB850" s="192">
        <v>639.5</v>
      </c>
      <c r="BC850" s="192">
        <v>639</v>
      </c>
      <c r="BD850" s="192">
        <v>638.5</v>
      </c>
      <c r="BE850" s="192">
        <v>637</v>
      </c>
      <c r="BF850" s="192">
        <v>637</v>
      </c>
      <c r="BG850" s="192">
        <v>636.5</v>
      </c>
      <c r="BH850" s="192">
        <v>633</v>
      </c>
      <c r="BI850" s="192">
        <v>633</v>
      </c>
      <c r="BJ850" s="192">
        <v>633</v>
      </c>
    </row>
    <row r="851" spans="1:62">
      <c r="A851" s="96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6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6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6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6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6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6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6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6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6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6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6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6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6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6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6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6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6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6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6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6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6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6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6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6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6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6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6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6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6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6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6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6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6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6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6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4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6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6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6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6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4">
        <v>45537</v>
      </c>
      <c r="B892" s="1050" t="s">
        <v>4248</v>
      </c>
      <c r="AT892" s="192">
        <v>669.56</v>
      </c>
      <c r="AU892" s="192">
        <v>665</v>
      </c>
      <c r="AV892" s="192">
        <v>654</v>
      </c>
      <c r="AW892" s="192">
        <v>651</v>
      </c>
      <c r="AX892" s="192">
        <v>647.33299999999997</v>
      </c>
      <c r="AY892" s="192">
        <v>640.66700000000003</v>
      </c>
      <c r="AZ892" s="192">
        <v>638.33299999999997</v>
      </c>
      <c r="BA892" s="192">
        <v>638</v>
      </c>
      <c r="BB892" s="192">
        <v>650.83299999999997</v>
      </c>
      <c r="BC892" s="192">
        <v>650.83299999999997</v>
      </c>
      <c r="BD892" s="192">
        <v>650.83299999999997</v>
      </c>
      <c r="BE892" s="192">
        <v>647.5</v>
      </c>
      <c r="BF892" s="192">
        <v>647.5</v>
      </c>
      <c r="BG892" s="192">
        <v>647.5</v>
      </c>
      <c r="BH892" s="192">
        <v>634.66700000000003</v>
      </c>
      <c r="BI892" s="192">
        <v>634.66700000000003</v>
      </c>
      <c r="BJ892" s="192">
        <v>634.66700000000003</v>
      </c>
    </row>
    <row r="893" spans="1:62">
      <c r="A893" s="96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6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6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6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6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6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6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6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6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6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6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6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6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6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6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6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6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6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6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6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6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6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6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6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6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6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6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6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6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6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6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6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6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6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6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6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6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6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6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6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6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6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6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6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6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6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6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6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6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6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6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6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6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6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6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6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6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6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6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6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6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6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4">
        <v>45624</v>
      </c>
      <c r="AW955" s="192">
        <v>671.18700000000001</v>
      </c>
      <c r="AX955" s="192">
        <v>656.66700000000003</v>
      </c>
      <c r="AY955" s="192">
        <v>647.66700000000003</v>
      </c>
      <c r="AZ955" s="192">
        <v>653</v>
      </c>
      <c r="BA955" s="192">
        <v>660</v>
      </c>
      <c r="BB955" s="192">
        <v>667.33299999999997</v>
      </c>
      <c r="BC955" s="192">
        <v>663</v>
      </c>
      <c r="BD955" s="192">
        <v>658</v>
      </c>
      <c r="BE955" s="192">
        <v>653.66700000000003</v>
      </c>
      <c r="BF955" s="192">
        <v>651.33299999999997</v>
      </c>
      <c r="BG955" s="192">
        <v>649</v>
      </c>
      <c r="BH955" s="192">
        <v>639</v>
      </c>
      <c r="BI955" s="192">
        <v>632.66700000000003</v>
      </c>
      <c r="BJ955" s="192">
        <v>626.33299999999997</v>
      </c>
    </row>
    <row r="956" spans="1:62">
      <c r="A956" s="96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6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6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6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6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6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6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6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6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6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6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6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6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6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6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6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6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6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6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6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6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6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6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6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6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6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6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6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6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6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6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6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6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6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4">
        <v>45677</v>
      </c>
      <c r="AY990" s="192">
        <v>668.53800000000001</v>
      </c>
      <c r="AZ990" s="192">
        <v>674.66700000000003</v>
      </c>
      <c r="BA990" s="192">
        <v>678.66700000000003</v>
      </c>
      <c r="BB990" s="192">
        <v>685.33299999999997</v>
      </c>
      <c r="BC990" s="192">
        <v>684.33299999999997</v>
      </c>
      <c r="BD990" s="192">
        <v>682</v>
      </c>
      <c r="BE990" s="192">
        <v>681</v>
      </c>
      <c r="BF990" s="192">
        <v>677.33299999999997</v>
      </c>
      <c r="BG990" s="192">
        <v>673.66700000000003</v>
      </c>
      <c r="BH990" s="192">
        <v>665.33299999999997</v>
      </c>
      <c r="BI990" s="192">
        <v>657.66700000000003</v>
      </c>
      <c r="BJ990" s="192">
        <v>650</v>
      </c>
      <c r="BK990" s="192">
        <v>650.33299999999997</v>
      </c>
      <c r="BL990" s="192">
        <v>650.33299999999997</v>
      </c>
      <c r="BM990" s="192">
        <v>650.33299999999997</v>
      </c>
    </row>
    <row r="991" spans="1:65">
      <c r="A991" s="96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6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6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6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6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6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6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6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6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6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6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6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6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6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6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6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6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6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6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4">
        <v>45705</v>
      </c>
      <c r="AZ1010" s="192">
        <v>688.79600000000005</v>
      </c>
      <c r="BA1010" s="192">
        <v>707.33299999999997</v>
      </c>
      <c r="BB1010" s="192">
        <v>717.33299999999997</v>
      </c>
      <c r="BC1010" s="192">
        <v>715.33299999999997</v>
      </c>
      <c r="BD1010" s="192">
        <v>711.33299999999997</v>
      </c>
      <c r="BE1010" s="192">
        <v>703.66700000000003</v>
      </c>
      <c r="BF1010" s="192">
        <v>697.66700000000003</v>
      </c>
      <c r="BG1010" s="192">
        <v>691.66700000000003</v>
      </c>
      <c r="BH1010" s="192">
        <v>679.33299999999997</v>
      </c>
      <c r="BI1010" s="192">
        <v>671</v>
      </c>
      <c r="BJ1010" s="192">
        <v>663.33299999999997</v>
      </c>
      <c r="BK1010" s="192">
        <v>661.33299999999997</v>
      </c>
      <c r="BL1010" s="192">
        <v>661</v>
      </c>
      <c r="BM1010" s="192">
        <v>660.66700000000003</v>
      </c>
    </row>
    <row r="1011" spans="1:65">
      <c r="A1011" s="96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6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6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6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6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6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6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6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6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6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6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6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6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6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6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6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6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6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6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6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6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6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6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6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6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6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6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6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6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6">
        <v>45747</v>
      </c>
      <c r="B1040" s="63">
        <v>278</v>
      </c>
      <c r="BA1040" s="1083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6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6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6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6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6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6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6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6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6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6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6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6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6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4">
        <v>45768</v>
      </c>
      <c r="BB1054" s="178">
        <v>653.375</v>
      </c>
      <c r="BC1054" s="192">
        <v>617</v>
      </c>
      <c r="BD1054" s="192">
        <v>621.33299999999997</v>
      </c>
      <c r="BE1054" s="192">
        <v>625</v>
      </c>
      <c r="BF1054" s="192">
        <v>623.33299999999997</v>
      </c>
      <c r="BG1054" s="192">
        <v>621.66700000000003</v>
      </c>
      <c r="BH1054" s="192">
        <v>616</v>
      </c>
      <c r="BI1054" s="192">
        <v>610.66700000000003</v>
      </c>
      <c r="BJ1054" s="192">
        <v>605.33299999999997</v>
      </c>
      <c r="BK1054" s="192">
        <v>602</v>
      </c>
      <c r="BL1054" s="192">
        <v>600.66700000000003</v>
      </c>
      <c r="BM1054" s="192">
        <v>599.66700000000003</v>
      </c>
    </row>
    <row r="1055" spans="1:65">
      <c r="A1055" s="96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6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6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6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6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6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6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4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6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4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6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6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6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6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6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6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6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6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6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6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6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customFormat="1" r="1076" s="1111" spans="1:68">
      <c r="A1076" s="96" t="s">
        <v>4549</v>
      </c>
      <c r="B1076" s="1113" t="s">
        <v>4565</v>
      </c>
      <c r="C1076" s="1111" t="s">
        <v>4565</v>
      </c>
      <c r="BC1076" s="1111" t="s">
        <v>4571</v>
      </c>
      <c r="BD1076" s="1111" t="s">
        <v>4572</v>
      </c>
      <c r="BE1076" s="1111" t="s">
        <v>4573</v>
      </c>
      <c r="BF1076" s="1111" t="s">
        <v>4574</v>
      </c>
      <c r="BG1076" s="1111" t="s">
        <v>4575</v>
      </c>
      <c r="BH1076" s="1111" t="s">
        <v>4576</v>
      </c>
      <c r="BI1076" s="1111" t="s">
        <v>4577</v>
      </c>
      <c r="BJ1076" s="1111" t="s">
        <v>4578</v>
      </c>
      <c r="BK1076" s="1111" t="s">
        <v>4579</v>
      </c>
      <c r="BL1076" s="1111" t="s">
        <v>4580</v>
      </c>
      <c r="BM1076" s="1111" t="s">
        <v>4581</v>
      </c>
      <c r="BN1076" s="1111" t="s">
        <v>4582</v>
      </c>
      <c r="BO1076" s="1111" t="s">
        <v>4583</v>
      </c>
      <c r="BP1076" s="1111" t="s">
        <v>4584</v>
      </c>
    </row>
    <row customFormat="1" r="1077" s="1111" spans="1:68">
      <c r="A1077" s="96" t="s">
        <v>4549</v>
      </c>
      <c r="B1077" s="1113" t="s">
        <v>4565</v>
      </c>
      <c r="C1077" s="1111" t="s">
        <v>4565</v>
      </c>
      <c r="BC1077" s="1111" t="s">
        <v>4571</v>
      </c>
      <c r="BD1077" s="1111" t="s">
        <v>4572</v>
      </c>
      <c r="BE1077" s="1111" t="s">
        <v>4573</v>
      </c>
      <c r="BF1077" s="1111" t="s">
        <v>4574</v>
      </c>
      <c r="BG1077" s="1111" t="s">
        <v>4575</v>
      </c>
      <c r="BH1077" s="1111" t="s">
        <v>4576</v>
      </c>
      <c r="BI1077" s="1111" t="s">
        <v>4577</v>
      </c>
      <c r="BJ1077" s="1111" t="s">
        <v>4578</v>
      </c>
      <c r="BK1077" s="1111" t="s">
        <v>4579</v>
      </c>
      <c r="BL1077" s="1111" t="s">
        <v>4580</v>
      </c>
      <c r="BM1077" s="1111" t="s">
        <v>4581</v>
      </c>
      <c r="BN1077" s="1111" t="s">
        <v>4582</v>
      </c>
      <c r="BO1077" s="1111" t="s">
        <v>4583</v>
      </c>
      <c r="BP1077" s="1111" t="s">
        <v>4584</v>
      </c>
    </row>
    <row customFormat="1" r="1078" s="1111" spans="1:68">
      <c r="A1078" s="96" t="s">
        <v>4549</v>
      </c>
      <c r="B1078" s="1113" t="s">
        <v>4565</v>
      </c>
      <c r="C1078" s="1111" t="s">
        <v>4565</v>
      </c>
      <c r="BC1078" s="1111" t="s">
        <v>4571</v>
      </c>
      <c r="BD1078" s="1111" t="s">
        <v>4572</v>
      </c>
      <c r="BE1078" s="1111" t="s">
        <v>4573</v>
      </c>
      <c r="BF1078" s="1111" t="s">
        <v>4574</v>
      </c>
      <c r="BG1078" s="1111" t="s">
        <v>4575</v>
      </c>
      <c r="BH1078" s="1111" t="s">
        <v>4576</v>
      </c>
      <c r="BI1078" s="1111" t="s">
        <v>4577</v>
      </c>
      <c r="BJ1078" s="1111" t="s">
        <v>4578</v>
      </c>
      <c r="BK1078" s="1111" t="s">
        <v>4579</v>
      </c>
      <c r="BL1078" s="1111" t="s">
        <v>4580</v>
      </c>
      <c r="BM1078" s="1111" t="s">
        <v>4581</v>
      </c>
      <c r="BN1078" s="1111" t="s">
        <v>4582</v>
      </c>
      <c r="BO1078" s="1111" t="s">
        <v>4583</v>
      </c>
      <c r="BP1078" s="1111" t="s">
        <v>4584</v>
      </c>
    </row>
    <row customFormat="1" r="1079" s="1111" spans="1:68">
      <c r="A1079" s="96" t="s">
        <v>4549</v>
      </c>
      <c r="B1079" s="1113" t="s">
        <v>4565</v>
      </c>
      <c r="C1079" s="1111" t="s">
        <v>4565</v>
      </c>
      <c r="BC1079" s="1111" t="s">
        <v>4571</v>
      </c>
      <c r="BD1079" s="1111" t="s">
        <v>4572</v>
      </c>
      <c r="BE1079" s="1111" t="s">
        <v>4573</v>
      </c>
      <c r="BF1079" s="1111" t="s">
        <v>4574</v>
      </c>
      <c r="BG1079" s="1111" t="s">
        <v>4575</v>
      </c>
      <c r="BH1079" s="1111" t="s">
        <v>4576</v>
      </c>
      <c r="BI1079" s="1111" t="s">
        <v>4577</v>
      </c>
      <c r="BJ1079" s="1111" t="s">
        <v>4578</v>
      </c>
      <c r="BK1079" s="1111" t="s">
        <v>4579</v>
      </c>
      <c r="BL1079" s="1111" t="s">
        <v>4580</v>
      </c>
      <c r="BM1079" s="1111" t="s">
        <v>4581</v>
      </c>
      <c r="BN1079" s="1111" t="s">
        <v>4582</v>
      </c>
      <c r="BO1079" s="1111" t="s">
        <v>4583</v>
      </c>
      <c r="BP1079" s="1111" t="s">
        <v>4584</v>
      </c>
    </row>
    <row customFormat="1" r="1080" s="1111" spans="1:68">
      <c r="A1080" s="96" t="s">
        <v>4549</v>
      </c>
      <c r="B1080" s="1113" t="s">
        <v>4565</v>
      </c>
      <c r="C1080" s="1111" t="s">
        <v>4565</v>
      </c>
      <c r="BC1080" s="1111" t="s">
        <v>4571</v>
      </c>
      <c r="BD1080" s="1111" t="s">
        <v>4572</v>
      </c>
      <c r="BE1080" s="1111" t="s">
        <v>4573</v>
      </c>
      <c r="BF1080" s="1111" t="s">
        <v>4574</v>
      </c>
      <c r="BG1080" s="1111" t="s">
        <v>4575</v>
      </c>
      <c r="BH1080" s="1111" t="s">
        <v>4576</v>
      </c>
      <c r="BI1080" s="1111" t="s">
        <v>4577</v>
      </c>
      <c r="BJ1080" s="1111" t="s">
        <v>4578</v>
      </c>
      <c r="BK1080" s="1111" t="s">
        <v>4579</v>
      </c>
      <c r="BL1080" s="1111" t="s">
        <v>4580</v>
      </c>
      <c r="BM1080" s="1111" t="s">
        <v>4581</v>
      </c>
      <c r="BN1080" s="1111" t="s">
        <v>4582</v>
      </c>
      <c r="BO1080" s="1111" t="s">
        <v>4583</v>
      </c>
      <c r="BP1080" s="1111" t="s">
        <v>4584</v>
      </c>
    </row>
    <row customFormat="1" r="1081" s="1111" spans="1:68">
      <c r="A1081" s="96">
        <v>45811.916666666672</v>
      </c>
      <c r="B1081" s="1113">
        <v>5</v>
      </c>
      <c r="C1081" s="1111">
        <v>5</v>
      </c>
      <c r="BC1081" s="1111">
        <v>596.28800000000001</v>
      </c>
      <c r="BD1081" s="1111">
        <v>597.33299999999997</v>
      </c>
      <c r="BE1081" s="1111">
        <v>610</v>
      </c>
      <c r="BF1081" s="1111">
        <v>621.5</v>
      </c>
      <c r="BG1081" s="1111">
        <v>624.66700000000003</v>
      </c>
      <c r="BH1081" s="1111">
        <v>618.5</v>
      </c>
      <c r="BI1081" s="1111">
        <v>614.16700000000003</v>
      </c>
      <c r="BJ1081" s="1111">
        <v>608.5</v>
      </c>
      <c r="BK1081" s="1111">
        <v>603.83299999999997</v>
      </c>
      <c r="BL1081" s="1111">
        <v>601.66700000000003</v>
      </c>
      <c r="BM1081" s="1111">
        <v>601.66700000000003</v>
      </c>
      <c r="BN1081" s="1111">
        <v>606.83299999999997</v>
      </c>
      <c r="BO1081" s="1111">
        <v>611.83299999999997</v>
      </c>
      <c r="BP1081" s="1111">
        <v>614.16700000000003</v>
      </c>
    </row>
    <row customFormat="1" r="1082" s="1111" spans="1:68">
      <c r="A1082" s="96">
        <v>45811.91666666667</v>
      </c>
      <c r="B1082" s="1113">
        <v>5</v>
      </c>
      <c r="C1082" s="1111">
        <v>5</v>
      </c>
      <c r="BC1082" s="1111">
        <v>596.288</v>
      </c>
      <c r="BD1082" s="1111">
        <v>597.333</v>
      </c>
      <c r="BE1082" s="1111">
        <v>610</v>
      </c>
      <c r="BF1082" s="1111">
        <v>621.5</v>
      </c>
      <c r="BG1082" s="1111">
        <v>624.667</v>
      </c>
      <c r="BH1082" s="1111">
        <v>618.5</v>
      </c>
      <c r="BI1082" s="1111">
        <v>614.167</v>
      </c>
      <c r="BJ1082" s="1111">
        <v>608.5</v>
      </c>
      <c r="BK1082" s="1111">
        <v>603.833</v>
      </c>
      <c r="BL1082" s="1111">
        <v>601.667</v>
      </c>
      <c r="BM1082" s="1111">
        <v>601.667</v>
      </c>
      <c r="BN1082" s="1111">
        <v>606.833</v>
      </c>
      <c r="BO1082" s="1111">
        <v>611.833</v>
      </c>
      <c r="BP1082" s="1111">
        <v>614.167</v>
      </c>
    </row>
    <row customFormat="1" r="1083" s="1111" spans="1:68">
      <c r="A1083" s="96">
        <v>45811.91666666667</v>
      </c>
      <c r="B1083" s="1113">
        <v>5</v>
      </c>
      <c r="C1083" s="1111">
        <v>5</v>
      </c>
      <c r="BC1083" s="1111">
        <v>596.288</v>
      </c>
      <c r="BD1083" s="1111">
        <v>597.333</v>
      </c>
      <c r="BE1083" s="1111">
        <v>610</v>
      </c>
      <c r="BF1083" s="1111">
        <v>621.5</v>
      </c>
      <c r="BG1083" s="1111">
        <v>624.667</v>
      </c>
      <c r="BH1083" s="1111">
        <v>618.5</v>
      </c>
      <c r="BI1083" s="1111">
        <v>614.167</v>
      </c>
      <c r="BJ1083" s="1111">
        <v>608.5</v>
      </c>
      <c r="BK1083" s="1111">
        <v>603.833</v>
      </c>
      <c r="BL1083" s="1111">
        <v>601.667</v>
      </c>
      <c r="BM1083" s="1111">
        <v>601.667</v>
      </c>
      <c r="BN1083" s="1111">
        <v>606.833</v>
      </c>
      <c r="BO1083" s="1111">
        <v>611.833</v>
      </c>
      <c r="BP1083" s="1111">
        <v>614.167</v>
      </c>
    </row>
    <row customFormat="1" r="1084" s="1111" spans="1:68">
      <c r="A1084" s="96">
        <v>45811.91666666667</v>
      </c>
      <c r="B1084" s="1113">
        <v>5</v>
      </c>
      <c r="C1084" s="1111">
        <v>5</v>
      </c>
      <c r="BC1084" s="1111">
        <v>596.288</v>
      </c>
      <c r="BD1084" s="1111">
        <v>597.333</v>
      </c>
      <c r="BE1084" s="1111">
        <v>610</v>
      </c>
      <c r="BF1084" s="1111">
        <v>621.5</v>
      </c>
      <c r="BG1084" s="1111">
        <v>624.667</v>
      </c>
      <c r="BH1084" s="1111">
        <v>618.5</v>
      </c>
      <c r="BI1084" s="1111">
        <v>614.167</v>
      </c>
      <c r="BJ1084" s="1111">
        <v>608.5</v>
      </c>
      <c r="BK1084" s="1111">
        <v>603.833</v>
      </c>
      <c r="BL1084" s="1111">
        <v>601.667</v>
      </c>
      <c r="BM1084" s="1111">
        <v>601.667</v>
      </c>
      <c r="BN1084" s="1111">
        <v>606.833</v>
      </c>
      <c r="BO1084" s="1111">
        <v>611.833</v>
      </c>
      <c r="BP1084" s="1111">
        <v>614.167</v>
      </c>
    </row>
    <row customFormat="1" r="1085" s="1111" spans="1:68">
      <c r="A1085" s="96">
        <v>45811.91666666667</v>
      </c>
      <c r="B1085" s="1113">
        <v>5</v>
      </c>
      <c r="C1085" s="1111">
        <v>5</v>
      </c>
      <c r="BC1085" s="1111">
        <v>596.288</v>
      </c>
      <c r="BD1085" s="1111">
        <v>597.333</v>
      </c>
      <c r="BE1085" s="1111">
        <v>610</v>
      </c>
      <c r="BF1085" s="1111">
        <v>621.5</v>
      </c>
      <c r="BG1085" s="1111">
        <v>624.667</v>
      </c>
      <c r="BH1085" s="1111">
        <v>618.5</v>
      </c>
      <c r="BI1085" s="1111">
        <v>614.167</v>
      </c>
      <c r="BJ1085" s="1111">
        <v>608.5</v>
      </c>
      <c r="BK1085" s="1111">
        <v>603.833</v>
      </c>
      <c r="BL1085" s="1111">
        <v>601.667</v>
      </c>
      <c r="BM1085" s="1111">
        <v>601.667</v>
      </c>
      <c r="BN1085" s="1111">
        <v>606.833</v>
      </c>
      <c r="BO1085" s="1111">
        <v>611.833</v>
      </c>
      <c r="BP1085" s="1111">
        <v>614.167</v>
      </c>
    </row>
    <row customFormat="1" r="1086" s="1111" spans="1:68">
      <c r="A1086" s="96">
        <v>45811.91666666667</v>
      </c>
      <c r="B1086" s="1113">
        <v>5</v>
      </c>
      <c r="C1086" s="1111">
        <v>5</v>
      </c>
      <c r="BC1086" s="1111">
        <v>596.288</v>
      </c>
      <c r="BD1086" s="1111">
        <v>597.333</v>
      </c>
      <c r="BE1086" s="1111">
        <v>610</v>
      </c>
      <c r="BF1086" s="1111">
        <v>621.5</v>
      </c>
      <c r="BG1086" s="1111">
        <v>624.667</v>
      </c>
      <c r="BH1086" s="1111">
        <v>618.5</v>
      </c>
      <c r="BI1086" s="1111">
        <v>614.167</v>
      </c>
      <c r="BJ1086" s="1111">
        <v>608.5</v>
      </c>
      <c r="BK1086" s="1111">
        <v>603.833</v>
      </c>
      <c r="BL1086" s="1111">
        <v>601.667</v>
      </c>
      <c r="BM1086" s="1111">
        <v>601.667</v>
      </c>
      <c r="BN1086" s="1111">
        <v>606.833</v>
      </c>
      <c r="BO1086" s="1111">
        <v>611.833</v>
      </c>
      <c r="BP1086" s="1111">
        <v>614.167</v>
      </c>
    </row>
    <row customFormat="1" r="1087" s="1111" spans="1:68">
      <c r="A1087" s="96">
        <v>45811.91666666667</v>
      </c>
      <c r="B1087" s="1113">
        <v>5</v>
      </c>
      <c r="C1087" s="1111">
        <v>5</v>
      </c>
      <c r="BC1087" s="1111">
        <v>596.288</v>
      </c>
      <c r="BD1087" s="1111">
        <v>597.333</v>
      </c>
      <c r="BE1087" s="1111">
        <v>610</v>
      </c>
      <c r="BF1087" s="1111">
        <v>621.5</v>
      </c>
      <c r="BG1087" s="1111">
        <v>624.667</v>
      </c>
      <c r="BH1087" s="1111">
        <v>618.5</v>
      </c>
      <c r="BI1087" s="1111">
        <v>614.167</v>
      </c>
      <c r="BJ1087" s="1111">
        <v>608.5</v>
      </c>
      <c r="BK1087" s="1111">
        <v>603.833</v>
      </c>
      <c r="BL1087" s="1111">
        <v>601.667</v>
      </c>
      <c r="BM1087" s="1111">
        <v>601.667</v>
      </c>
      <c r="BN1087" s="1111">
        <v>606.833</v>
      </c>
      <c r="BO1087" s="1111">
        <v>611.833</v>
      </c>
      <c r="BP1087" s="1111">
        <v>614.167</v>
      </c>
    </row>
    <row customFormat="1" r="1088" s="1111" spans="1:68">
      <c r="A1088" s="96">
        <v>45819.91666666667</v>
      </c>
      <c r="B1088" s="1113">
        <v>230</v>
      </c>
      <c r="C1088" s="1111">
        <v>230</v>
      </c>
      <c r="BC1088" s="1111">
        <v>595.667</v>
      </c>
      <c r="BD1088" s="1111">
        <v>597.333</v>
      </c>
      <c r="BE1088" s="1111">
        <v>602.667</v>
      </c>
      <c r="BF1088" s="1111">
        <v>603.667</v>
      </c>
      <c r="BG1088" s="1111">
        <v>599</v>
      </c>
      <c r="BH1088" s="1111">
        <v>596</v>
      </c>
      <c r="BI1088" s="1111">
        <v>592</v>
      </c>
      <c r="BJ1088" s="1111">
        <v>586.667</v>
      </c>
      <c r="BK1088" s="1111">
        <v>585.667</v>
      </c>
      <c r="BL1088" s="1111">
        <v>585.667</v>
      </c>
      <c r="BM1088" s="1111">
        <v>594</v>
      </c>
      <c r="BN1088" s="1111">
        <v>598.333</v>
      </c>
      <c r="BO1088" s="1111">
        <v>603</v>
      </c>
      <c r="BP1088" s="1111" t="s">
        <v>4662</v>
      </c>
    </row>
    <row customFormat="1" r="1089" s="1111" spans="1:68">
      <c r="A1089" s="96">
        <v>45932.91666666667</v>
      </c>
      <c r="B1089" s="1113">
        <v>70</v>
      </c>
      <c r="C1089" s="1111">
        <v>70</v>
      </c>
      <c r="BC1089" s="1111">
        <v>658.352</v>
      </c>
      <c r="BD1089" s="1111">
        <v>750</v>
      </c>
      <c r="BE1089" s="1111">
        <v>682</v>
      </c>
      <c r="BF1089" s="1111">
        <v>629</v>
      </c>
      <c r="BG1089" s="1111">
        <v>609</v>
      </c>
      <c r="BH1089" s="1111">
        <v>614</v>
      </c>
      <c r="BI1089" s="1111">
        <v>615</v>
      </c>
      <c r="BJ1089" s="1111">
        <v>622</v>
      </c>
      <c r="BK1089" s="1111">
        <v>623</v>
      </c>
      <c r="BL1089" s="1111">
        <v>624</v>
      </c>
      <c r="BM1089" s="1111">
        <v>616</v>
      </c>
      <c r="BN1089" s="1111">
        <v>616</v>
      </c>
      <c r="BO1089" s="1111">
        <v>616</v>
      </c>
      <c r="BP1089" s="1111" t="s">
        <v>4662</v>
      </c>
    </row>
    <row customFormat="1" r="1090" s="1111" spans="1:68">
      <c r="A1090" s="96">
        <v>45932.91666666667</v>
      </c>
      <c r="B1090" s="1113">
        <v>70</v>
      </c>
      <c r="C1090" s="1111">
        <v>70</v>
      </c>
      <c r="BC1090" s="1111">
        <v>658.352</v>
      </c>
      <c r="BD1090" s="1111">
        <v>750</v>
      </c>
      <c r="BE1090" s="1111">
        <v>682</v>
      </c>
      <c r="BF1090" s="1111">
        <v>629</v>
      </c>
      <c r="BG1090" s="1111">
        <v>609</v>
      </c>
      <c r="BH1090" s="1111">
        <v>614</v>
      </c>
      <c r="BI1090" s="1111">
        <v>615</v>
      </c>
      <c r="BJ1090" s="1111">
        <v>622</v>
      </c>
      <c r="BK1090" s="1111">
        <v>623</v>
      </c>
      <c r="BL1090" s="1111">
        <v>624</v>
      </c>
      <c r="BM1090" s="1111">
        <v>616</v>
      </c>
      <c r="BN1090" s="1111">
        <v>616</v>
      </c>
      <c r="BO1090" s="1111">
        <v>616</v>
      </c>
    </row>
    <row customFormat="1" r="1091" s="1111" spans="1:68">
      <c r="A1091" s="96">
        <v>45932.91666666667</v>
      </c>
      <c r="B1091" s="1113">
        <v>70</v>
      </c>
      <c r="C1091" s="1111">
        <v>70</v>
      </c>
      <c r="BC1091" s="1111">
        <v>658.352</v>
      </c>
      <c r="BD1091" s="1111">
        <v>750</v>
      </c>
      <c r="BE1091" s="1111">
        <v>682</v>
      </c>
      <c r="BF1091" s="1111">
        <v>629</v>
      </c>
      <c r="BG1091" s="1111">
        <v>609</v>
      </c>
      <c r="BH1091" s="1111">
        <v>614</v>
      </c>
      <c r="BI1091" s="1111">
        <v>615</v>
      </c>
      <c r="BJ1091" s="1111">
        <v>622</v>
      </c>
      <c r="BK1091" s="1111">
        <v>623</v>
      </c>
      <c r="BL1091" s="1111">
        <v>624</v>
      </c>
      <c r="BM1091" s="1111">
        <v>616</v>
      </c>
      <c r="BN1091" s="1111">
        <v>616</v>
      </c>
      <c r="BO1091" s="1111">
        <v>616</v>
      </c>
    </row>
    <row customFormat="1" r="1092" s="1111" spans="1:68">
      <c r="A1092" s="96">
        <v>45932.91666666667</v>
      </c>
      <c r="B1092" s="1113">
        <v>70</v>
      </c>
      <c r="C1092" s="1111">
        <v>70</v>
      </c>
      <c r="BC1092" s="1111">
        <v>658.352</v>
      </c>
      <c r="BD1092" s="1111">
        <v>750</v>
      </c>
      <c r="BE1092" s="1111">
        <v>682</v>
      </c>
      <c r="BF1092" s="1111">
        <v>629</v>
      </c>
      <c r="BG1092" s="1111">
        <v>609</v>
      </c>
      <c r="BH1092" s="1111">
        <v>614</v>
      </c>
      <c r="BI1092" s="1111">
        <v>615</v>
      </c>
      <c r="BJ1092" s="1111">
        <v>622</v>
      </c>
      <c r="BK1092" s="1111">
        <v>623</v>
      </c>
      <c r="BL1092" s="1111">
        <v>624</v>
      </c>
      <c r="BM1092" s="1111">
        <v>616</v>
      </c>
      <c r="BN1092" s="1111">
        <v>616</v>
      </c>
      <c r="BO1092" s="1111">
        <v>616</v>
      </c>
    </row>
    <row customFormat="1" r="1093" s="1111" spans="1:68">
      <c r="A1093" s="96">
        <v>45932.91666666667</v>
      </c>
      <c r="B1093" s="1113">
        <v>70</v>
      </c>
      <c r="C1093" s="1111">
        <v>70</v>
      </c>
      <c r="BC1093" s="1111">
        <v>658.352</v>
      </c>
      <c r="BD1093" s="1111">
        <v>750</v>
      </c>
      <c r="BE1093" s="1111">
        <v>682</v>
      </c>
      <c r="BF1093" s="1111">
        <v>629</v>
      </c>
      <c r="BG1093" s="1111">
        <v>609</v>
      </c>
      <c r="BH1093" s="1111">
        <v>614</v>
      </c>
      <c r="BI1093" s="1111">
        <v>615</v>
      </c>
      <c r="BJ1093" s="1111">
        <v>622</v>
      </c>
      <c r="BK1093" s="1111">
        <v>623</v>
      </c>
      <c r="BL1093" s="1111">
        <v>624</v>
      </c>
      <c r="BM1093" s="1111">
        <v>616</v>
      </c>
      <c r="BN1093" s="1111">
        <v>616</v>
      </c>
      <c r="BO1093" s="1111">
        <v>616</v>
      </c>
    </row>
    <row customFormat="1" r="1094" s="1111" spans="1:68">
      <c r="A1094" s="96">
        <v>45932.91666666667</v>
      </c>
      <c r="B1094" s="1113">
        <v>70</v>
      </c>
      <c r="C1094" s="1111">
        <v>70</v>
      </c>
      <c r="BC1094" s="1111">
        <v>658.352</v>
      </c>
      <c r="BD1094" s="1111">
        <v>750</v>
      </c>
      <c r="BE1094" s="1111">
        <v>682</v>
      </c>
      <c r="BF1094" s="1111">
        <v>629</v>
      </c>
      <c r="BG1094" s="1111">
        <v>609</v>
      </c>
      <c r="BH1094" s="1111">
        <v>614</v>
      </c>
      <c r="BI1094" s="1111">
        <v>615</v>
      </c>
      <c r="BJ1094" s="1111">
        <v>622</v>
      </c>
      <c r="BK1094" s="1111">
        <v>623</v>
      </c>
      <c r="BL1094" s="1111">
        <v>624</v>
      </c>
      <c r="BM1094" s="1111">
        <v>616</v>
      </c>
      <c r="BN1094" s="1111">
        <v>616</v>
      </c>
      <c r="BO1094" s="1111">
        <v>616</v>
      </c>
    </row>
    <row customFormat="1" r="1095" s="1111" spans="1:68">
      <c r="A1095" s="96">
        <v>45932.91666666667</v>
      </c>
      <c r="B1095" s="1113">
        <v>70</v>
      </c>
      <c r="C1095" s="1111">
        <v>70</v>
      </c>
      <c r="BC1095" s="1111">
        <v>658.352</v>
      </c>
      <c r="BD1095" s="1111">
        <v>750</v>
      </c>
      <c r="BE1095" s="1111">
        <v>682</v>
      </c>
      <c r="BF1095" s="1111">
        <v>629</v>
      </c>
      <c r="BG1095" s="1111">
        <v>609</v>
      </c>
      <c r="BH1095" s="1111">
        <v>614</v>
      </c>
      <c r="BI1095" s="1111">
        <v>615</v>
      </c>
      <c r="BJ1095" s="1111">
        <v>622</v>
      </c>
      <c r="BK1095" s="1111">
        <v>623</v>
      </c>
      <c r="BL1095" s="1111">
        <v>624</v>
      </c>
      <c r="BM1095" s="1111">
        <v>616</v>
      </c>
      <c r="BN1095" s="1111">
        <v>616</v>
      </c>
      <c r="BO1095" s="1111">
        <v>616</v>
      </c>
    </row>
    <row customFormat="1" r="1096" s="1111" spans="1:68">
      <c r="A1096" s="96">
        <v>45932.91666666667</v>
      </c>
      <c r="B1096" s="1113">
        <v>70</v>
      </c>
      <c r="C1096" s="1111">
        <v>70</v>
      </c>
      <c r="BC1096" s="1111">
        <v>658.352</v>
      </c>
      <c r="BD1096" s="1111">
        <v>750</v>
      </c>
      <c r="BE1096" s="1111">
        <v>682</v>
      </c>
      <c r="BF1096" s="1111">
        <v>629</v>
      </c>
      <c r="BG1096" s="1111">
        <v>609</v>
      </c>
      <c r="BH1096" s="1111">
        <v>614</v>
      </c>
      <c r="BI1096" s="1111">
        <v>615</v>
      </c>
      <c r="BJ1096" s="1111">
        <v>622</v>
      </c>
      <c r="BK1096" s="1111">
        <v>623</v>
      </c>
      <c r="BL1096" s="1111">
        <v>624</v>
      </c>
      <c r="BM1096" s="1111">
        <v>616</v>
      </c>
      <c r="BN1096" s="1111">
        <v>616</v>
      </c>
      <c r="BO1096" s="1111">
        <v>616</v>
      </c>
    </row>
    <row customFormat="1" r="1097" s="1111" spans="1:68">
      <c r="A1097" s="96">
        <v>45932.91666666667</v>
      </c>
      <c r="B1097" s="1113">
        <v>70</v>
      </c>
      <c r="C1097" s="1111">
        <v>70</v>
      </c>
      <c r="BC1097" s="1111">
        <v>658.352</v>
      </c>
      <c r="BD1097" s="1111">
        <v>750</v>
      </c>
      <c r="BE1097" s="1111">
        <v>682</v>
      </c>
      <c r="BF1097" s="1111">
        <v>629</v>
      </c>
      <c r="BG1097" s="1111">
        <v>609</v>
      </c>
      <c r="BH1097" s="1111">
        <v>614</v>
      </c>
      <c r="BI1097" s="1111">
        <v>615</v>
      </c>
      <c r="BJ1097" s="1111">
        <v>622</v>
      </c>
      <c r="BK1097" s="1111">
        <v>623</v>
      </c>
      <c r="BL1097" s="1111">
        <v>624</v>
      </c>
      <c r="BM1097" s="1111">
        <v>616</v>
      </c>
      <c r="BN1097" s="1111">
        <v>616</v>
      </c>
      <c r="BO1097" s="1111">
        <v>616</v>
      </c>
    </row>
    <row customFormat="1" r="1098" s="1111" spans="1:68">
      <c r="A1098" s="96">
        <v>45938</v>
      </c>
      <c r="B1098" s="1113">
        <v>70</v>
      </c>
      <c r="C1098" s="1111">
        <v>70</v>
      </c>
      <c r="BC1098" s="1111">
        <v>755</v>
      </c>
      <c r="BD1098" s="1111">
        <v>675</v>
      </c>
      <c r="BE1098" s="1111">
        <v>625</v>
      </c>
      <c r="BF1098" s="1111">
        <v>608</v>
      </c>
      <c r="BG1098" s="1111">
        <v>617</v>
      </c>
      <c r="BH1098" s="1111">
        <v>627</v>
      </c>
      <c r="BI1098" s="1111">
        <v>635</v>
      </c>
      <c r="BJ1098" s="1111">
        <v>635</v>
      </c>
      <c r="BK1098" s="1111">
        <v>635</v>
      </c>
      <c r="BL1098" s="1111">
        <v>625</v>
      </c>
      <c r="BM1098" s="1111">
        <v>625</v>
      </c>
      <c r="BN1098" s="1111">
        <v>625</v>
      </c>
      <c r="BO1098" s="1111">
        <v>603</v>
      </c>
    </row>
    <row customFormat="1" r="1099" s="1111" spans="1:68">
      <c r="A1099" s="96">
        <v>45938</v>
      </c>
      <c r="B1099" s="1113">
        <v>70</v>
      </c>
      <c r="C1099" s="1111">
        <v>70</v>
      </c>
      <c r="BC1099" s="1111">
        <v>755</v>
      </c>
      <c r="BD1099" s="1111">
        <v>675</v>
      </c>
      <c r="BE1099" s="1111">
        <v>625</v>
      </c>
      <c r="BF1099" s="1111">
        <v>608</v>
      </c>
      <c r="BG1099" s="1111">
        <v>617</v>
      </c>
      <c r="BH1099" s="1111">
        <v>627</v>
      </c>
      <c r="BI1099" s="1111">
        <v>635</v>
      </c>
      <c r="BJ1099" s="1111">
        <v>635</v>
      </c>
      <c r="BK1099" s="1111">
        <v>635</v>
      </c>
      <c r="BL1099" s="1111">
        <v>625</v>
      </c>
      <c r="BM1099" s="1111">
        <v>625</v>
      </c>
      <c r="BN1099" s="1111">
        <v>625</v>
      </c>
      <c r="BO1099" s="1111">
        <v>603</v>
      </c>
    </row>
    <row customFormat="1" r="1100" s="1111" spans="1:68">
      <c r="A1100" s="96">
        <v>45938</v>
      </c>
      <c r="B1100" s="1113">
        <v>70</v>
      </c>
      <c r="C1100" s="1111">
        <v>70</v>
      </c>
      <c r="BC1100" s="1111">
        <v>755</v>
      </c>
      <c r="BD1100" s="1111">
        <v>675</v>
      </c>
      <c r="BE1100" s="1111">
        <v>625</v>
      </c>
      <c r="BF1100" s="1111">
        <v>608</v>
      </c>
      <c r="BG1100" s="1111">
        <v>617</v>
      </c>
      <c r="BH1100" s="1111">
        <v>627</v>
      </c>
      <c r="BI1100" s="1111">
        <v>635</v>
      </c>
      <c r="BJ1100" s="1111">
        <v>635</v>
      </c>
      <c r="BK1100" s="1111">
        <v>635</v>
      </c>
      <c r="BL1100" s="1111">
        <v>625</v>
      </c>
      <c r="BM1100" s="1111">
        <v>625</v>
      </c>
      <c r="BN1100" s="1111">
        <v>625</v>
      </c>
      <c r="BO1100" s="1111">
        <v>603</v>
      </c>
    </row>
    <row customFormat="1" r="1101" s="1111" spans="1:68">
      <c r="A1101" s="96">
        <v>45938</v>
      </c>
      <c r="B1101" s="1113">
        <v>70</v>
      </c>
      <c r="C1101" s="1111">
        <v>70</v>
      </c>
      <c r="BC1101" s="1111">
        <v>755</v>
      </c>
      <c r="BD1101" s="1111">
        <v>675</v>
      </c>
      <c r="BE1101" s="1111">
        <v>625</v>
      </c>
      <c r="BF1101" s="1111">
        <v>608</v>
      </c>
      <c r="BG1101" s="1111">
        <v>617</v>
      </c>
      <c r="BH1101" s="1111">
        <v>627</v>
      </c>
      <c r="BI1101" s="1111">
        <v>635</v>
      </c>
      <c r="BJ1101" s="1111">
        <v>635</v>
      </c>
      <c r="BK1101" s="1111">
        <v>635</v>
      </c>
      <c r="BL1101" s="1111">
        <v>625</v>
      </c>
      <c r="BM1101" s="1111">
        <v>625</v>
      </c>
      <c r="BN1101" s="1111">
        <v>625</v>
      </c>
      <c r="BO1101" s="1111">
        <v>603</v>
      </c>
    </row>
    <row customFormat="1" r="1102" s="1111" spans="1:68">
      <c r="A1102" s="96">
        <v>45940</v>
      </c>
      <c r="B1102" s="1113">
        <v>200</v>
      </c>
      <c r="C1102" s="1111">
        <v>200</v>
      </c>
      <c r="BC1102" s="1111">
        <v>715</v>
      </c>
      <c r="BD1102" s="1111">
        <v>665</v>
      </c>
      <c r="BE1102" s="1111">
        <v>620</v>
      </c>
      <c r="BF1102" s="1111">
        <v>605</v>
      </c>
      <c r="BG1102" s="1111">
        <v>615</v>
      </c>
      <c r="BH1102" s="1111">
        <v>625</v>
      </c>
      <c r="BI1102" s="1111">
        <v>640</v>
      </c>
      <c r="BJ1102" s="1111">
        <v>640</v>
      </c>
      <c r="BK1102" s="1111">
        <v>640</v>
      </c>
      <c r="BL1102" s="1111">
        <v>630</v>
      </c>
      <c r="BM1102" s="1111">
        <v>630</v>
      </c>
      <c r="BN1102" s="1111">
        <v>630</v>
      </c>
      <c r="BO1102" s="1111">
        <v>608</v>
      </c>
    </row>
    <row customFormat="1" r="1103" s="1111" spans="1:68">
      <c r="A1103" s="96">
        <v>45940</v>
      </c>
      <c r="B1103" s="1113">
        <v>200</v>
      </c>
      <c r="C1103" s="1111">
        <v>200</v>
      </c>
      <c r="BC1103" s="1111">
        <v>715</v>
      </c>
      <c r="BD1103" s="1111">
        <v>665</v>
      </c>
      <c r="BE1103" s="1111">
        <v>620</v>
      </c>
      <c r="BF1103" s="1111">
        <v>605</v>
      </c>
      <c r="BG1103" s="1111">
        <v>615</v>
      </c>
      <c r="BH1103" s="1111">
        <v>625</v>
      </c>
      <c r="BI1103" s="1111">
        <v>640</v>
      </c>
      <c r="BJ1103" s="1111">
        <v>640</v>
      </c>
      <c r="BK1103" s="1111">
        <v>640</v>
      </c>
      <c r="BL1103" s="1111">
        <v>630</v>
      </c>
      <c r="BM1103" s="1111">
        <v>630</v>
      </c>
      <c r="BN1103" s="1111">
        <v>630</v>
      </c>
      <c r="BO1103" s="1111">
        <v>608</v>
      </c>
    </row>
    <row r="1104" spans="1:68">
      <c r="A1104" s="96"/>
    </row>
    <row r="1105" spans="1:68">
      <c r="A1105" s="96"/>
    </row>
    <row r="1106" spans="1:68">
      <c r="A1106" s="104"/>
    </row>
    <row r="1107" spans="1:68">
      <c r="A1107" s="96"/>
    </row>
    <row r="1108" spans="1:68">
      <c r="A1108" s="96"/>
    </row>
    <row r="1109" spans="1:68">
      <c r="A1109" s="96"/>
    </row>
    <row r="1110" spans="1:66">
      <c r="A1110" s="96"/>
      <c r="BF1110" s="1092">
        <v>120</v>
      </c>
    </row>
    <row ht="57" r="1111" spans="1:66" thickBot="1">
      <c r="A1111" s="96"/>
      <c r="BF1111" s="1091" t="s">
        <v>4399</v>
      </c>
    </row>
    <row ht="29.25" r="1112" spans="1:66" thickBot="1">
      <c r="A1112" s="96"/>
      <c r="BF1112" s="862" t="s">
        <v>4217</v>
      </c>
      <c r="BG1112" s="862" t="s">
        <v>4218</v>
      </c>
      <c r="BH1112" s="862" t="s">
        <v>4219</v>
      </c>
      <c r="BI1112" s="862" t="s">
        <v>4220</v>
      </c>
      <c r="BJ1112" s="862" t="s">
        <v>372</v>
      </c>
      <c r="BK1112" s="862" t="s">
        <v>4221</v>
      </c>
      <c r="BL1112" s="862" t="s">
        <v>4222</v>
      </c>
      <c r="BM1112" s="862" t="s">
        <v>4223</v>
      </c>
      <c r="BN1112" s="863" t="s">
        <v>4224</v>
      </c>
    </row>
    <row ht="15.75" r="1113" spans="1:66" thickBot="1">
      <c r="A1113" s="96"/>
      <c r="BF1113" s="864">
        <v>45778</v>
      </c>
      <c r="BG1113" s="865" t="s">
        <v>439</v>
      </c>
      <c r="BH1113" s="865" t="s">
        <v>439</v>
      </c>
      <c r="BI1113" s="865" t="s">
        <v>439</v>
      </c>
      <c r="BJ1113" s="865" t="s">
        <v>439</v>
      </c>
      <c r="BK1113" s="865">
        <v>3</v>
      </c>
      <c r="BL1113" s="865">
        <v>601.33299999999997</v>
      </c>
      <c r="BM1113" s="865">
        <v>0</v>
      </c>
      <c r="BN1113" s="877">
        <v>1208</v>
      </c>
    </row>
    <row ht="15.75" r="1114" spans="1:66" thickBot="1">
      <c r="A1114" s="96"/>
      <c r="BF1114" s="869">
        <v>45809</v>
      </c>
      <c r="BG1114" s="867" t="s">
        <v>439</v>
      </c>
      <c r="BH1114" s="867" t="s">
        <v>439</v>
      </c>
      <c r="BI1114" s="867" t="s">
        <v>439</v>
      </c>
      <c r="BJ1114" s="867" t="s">
        <v>439</v>
      </c>
      <c r="BK1114" s="867">
        <v>6</v>
      </c>
      <c r="BL1114" s="867">
        <v>610</v>
      </c>
      <c r="BM1114" s="867">
        <v>10</v>
      </c>
      <c r="BN1114" s="880">
        <v>955</v>
      </c>
    </row>
    <row ht="15.75" r="1115" spans="1:66" thickBot="1">
      <c r="A1115" s="96"/>
      <c r="BF1115" s="865" t="s">
        <v>447</v>
      </c>
      <c r="BG1115" s="865" t="s">
        <v>439</v>
      </c>
      <c r="BH1115" s="865" t="s">
        <v>439</v>
      </c>
      <c r="BI1115" s="865" t="s">
        <v>439</v>
      </c>
      <c r="BJ1115" s="865" t="s">
        <v>439</v>
      </c>
      <c r="BK1115" s="865">
        <v>5.6660000000000004</v>
      </c>
      <c r="BL1115" s="865">
        <v>620.33299999999997</v>
      </c>
      <c r="BM1115" s="865">
        <v>20</v>
      </c>
      <c r="BN1115" s="879">
        <v>892</v>
      </c>
    </row>
    <row ht="15.75" r="1116" spans="1:66" thickBot="1">
      <c r="A1116" s="96"/>
      <c r="BF1116" s="869">
        <v>45870</v>
      </c>
      <c r="BG1116" s="867" t="s">
        <v>439</v>
      </c>
      <c r="BH1116" s="867" t="s">
        <v>439</v>
      </c>
      <c r="BI1116" s="867" t="s">
        <v>439</v>
      </c>
      <c r="BJ1116" s="867" t="s">
        <v>439</v>
      </c>
      <c r="BK1116" s="867">
        <v>4</v>
      </c>
      <c r="BL1116" s="867">
        <v>628.66700000000003</v>
      </c>
      <c r="BM1116" s="867">
        <v>50</v>
      </c>
      <c r="BN1116" s="880">
        <v>819</v>
      </c>
    </row>
    <row ht="15.75" r="1117" spans="1:66" thickBot="1">
      <c r="A1117" s="96"/>
      <c r="BF1117" s="864">
        <v>45901</v>
      </c>
      <c r="BG1117" s="865" t="s">
        <v>439</v>
      </c>
      <c r="BH1117" s="865" t="s">
        <v>439</v>
      </c>
      <c r="BI1117" s="865" t="s">
        <v>439</v>
      </c>
      <c r="BJ1117" s="865" t="s">
        <v>439</v>
      </c>
      <c r="BK1117" s="865">
        <v>4.3330000000000002</v>
      </c>
      <c r="BL1117" s="865">
        <v>625</v>
      </c>
      <c r="BM1117" s="865">
        <v>0</v>
      </c>
      <c r="BN1117" s="879">
        <v>864</v>
      </c>
    </row>
    <row ht="15.75" r="1118" spans="1:66" thickBot="1">
      <c r="A1118" s="96"/>
      <c r="BF1118" s="869">
        <v>45931</v>
      </c>
      <c r="BG1118" s="867" t="s">
        <v>439</v>
      </c>
      <c r="BH1118" s="867" t="s">
        <v>439</v>
      </c>
      <c r="BI1118" s="867" t="s">
        <v>439</v>
      </c>
      <c r="BJ1118" s="867" t="s">
        <v>439</v>
      </c>
      <c r="BK1118" s="867">
        <v>6.3339999999999996</v>
      </c>
      <c r="BL1118" s="867">
        <v>619.66700000000003</v>
      </c>
      <c r="BM1118" s="867">
        <v>40</v>
      </c>
      <c r="BN1118" s="880">
        <v>617</v>
      </c>
    </row>
    <row ht="15.75" r="1119" spans="1:66" thickBot="1">
      <c r="A1119" s="96"/>
      <c r="BF1119" s="864">
        <v>45962</v>
      </c>
      <c r="BG1119" s="865" t="s">
        <v>439</v>
      </c>
      <c r="BH1119" s="865" t="s">
        <v>439</v>
      </c>
      <c r="BI1119" s="865" t="s">
        <v>439</v>
      </c>
      <c r="BJ1119" s="865" t="s">
        <v>439</v>
      </c>
      <c r="BK1119" s="865">
        <v>7</v>
      </c>
      <c r="BL1119" s="865">
        <v>613.33299999999997</v>
      </c>
      <c r="BM1119" s="865">
        <v>0</v>
      </c>
      <c r="BN1119" s="879">
        <v>621</v>
      </c>
    </row>
    <row ht="15.75" r="1120" spans="1:66" thickBot="1">
      <c r="A1120" s="96"/>
      <c r="BF1120" s="869">
        <v>45992</v>
      </c>
      <c r="BG1120" s="867" t="s">
        <v>439</v>
      </c>
      <c r="BH1120" s="867" t="s">
        <v>439</v>
      </c>
      <c r="BI1120" s="867" t="s">
        <v>439</v>
      </c>
      <c r="BJ1120" s="867" t="s">
        <v>439</v>
      </c>
      <c r="BK1120" s="867">
        <v>6.6660000000000004</v>
      </c>
      <c r="BL1120" s="867">
        <v>607.33299999999997</v>
      </c>
      <c r="BM1120" s="867">
        <v>0</v>
      </c>
      <c r="BN1120" s="880">
        <v>621</v>
      </c>
    </row>
    <row ht="15.75" r="1121" spans="1:66" thickBot="1">
      <c r="A1121" s="96"/>
      <c r="BF1121" s="864">
        <v>46023</v>
      </c>
      <c r="BG1121" s="865" t="s">
        <v>439</v>
      </c>
      <c r="BH1121" s="865" t="s">
        <v>439</v>
      </c>
      <c r="BI1121" s="865" t="s">
        <v>439</v>
      </c>
      <c r="BJ1121" s="865" t="s">
        <v>439</v>
      </c>
      <c r="BK1121" s="865">
        <v>5.6669999999999998</v>
      </c>
      <c r="BL1121" s="865">
        <v>601.66700000000003</v>
      </c>
      <c r="BM1121" s="865">
        <v>0</v>
      </c>
      <c r="BN1121" s="879">
        <v>180</v>
      </c>
    </row>
    <row ht="15.75" r="1122" spans="1:66" thickBot="1">
      <c r="A1122" s="96"/>
      <c r="BF1122" s="869">
        <v>46054</v>
      </c>
      <c r="BG1122" s="867" t="s">
        <v>439</v>
      </c>
      <c r="BH1122" s="867" t="s">
        <v>439</v>
      </c>
      <c r="BI1122" s="867" t="s">
        <v>439</v>
      </c>
      <c r="BJ1122" s="867" t="s">
        <v>439</v>
      </c>
      <c r="BK1122" s="867">
        <v>5.3330000000000002</v>
      </c>
      <c r="BL1122" s="867">
        <v>599.33299999999997</v>
      </c>
      <c r="BM1122" s="867">
        <v>0</v>
      </c>
      <c r="BN1122" s="880">
        <v>180</v>
      </c>
    </row>
    <row ht="15.75" r="1123" spans="1:66" thickBot="1">
      <c r="A1123" s="96"/>
      <c r="BF1123" s="864">
        <v>46082</v>
      </c>
      <c r="BG1123" s="865" t="s">
        <v>439</v>
      </c>
      <c r="BH1123" s="865" t="s">
        <v>439</v>
      </c>
      <c r="BI1123" s="865" t="s">
        <v>439</v>
      </c>
      <c r="BJ1123" s="865" t="s">
        <v>439</v>
      </c>
      <c r="BK1123" s="865">
        <v>6</v>
      </c>
      <c r="BL1123" s="865">
        <v>597.66700000000003</v>
      </c>
      <c r="BM1123" s="865">
        <v>0</v>
      </c>
      <c r="BN1123" s="879">
        <v>180</v>
      </c>
    </row>
    <row ht="15.75" r="1124" spans="1:66" thickBot="1">
      <c r="A1124" s="104"/>
      <c r="BF1124" s="869">
        <v>46113</v>
      </c>
      <c r="BG1124" s="867" t="s">
        <v>439</v>
      </c>
      <c r="BH1124" s="867" t="s">
        <v>439</v>
      </c>
      <c r="BI1124" s="867" t="s">
        <v>439</v>
      </c>
      <c r="BJ1124" s="867" t="s">
        <v>439</v>
      </c>
      <c r="BK1124" s="867">
        <v>6</v>
      </c>
      <c r="BL1124" s="867">
        <v>603.33299999999997</v>
      </c>
      <c r="BM1124" s="867">
        <v>0</v>
      </c>
      <c r="BN1124" s="880">
        <v>30</v>
      </c>
    </row>
    <row ht="15.75" r="1125" spans="1:66" thickBot="1">
      <c r="A1125" s="96"/>
      <c r="BF1125" s="864">
        <v>46143</v>
      </c>
      <c r="BG1125" s="865" t="s">
        <v>439</v>
      </c>
      <c r="BH1125" s="865" t="s">
        <v>439</v>
      </c>
      <c r="BI1125" s="865" t="s">
        <v>439</v>
      </c>
      <c r="BJ1125" s="865" t="s">
        <v>439</v>
      </c>
      <c r="BK1125" s="865">
        <v>3.3330000000000002</v>
      </c>
      <c r="BL1125" s="865">
        <v>607</v>
      </c>
      <c r="BM1125" s="865">
        <v>0</v>
      </c>
      <c r="BN1125" s="879">
        <v>30</v>
      </c>
    </row>
    <row ht="15.75" r="1126" spans="1:66" thickBot="1">
      <c r="A1126" s="96"/>
      <c r="BF1126" s="870">
        <v>46174</v>
      </c>
      <c r="BG1126" s="871" t="s">
        <v>439</v>
      </c>
      <c r="BH1126" s="871" t="s">
        <v>439</v>
      </c>
      <c r="BI1126" s="871" t="s">
        <v>439</v>
      </c>
      <c r="BJ1126" s="871" t="s">
        <v>439</v>
      </c>
      <c r="BK1126" s="871">
        <v>0.33300000000000002</v>
      </c>
      <c r="BL1126" s="871">
        <v>610.33299999999997</v>
      </c>
      <c r="BM1126" s="871">
        <v>0</v>
      </c>
      <c r="BN1126" s="881">
        <v>30</v>
      </c>
    </row>
    <row r="1127" spans="1:66">
      <c r="A1127" s="96"/>
    </row>
    <row r="1128" spans="1:66">
      <c r="A1128" s="96"/>
    </row>
    <row r="1129" spans="1:66">
      <c r="A1129" s="96"/>
    </row>
    <row r="1130" spans="1:66">
      <c r="A1130" s="96"/>
    </row>
    <row r="1131" spans="1:66">
      <c r="A1131" s="96"/>
    </row>
    <row r="1132" spans="1:66">
      <c r="A1132" s="96"/>
    </row>
    <row r="1133" spans="1:66">
      <c r="A1133" s="96"/>
    </row>
    <row r="1134" spans="1:66">
      <c r="A1134" s="96"/>
    </row>
    <row r="1135" spans="1:66">
      <c r="A1135" s="104"/>
    </row>
    <row r="1136" spans="1:66">
      <c r="A1136" s="96"/>
    </row>
    <row r="1137" spans="1:66">
      <c r="A1137" s="96"/>
    </row>
    <row r="1138" spans="1:66">
      <c r="A1138" s="104"/>
    </row>
    <row r="1139" spans="1:66">
      <c r="A1139" s="96"/>
    </row>
    <row r="1140" spans="1:66">
      <c r="A1140" s="96">
        <v>45849</v>
      </c>
    </row>
    <row r="1141" spans="1:66">
      <c r="A1141" s="96">
        <v>45852</v>
      </c>
    </row>
    <row r="1142" spans="1:1">
      <c r="A1142" s="96">
        <v>45853</v>
      </c>
    </row>
    <row r="1143" spans="1:1">
      <c r="A1143" s="96">
        <v>45854</v>
      </c>
    </row>
    <row r="1144" spans="1:1">
      <c r="A1144" s="96">
        <v>45855</v>
      </c>
    </row>
    <row r="1145" spans="1:1">
      <c r="A1145" s="96">
        <v>45856</v>
      </c>
    </row>
    <row r="1146" spans="1:1">
      <c r="A1146" s="96">
        <v>45859</v>
      </c>
    </row>
    <row r="1147" spans="1:1">
      <c r="A1147" s="96">
        <v>45860</v>
      </c>
    </row>
    <row r="1148" spans="1:1">
      <c r="A1148" s="96">
        <v>45861</v>
      </c>
    </row>
    <row r="1149" spans="1:1">
      <c r="A1149" s="96">
        <v>45862</v>
      </c>
    </row>
    <row r="1150" spans="1:1">
      <c r="A1150" s="96">
        <v>45863</v>
      </c>
    </row>
    <row r="1151" spans="1:1">
      <c r="A1151" s="96">
        <v>45866</v>
      </c>
    </row>
    <row r="1152" spans="1:1">
      <c r="A1152" s="96">
        <v>45867</v>
      </c>
    </row>
    <row r="1153" spans="1:1">
      <c r="A1153" s="96">
        <v>45868</v>
      </c>
    </row>
    <row r="1154" spans="1:1">
      <c r="A1154" s="96">
        <v>45869</v>
      </c>
    </row>
    <row r="1155" spans="1:1">
      <c r="A1155" s="96">
        <v>45870</v>
      </c>
    </row>
    <row r="1156" spans="1:1">
      <c r="A1156" s="96">
        <v>45873</v>
      </c>
    </row>
    <row r="1157" spans="1:1">
      <c r="A1157" s="96">
        <v>45874</v>
      </c>
    </row>
    <row r="1158" spans="1:1">
      <c r="A1158" s="96">
        <v>45875</v>
      </c>
    </row>
    <row r="1159" spans="1:1">
      <c r="A1159" s="96">
        <v>45876</v>
      </c>
    </row>
    <row r="1160" spans="1:1">
      <c r="A1160" s="96">
        <v>45877</v>
      </c>
    </row>
    <row r="1161" spans="1:1">
      <c r="A1161" s="96">
        <v>45880</v>
      </c>
    </row>
    <row r="1162" spans="1:1">
      <c r="A1162" s="96">
        <v>45881</v>
      </c>
    </row>
  </sheetData>
  <hyperlinks>
    <hyperlink location="tradeDate=03%2F31%2F2021" r:id="rId1" ref="A1" xr:uid="{A7B07B49-858C-425D-9373-FC5F6508A4E5}"/>
  </hyperlinks>
  <pageMargins bottom="0.75" footer="0.3" header="0.3" left="0.7" right="0.7" top="0.75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sheetPr>
    <tabColor rgb="FFC00000"/>
  </sheetPr>
  <dimension ref="A1:BS1135"/>
  <sheetViews>
    <sheetView zoomScaleNormal="100" workbookViewId="0">
      <pane xSplit="1" ySplit="4" topLeftCell="B1077" activePane="bottomRight" state="frozen"/>
      <selection pane="topRight" activeCell="B1" sqref="B1"/>
      <selection pane="bottomLeft" activeCell="A5" sqref="A5"/>
      <selection pane="bottomRight" activeCell="BG1080" sqref="BG1080:BG1090"/>
    </sheetView>
  </sheetViews>
  <sheetFormatPr baseColWidth="10" defaultColWidth="8.7109375" defaultRowHeight="15"/>
  <cols>
    <col min="1" max="1" width="12.85546875" customWidth="1"/>
    <col min="2" max="2" width="6.85546875" style="494" bestFit="1" customWidth="1"/>
    <col min="3" max="3" width="9.42578125" style="490" bestFit="1" customWidth="1"/>
    <col min="4" max="4" width="8.85546875" style="63" customWidth="1"/>
    <col min="5" max="6" width="8.85546875" hidden="1" customWidth="1"/>
    <col min="7" max="7" width="9.140625" hidden="1" customWidth="1"/>
    <col min="8" max="8" width="10.42578125" hidden="1" customWidth="1"/>
    <col min="9" max="14" width="9.140625" hidden="1" customWidth="1"/>
    <col min="15" max="15" width="9.5703125" hidden="1" customWidth="1"/>
    <col min="16" max="16" width="9.140625" hidden="1" customWidth="1"/>
    <col min="17" max="17" width="9.42578125" hidden="1" customWidth="1"/>
    <col min="18" max="18" width="10.140625" hidden="1" customWidth="1"/>
    <col min="19" max="19" width="9.140625" hidden="1" customWidth="1"/>
    <col min="20" max="24" width="9.42578125" hidden="1" customWidth="1"/>
    <col min="25" max="25" width="9.85546875" hidden="1" customWidth="1"/>
    <col min="26" max="28" width="9.42578125" hidden="1" customWidth="1"/>
    <col min="29" max="31" width="9.140625" hidden="1" customWidth="1"/>
    <col min="32" max="55" width="0" hidden="1" customWidth="1"/>
  </cols>
  <sheetData>
    <row r="1" spans="1:67">
      <c r="A1" s="56" t="s">
        <v>442</v>
      </c>
      <c r="B1" s="493"/>
      <c r="C1" s="489"/>
    </row>
    <row r="2" spans="1:67">
      <c r="A2" s="56" t="s">
        <v>4331</v>
      </c>
      <c r="E2" s="191"/>
    </row>
    <row r="4" spans="1:67" s="97" customFormat="1" ht="15.75" thickBot="1">
      <c r="A4" s="97" t="s">
        <v>436</v>
      </c>
      <c r="B4" s="492" t="s">
        <v>443</v>
      </c>
      <c r="C4" s="491" t="s">
        <v>444</v>
      </c>
      <c r="D4" s="478" t="s">
        <v>445</v>
      </c>
      <c r="E4" s="98">
        <v>44197</v>
      </c>
      <c r="F4" s="98">
        <v>44228</v>
      </c>
      <c r="G4" s="98">
        <v>44256</v>
      </c>
      <c r="H4" s="98">
        <v>44287</v>
      </c>
      <c r="I4" s="98">
        <v>44317</v>
      </c>
      <c r="J4" s="98">
        <v>44348</v>
      </c>
      <c r="K4" s="97" t="s">
        <v>438</v>
      </c>
      <c r="L4" s="98">
        <v>44409</v>
      </c>
      <c r="M4" s="98">
        <v>44440</v>
      </c>
      <c r="N4" s="98">
        <v>44470</v>
      </c>
      <c r="O4" s="98">
        <v>44501</v>
      </c>
      <c r="P4" s="98">
        <v>44531</v>
      </c>
      <c r="Q4" s="98">
        <v>44562</v>
      </c>
      <c r="R4" s="98">
        <v>44593</v>
      </c>
      <c r="S4" s="98">
        <v>44621</v>
      </c>
      <c r="T4" s="98">
        <v>44652</v>
      </c>
      <c r="U4" s="98">
        <v>44682</v>
      </c>
      <c r="V4" s="98">
        <v>44713</v>
      </c>
      <c r="W4" s="98">
        <v>44743</v>
      </c>
      <c r="X4" s="98">
        <v>44774</v>
      </c>
      <c r="Y4" s="98">
        <v>44805</v>
      </c>
      <c r="Z4" s="98">
        <v>44835</v>
      </c>
      <c r="AA4" s="98">
        <v>44866</v>
      </c>
      <c r="AB4" s="98">
        <v>44896</v>
      </c>
      <c r="AC4" s="98">
        <v>44927</v>
      </c>
      <c r="AD4" s="98">
        <v>44958</v>
      </c>
      <c r="AE4" s="98">
        <v>44986</v>
      </c>
      <c r="AF4" s="98">
        <v>45017</v>
      </c>
      <c r="AG4" s="98">
        <v>45047</v>
      </c>
      <c r="AH4" s="124">
        <v>45078</v>
      </c>
      <c r="AI4" s="124">
        <v>45108</v>
      </c>
      <c r="AJ4" s="124">
        <v>45139</v>
      </c>
      <c r="AK4" s="124">
        <v>45170</v>
      </c>
      <c r="AL4" s="124">
        <v>45200</v>
      </c>
      <c r="AM4" s="124">
        <v>45231</v>
      </c>
      <c r="AN4" s="124">
        <v>45261</v>
      </c>
      <c r="AO4" s="124">
        <v>45292</v>
      </c>
      <c r="AP4" s="124">
        <v>45323</v>
      </c>
      <c r="AQ4" s="124">
        <v>45352</v>
      </c>
      <c r="AR4" s="124">
        <v>45383</v>
      </c>
      <c r="AS4" s="124">
        <v>45413</v>
      </c>
      <c r="AT4" s="124">
        <v>45444</v>
      </c>
      <c r="AU4" s="124">
        <v>45474</v>
      </c>
      <c r="AV4" s="124">
        <v>45505</v>
      </c>
      <c r="AW4" s="124">
        <v>45536</v>
      </c>
      <c r="AX4" s="124">
        <v>45566</v>
      </c>
      <c r="AY4" s="124">
        <v>45597</v>
      </c>
      <c r="AZ4" s="124">
        <v>45627</v>
      </c>
      <c r="BA4" s="124">
        <v>45658</v>
      </c>
      <c r="BB4" s="124">
        <v>45689</v>
      </c>
      <c r="BC4" s="124">
        <v>45717</v>
      </c>
      <c r="BD4" s="124">
        <v>45748</v>
      </c>
      <c r="BE4" s="124">
        <v>45778</v>
      </c>
      <c r="BF4" s="124">
        <v>45809</v>
      </c>
      <c r="BG4" s="124">
        <v>45839</v>
      </c>
      <c r="BH4" s="124">
        <v>45870</v>
      </c>
      <c r="BI4" s="124">
        <v>45901</v>
      </c>
      <c r="BJ4" s="124">
        <v>45931</v>
      </c>
      <c r="BK4" s="124">
        <v>45962</v>
      </c>
      <c r="BL4" s="124">
        <v>45992</v>
      </c>
      <c r="BM4" s="124">
        <v>46023</v>
      </c>
      <c r="BN4" s="124">
        <v>46054</v>
      </c>
      <c r="BO4" s="124">
        <v>46082</v>
      </c>
    </row>
    <row r="5" spans="1:67">
      <c r="A5" s="96">
        <v>44286</v>
      </c>
      <c r="C5" s="490">
        <f>+D5*30</f>
        <v>34830</v>
      </c>
      <c r="D5" s="63">
        <v>1161</v>
      </c>
      <c r="E5" s="107"/>
      <c r="F5" s="107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67">
      <c r="A6" s="96">
        <v>44287</v>
      </c>
      <c r="C6" s="490">
        <f t="shared" ref="C6:C69" si="0">+D6*30</f>
        <v>24750</v>
      </c>
      <c r="D6" s="479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8"/>
      <c r="U6" s="108"/>
      <c r="V6" s="108"/>
      <c r="W6" s="108"/>
      <c r="X6" s="108"/>
      <c r="Y6" s="108"/>
      <c r="Z6" s="108"/>
      <c r="AA6" s="108"/>
      <c r="AB6" s="108"/>
    </row>
    <row r="7" spans="1:67">
      <c r="A7" s="96">
        <v>44291</v>
      </c>
      <c r="C7" s="490">
        <f t="shared" si="0"/>
        <v>24300</v>
      </c>
      <c r="D7" s="479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8"/>
      <c r="U7" s="108"/>
      <c r="V7" s="108"/>
      <c r="W7" s="65"/>
      <c r="X7" s="65"/>
      <c r="Y7" s="65"/>
      <c r="Z7" s="108"/>
      <c r="AA7" s="108"/>
      <c r="AB7" s="108"/>
    </row>
    <row r="8" spans="1:67" s="178" customFormat="1">
      <c r="A8" s="242">
        <v>44292</v>
      </c>
      <c r="B8" s="495"/>
      <c r="C8" s="490">
        <f t="shared" si="0"/>
        <v>16890</v>
      </c>
      <c r="D8" s="479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67" s="178" customFormat="1">
      <c r="A9" s="242">
        <v>44293</v>
      </c>
      <c r="B9" s="495"/>
      <c r="C9" s="490">
        <f t="shared" si="0"/>
        <v>56610</v>
      </c>
      <c r="D9" s="479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67" s="178" customFormat="1">
      <c r="A10" s="242">
        <v>44294</v>
      </c>
      <c r="B10" s="495"/>
      <c r="C10" s="490">
        <f t="shared" si="0"/>
        <v>13710</v>
      </c>
      <c r="D10" s="479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67">
      <c r="A11" s="96">
        <v>44295</v>
      </c>
      <c r="C11" s="490">
        <f t="shared" si="0"/>
        <v>30750</v>
      </c>
      <c r="D11" s="479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8"/>
      <c r="U11" s="108"/>
      <c r="V11" s="108"/>
      <c r="W11" s="65"/>
      <c r="X11" s="65"/>
      <c r="Y11" s="65"/>
      <c r="Z11" s="108"/>
      <c r="AA11" s="108"/>
      <c r="AB11" s="108"/>
    </row>
    <row r="12" spans="1:67">
      <c r="A12" s="96">
        <v>44298</v>
      </c>
      <c r="C12" s="490">
        <f t="shared" si="0"/>
        <v>4920</v>
      </c>
      <c r="D12" s="479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8"/>
      <c r="U12" s="108"/>
      <c r="V12" s="108"/>
      <c r="W12" s="65"/>
      <c r="X12" s="65"/>
      <c r="Y12" s="65"/>
      <c r="Z12" s="108"/>
      <c r="AA12" s="108"/>
      <c r="AB12" s="108"/>
    </row>
    <row r="13" spans="1:67">
      <c r="A13" s="96">
        <v>44299</v>
      </c>
      <c r="C13" s="490">
        <f t="shared" si="0"/>
        <v>37410</v>
      </c>
      <c r="D13" s="479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8"/>
      <c r="U13" s="108"/>
      <c r="V13" s="108"/>
      <c r="W13" s="65"/>
      <c r="X13" s="65"/>
      <c r="Y13" s="65"/>
      <c r="Z13" s="108"/>
      <c r="AA13" s="108"/>
      <c r="AB13" s="108"/>
    </row>
    <row r="14" spans="1:67">
      <c r="A14" s="96">
        <v>44300</v>
      </c>
      <c r="C14" s="490">
        <f t="shared" si="0"/>
        <v>36480</v>
      </c>
      <c r="D14" s="479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8"/>
      <c r="U14" s="108"/>
      <c r="V14" s="108"/>
      <c r="W14" s="65"/>
      <c r="X14" s="65"/>
      <c r="Y14" s="65"/>
      <c r="Z14" s="108"/>
      <c r="AA14" s="108"/>
      <c r="AB14" s="108"/>
    </row>
    <row r="15" spans="1:67">
      <c r="A15" s="96">
        <v>44301</v>
      </c>
      <c r="C15" s="490">
        <f t="shared" si="0"/>
        <v>46680</v>
      </c>
      <c r="D15" s="479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8"/>
      <c r="U15" s="108"/>
      <c r="V15" s="108"/>
      <c r="W15" s="65"/>
      <c r="X15" s="65"/>
      <c r="Y15" s="65"/>
      <c r="Z15" s="108"/>
      <c r="AA15" s="108"/>
      <c r="AB15" s="108"/>
    </row>
    <row r="16" spans="1:67">
      <c r="A16" s="96">
        <v>44302</v>
      </c>
      <c r="C16" s="490">
        <f t="shared" si="0"/>
        <v>10440</v>
      </c>
      <c r="D16" s="479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8"/>
      <c r="U16" s="108"/>
      <c r="V16" s="108"/>
      <c r="W16" s="65"/>
      <c r="X16" s="65"/>
      <c r="Y16" s="65"/>
      <c r="Z16" s="108"/>
      <c r="AA16" s="108"/>
      <c r="AB16" s="108"/>
    </row>
    <row r="17" spans="1:28" s="178" customFormat="1">
      <c r="A17" s="242">
        <v>44305</v>
      </c>
      <c r="B17" s="495"/>
      <c r="C17" s="490">
        <f t="shared" si="0"/>
        <v>38130</v>
      </c>
      <c r="D17" s="479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8" customFormat="1">
      <c r="A18" s="242">
        <v>44306</v>
      </c>
      <c r="B18" s="495"/>
      <c r="C18" s="490">
        <f t="shared" si="0"/>
        <v>12990</v>
      </c>
      <c r="D18" s="479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6">
        <v>44307</v>
      </c>
      <c r="C19" s="490">
        <f t="shared" si="0"/>
        <v>0</v>
      </c>
      <c r="D19" s="480">
        <v>0</v>
      </c>
      <c r="E19" s="247"/>
      <c r="F19" s="247"/>
      <c r="G19" s="247"/>
      <c r="H19" s="247">
        <v>2700</v>
      </c>
      <c r="I19" s="247">
        <v>2645</v>
      </c>
      <c r="J19" s="247">
        <v>2640</v>
      </c>
      <c r="K19" s="247">
        <v>2662.5</v>
      </c>
      <c r="L19" s="247">
        <v>2700</v>
      </c>
      <c r="M19" s="247">
        <v>2750</v>
      </c>
      <c r="N19" s="247">
        <v>2800</v>
      </c>
      <c r="O19" s="247">
        <v>2835</v>
      </c>
      <c r="P19" s="247">
        <v>2880</v>
      </c>
      <c r="Q19" s="247">
        <v>2895</v>
      </c>
      <c r="R19" s="247">
        <v>2895</v>
      </c>
      <c r="S19" s="247">
        <v>2845</v>
      </c>
      <c r="T19" s="108"/>
      <c r="U19" s="108"/>
      <c r="V19" s="108"/>
      <c r="W19" s="65"/>
      <c r="X19" s="65"/>
      <c r="Y19" s="65"/>
      <c r="Z19" s="108"/>
      <c r="AA19" s="108"/>
      <c r="AB19" s="108"/>
    </row>
    <row r="20" spans="1:28" s="178" customFormat="1">
      <c r="A20" s="242">
        <v>44308</v>
      </c>
      <c r="B20" s="495"/>
      <c r="C20" s="490">
        <f t="shared" si="0"/>
        <v>6330</v>
      </c>
      <c r="D20" s="479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8" customFormat="1">
      <c r="A21" s="242">
        <v>44309</v>
      </c>
      <c r="B21" s="495"/>
      <c r="C21" s="490">
        <f t="shared" si="0"/>
        <v>17310</v>
      </c>
      <c r="D21" s="479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8" customFormat="1">
      <c r="A22" s="242">
        <v>44312</v>
      </c>
      <c r="B22" s="495"/>
      <c r="C22" s="490">
        <f t="shared" si="0"/>
        <v>1350</v>
      </c>
      <c r="D22" s="479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8" customFormat="1">
      <c r="A23" s="242">
        <v>44313</v>
      </c>
      <c r="B23" s="495"/>
      <c r="C23" s="490">
        <f t="shared" si="0"/>
        <v>3030</v>
      </c>
      <c r="D23" s="479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8" customFormat="1">
      <c r="A24" s="242">
        <v>44314</v>
      </c>
      <c r="B24" s="495"/>
      <c r="C24" s="490">
        <f t="shared" si="0"/>
        <v>16620</v>
      </c>
      <c r="D24" s="479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8" customFormat="1">
      <c r="A25" s="242">
        <v>44315</v>
      </c>
      <c r="B25" s="495"/>
      <c r="C25" s="490">
        <f t="shared" si="0"/>
        <v>9000</v>
      </c>
      <c r="D25" s="479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8" customFormat="1">
      <c r="A26" s="242">
        <v>44316</v>
      </c>
      <c r="B26" s="495"/>
      <c r="C26" s="490">
        <f t="shared" si="0"/>
        <v>34620</v>
      </c>
      <c r="D26" s="479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8" customFormat="1">
      <c r="A27" s="242">
        <v>44319</v>
      </c>
      <c r="B27" s="495"/>
      <c r="C27" s="490">
        <f t="shared" si="0"/>
        <v>1440</v>
      </c>
      <c r="D27" s="479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6">
        <v>44320</v>
      </c>
      <c r="C28" s="490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6">
        <v>44321</v>
      </c>
      <c r="C29" s="490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8" customFormat="1">
      <c r="A30" s="242">
        <v>44322</v>
      </c>
      <c r="B30" s="495"/>
      <c r="C30" s="490">
        <f t="shared" si="0"/>
        <v>7680</v>
      </c>
      <c r="D30" s="479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8" customFormat="1">
      <c r="A31" s="242">
        <v>44323</v>
      </c>
      <c r="B31" s="495"/>
      <c r="C31" s="490">
        <f t="shared" si="0"/>
        <v>8520</v>
      </c>
      <c r="D31" s="479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8" customFormat="1">
      <c r="A32" s="242">
        <v>44326</v>
      </c>
      <c r="B32" s="495"/>
      <c r="C32" s="490">
        <f t="shared" si="0"/>
        <v>9720</v>
      </c>
      <c r="D32" s="479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6">
        <v>44327</v>
      </c>
      <c r="C33" s="490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6">
        <v>44328</v>
      </c>
      <c r="C34" s="490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6">
        <v>44329</v>
      </c>
      <c r="C35" s="490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6">
        <v>44330</v>
      </c>
      <c r="C36" s="490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6">
        <v>44333</v>
      </c>
      <c r="C37" s="490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6">
        <v>44334</v>
      </c>
      <c r="C38" s="490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6">
        <v>44335</v>
      </c>
      <c r="C39" s="490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6">
        <v>44336</v>
      </c>
      <c r="C40" s="490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6">
        <v>44337</v>
      </c>
      <c r="C41" s="490">
        <f t="shared" si="0"/>
        <v>1800</v>
      </c>
      <c r="D41" s="63">
        <v>60</v>
      </c>
      <c r="E41" s="29"/>
      <c r="F41" s="29"/>
      <c r="G41" s="29"/>
      <c r="H41" s="29"/>
      <c r="I41" s="364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6">
        <v>44340</v>
      </c>
      <c r="C42" s="490">
        <f t="shared" si="0"/>
        <v>450</v>
      </c>
      <c r="D42" s="63">
        <v>15</v>
      </c>
      <c r="E42" s="29"/>
      <c r="F42" s="29"/>
      <c r="G42" s="29"/>
      <c r="H42" s="29"/>
      <c r="I42" s="364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6">
        <v>44341</v>
      </c>
      <c r="C43" s="490">
        <f t="shared" si="0"/>
        <v>25980</v>
      </c>
      <c r="D43" s="63">
        <v>866</v>
      </c>
      <c r="E43" s="29"/>
      <c r="F43" s="29"/>
      <c r="G43" s="29"/>
      <c r="H43" s="29"/>
      <c r="I43" s="364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6">
        <v>44342</v>
      </c>
      <c r="C44" s="490">
        <f t="shared" si="0"/>
        <v>20880</v>
      </c>
      <c r="D44" s="63">
        <v>696</v>
      </c>
      <c r="E44" s="29"/>
      <c r="F44" s="29"/>
      <c r="G44" s="29"/>
      <c r="H44" s="29"/>
      <c r="I44" s="364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6">
        <v>44343</v>
      </c>
      <c r="C45" s="490">
        <f t="shared" si="0"/>
        <v>28410</v>
      </c>
      <c r="D45" s="63">
        <v>947</v>
      </c>
      <c r="E45" s="29"/>
      <c r="F45" s="29"/>
      <c r="G45" s="29"/>
      <c r="H45" s="29"/>
      <c r="I45" s="364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6">
        <v>44344</v>
      </c>
      <c r="C46" s="490">
        <f t="shared" si="0"/>
        <v>18330</v>
      </c>
      <c r="D46" s="63">
        <v>611</v>
      </c>
      <c r="E46" s="29"/>
      <c r="F46" s="29"/>
      <c r="G46" s="29"/>
      <c r="H46" s="29"/>
      <c r="I46" s="364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6">
        <v>44347</v>
      </c>
      <c r="C47" s="490">
        <f t="shared" si="0"/>
        <v>5880</v>
      </c>
      <c r="D47" s="63">
        <v>196</v>
      </c>
      <c r="E47" s="29"/>
      <c r="F47" s="29"/>
      <c r="G47" s="29"/>
      <c r="H47" s="29"/>
      <c r="I47" s="364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6">
        <v>44348</v>
      </c>
      <c r="C48" s="490">
        <f t="shared" si="0"/>
        <v>7980</v>
      </c>
      <c r="D48" s="63">
        <v>266</v>
      </c>
      <c r="E48" s="29"/>
      <c r="F48" s="29"/>
      <c r="G48" s="29"/>
      <c r="H48" s="29"/>
      <c r="I48" s="364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6">
        <v>44349</v>
      </c>
      <c r="C49" s="490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6">
        <v>44350</v>
      </c>
      <c r="C50" s="490">
        <f t="shared" si="0"/>
        <v>0</v>
      </c>
      <c r="D50" s="63">
        <v>0</v>
      </c>
      <c r="E50" s="29"/>
      <c r="F50" s="29"/>
      <c r="G50" s="29"/>
      <c r="H50" s="29"/>
      <c r="I50" s="247"/>
      <c r="J50" s="247">
        <v>3005</v>
      </c>
      <c r="K50" s="247">
        <v>2955</v>
      </c>
      <c r="L50" s="247">
        <v>3015</v>
      </c>
      <c r="M50" s="247">
        <v>3035</v>
      </c>
      <c r="N50" s="247">
        <v>3035</v>
      </c>
      <c r="O50" s="247">
        <v>3075</v>
      </c>
      <c r="P50" s="247">
        <v>3065</v>
      </c>
      <c r="Q50" s="247">
        <v>3045</v>
      </c>
      <c r="R50" s="247">
        <v>3050</v>
      </c>
      <c r="S50" s="247">
        <v>2880</v>
      </c>
      <c r="T50" s="192"/>
      <c r="U50" s="247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6">
        <v>44351</v>
      </c>
      <c r="C51" s="490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6">
        <v>44354</v>
      </c>
      <c r="C52" s="490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6">
        <v>44355</v>
      </c>
      <c r="C53" s="490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6">
        <v>44356</v>
      </c>
      <c r="C54" s="490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6">
        <v>44357</v>
      </c>
      <c r="C55" s="490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6">
        <v>44358</v>
      </c>
      <c r="C56" s="490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6">
        <v>44361</v>
      </c>
      <c r="C57" s="490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6">
        <v>44362</v>
      </c>
      <c r="C58" s="490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6">
        <v>44363</v>
      </c>
      <c r="C59" s="490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8" customFormat="1">
      <c r="A60" s="242">
        <v>44364</v>
      </c>
      <c r="B60" s="495"/>
      <c r="C60" s="490">
        <f t="shared" si="0"/>
        <v>31020</v>
      </c>
      <c r="D60" s="479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6">
        <v>44365</v>
      </c>
      <c r="C61" s="490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6">
        <v>44368</v>
      </c>
      <c r="C62" s="490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6">
        <v>44369</v>
      </c>
      <c r="C63" s="490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6">
        <v>44370</v>
      </c>
      <c r="C64" s="490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6">
        <v>44371</v>
      </c>
      <c r="C65" s="490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6">
        <v>44372</v>
      </c>
      <c r="C66" s="490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6">
        <v>44375</v>
      </c>
      <c r="C67" s="490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6">
        <v>44376</v>
      </c>
      <c r="C68" s="490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6">
        <v>44377</v>
      </c>
      <c r="C69" s="490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6">
        <v>44378</v>
      </c>
      <c r="C70" s="490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6">
        <v>44379</v>
      </c>
      <c r="C71" s="490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6">
        <v>44382</v>
      </c>
      <c r="C72" s="490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6">
        <v>44383</v>
      </c>
      <c r="C73" s="490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6">
        <v>44384</v>
      </c>
      <c r="C74" s="490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6">
        <v>44385</v>
      </c>
      <c r="C75" s="490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6">
        <v>44386</v>
      </c>
      <c r="C76" s="490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7">
        <v>2970</v>
      </c>
      <c r="L76" s="247">
        <v>2980</v>
      </c>
      <c r="M76" s="247">
        <v>2967.5</v>
      </c>
      <c r="N76" s="247">
        <v>2995</v>
      </c>
      <c r="O76" s="247">
        <v>2985</v>
      </c>
      <c r="P76" s="247">
        <v>2992.5</v>
      </c>
      <c r="Q76" s="247">
        <v>3010</v>
      </c>
      <c r="R76" s="247">
        <v>3010</v>
      </c>
      <c r="S76" s="247">
        <v>2935</v>
      </c>
      <c r="T76" s="247"/>
      <c r="U76" s="247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6">
        <v>44389</v>
      </c>
      <c r="C77" s="490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6">
        <v>44390</v>
      </c>
      <c r="C78" s="490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6">
        <v>44391</v>
      </c>
      <c r="C79" s="490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6">
        <v>44392</v>
      </c>
      <c r="C80" s="490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6">
        <v>44393</v>
      </c>
      <c r="C81" s="490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6">
        <v>44396</v>
      </c>
      <c r="C82" s="490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6">
        <v>44397</v>
      </c>
      <c r="C83" s="490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8" customFormat="1">
      <c r="A84" s="242">
        <v>44398</v>
      </c>
      <c r="B84" s="495"/>
      <c r="C84" s="490">
        <f t="shared" si="1"/>
        <v>13350</v>
      </c>
      <c r="D84" s="479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6">
        <v>44399</v>
      </c>
      <c r="C85" s="490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6">
        <v>44400</v>
      </c>
      <c r="C86" s="490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6">
        <v>44403</v>
      </c>
      <c r="C87" s="490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6">
        <v>44404</v>
      </c>
      <c r="C88" s="490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6">
        <v>44405</v>
      </c>
      <c r="C89" s="490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6">
        <v>44406</v>
      </c>
      <c r="C90" s="490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6">
        <v>44407</v>
      </c>
      <c r="C91" s="490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6">
        <v>44410</v>
      </c>
      <c r="C92" s="490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6">
        <v>44411</v>
      </c>
      <c r="C93" s="490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6">
        <v>44412</v>
      </c>
      <c r="C94" s="490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6">
        <v>44413</v>
      </c>
      <c r="C95" s="490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6">
        <v>44414</v>
      </c>
      <c r="C96" s="490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6">
        <v>44417</v>
      </c>
      <c r="C97" s="490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6">
        <v>44418</v>
      </c>
      <c r="C98" s="490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6">
        <v>44419</v>
      </c>
      <c r="C99" s="490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6">
        <v>44420</v>
      </c>
      <c r="C100" s="490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6">
        <v>44421</v>
      </c>
      <c r="C101" s="490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6">
        <v>44424</v>
      </c>
      <c r="C102" s="490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6">
        <v>44425</v>
      </c>
      <c r="C103" s="490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6">
        <v>44426</v>
      </c>
      <c r="C104" s="490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6">
        <v>44427</v>
      </c>
      <c r="C105" s="490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6">
        <v>44428</v>
      </c>
      <c r="C106" s="490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6">
        <v>44431</v>
      </c>
      <c r="C107" s="490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6">
        <v>44432</v>
      </c>
      <c r="C108" s="490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6">
        <v>44433</v>
      </c>
      <c r="C109" s="490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6">
        <v>44434</v>
      </c>
      <c r="C110" s="490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6">
        <v>44435</v>
      </c>
      <c r="C111" s="490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6">
        <v>44438</v>
      </c>
      <c r="C112" s="490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6">
        <v>44439</v>
      </c>
      <c r="C113" s="490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6">
        <v>44440</v>
      </c>
      <c r="C114" s="490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6">
        <v>44441</v>
      </c>
      <c r="C115" s="490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6">
        <v>44442</v>
      </c>
      <c r="C116" s="490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6">
        <v>44445</v>
      </c>
      <c r="C117" s="490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92" customFormat="1">
      <c r="A118" s="104">
        <v>44446</v>
      </c>
      <c r="B118" s="496"/>
      <c r="C118" s="490">
        <f t="shared" si="1"/>
        <v>0</v>
      </c>
      <c r="D118" s="480"/>
      <c r="E118" s="247"/>
      <c r="F118" s="247"/>
      <c r="G118" s="247"/>
      <c r="H118" s="247"/>
      <c r="I118" s="247"/>
      <c r="J118" s="247"/>
      <c r="K118" s="247"/>
      <c r="L118" s="247"/>
      <c r="M118" s="247">
        <v>3272.5</v>
      </c>
      <c r="N118" s="247">
        <v>3267.5</v>
      </c>
      <c r="O118" s="247">
        <v>3237.5</v>
      </c>
      <c r="P118" s="247">
        <v>3215</v>
      </c>
      <c r="Q118" s="247">
        <v>3160</v>
      </c>
      <c r="R118" s="247">
        <v>3160</v>
      </c>
      <c r="S118" s="247">
        <v>3105</v>
      </c>
      <c r="T118" s="247">
        <v>3050</v>
      </c>
      <c r="U118" s="247">
        <v>2725</v>
      </c>
      <c r="V118" s="247">
        <v>2725</v>
      </c>
      <c r="W118" s="247">
        <v>2755</v>
      </c>
      <c r="X118" s="247">
        <v>2755</v>
      </c>
      <c r="Y118" s="247">
        <v>2746</v>
      </c>
      <c r="Z118" s="247">
        <v>2880</v>
      </c>
      <c r="AA118" s="247">
        <v>2880</v>
      </c>
      <c r="AB118" s="247">
        <v>2880</v>
      </c>
    </row>
    <row r="119" spans="1:28">
      <c r="A119" s="96">
        <v>44447</v>
      </c>
      <c r="C119" s="490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6">
        <v>44448</v>
      </c>
      <c r="C120" s="490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6">
        <v>44449</v>
      </c>
      <c r="C121" s="490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6">
        <v>44452</v>
      </c>
      <c r="C122" s="490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6">
        <v>44453</v>
      </c>
      <c r="C123" s="490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6">
        <v>44454</v>
      </c>
      <c r="C124" s="490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6">
        <v>44455</v>
      </c>
      <c r="C125" s="490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6">
        <v>44456</v>
      </c>
      <c r="C126" s="490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6">
        <v>44459</v>
      </c>
      <c r="C127" s="490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6">
        <v>44460</v>
      </c>
      <c r="C128" s="490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6">
        <v>44461</v>
      </c>
      <c r="C129" s="490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6">
        <v>44462</v>
      </c>
      <c r="C130" s="490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6">
        <v>44463</v>
      </c>
      <c r="C131" s="490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6">
        <v>44466</v>
      </c>
      <c r="C132" s="490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6">
        <v>44467</v>
      </c>
      <c r="C133" s="490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6">
        <v>44468</v>
      </c>
      <c r="C134" s="490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6">
        <v>44469</v>
      </c>
      <c r="C135" s="490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6">
        <v>44470</v>
      </c>
      <c r="C136" s="490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6">
        <v>44473</v>
      </c>
      <c r="C137" s="490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6">
        <v>44474</v>
      </c>
      <c r="C138" s="490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6">
        <v>44475</v>
      </c>
      <c r="C139" s="490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6">
        <v>44476</v>
      </c>
      <c r="C140" s="490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6">
        <v>44477</v>
      </c>
      <c r="C141" s="490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6">
        <v>44480</v>
      </c>
      <c r="C142" s="490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6">
        <v>44481</v>
      </c>
      <c r="C143" s="490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7">
        <v>3460</v>
      </c>
      <c r="O143" s="247">
        <v>3470</v>
      </c>
      <c r="P143" s="247">
        <v>3422.5</v>
      </c>
      <c r="Q143" s="247">
        <v>3407.5</v>
      </c>
      <c r="R143" s="247">
        <v>3407.5</v>
      </c>
      <c r="S143" s="247">
        <v>3347.5</v>
      </c>
      <c r="T143" s="247">
        <v>3070</v>
      </c>
      <c r="U143" s="247">
        <v>3025</v>
      </c>
      <c r="V143" s="247">
        <v>3025</v>
      </c>
      <c r="W143" s="247">
        <v>3025</v>
      </c>
      <c r="X143" s="247">
        <v>3025</v>
      </c>
      <c r="Y143" s="247">
        <v>3050</v>
      </c>
      <c r="Z143" s="247">
        <v>3025</v>
      </c>
      <c r="AA143" s="247">
        <v>3025</v>
      </c>
      <c r="AB143" s="247">
        <v>3025</v>
      </c>
    </row>
    <row r="144" spans="1:28">
      <c r="A144" s="96">
        <v>44482</v>
      </c>
      <c r="C144" s="490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6">
        <v>44483</v>
      </c>
      <c r="C145" s="490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6">
        <v>44484</v>
      </c>
      <c r="C146" s="490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6">
        <v>44487</v>
      </c>
      <c r="C147" s="490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6">
        <v>44488</v>
      </c>
      <c r="C148" s="490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6">
        <v>44489</v>
      </c>
      <c r="C149" s="490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6">
        <v>44490</v>
      </c>
      <c r="C150" s="490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6">
        <v>44491</v>
      </c>
      <c r="C151" s="490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6">
        <v>44494</v>
      </c>
      <c r="C152" s="490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6">
        <v>44495</v>
      </c>
      <c r="C153" s="490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6">
        <v>44496</v>
      </c>
      <c r="C154" s="490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6">
        <v>44497</v>
      </c>
      <c r="C155" s="490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6">
        <v>44498</v>
      </c>
      <c r="C156" s="490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6">
        <v>44501</v>
      </c>
      <c r="C157" s="490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4">
        <v>44502</v>
      </c>
      <c r="B158" s="496"/>
      <c r="C158" s="490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7">
        <v>3870</v>
      </c>
      <c r="P158" s="247">
        <v>3850</v>
      </c>
      <c r="Q158" s="247">
        <v>3795</v>
      </c>
      <c r="R158" s="247">
        <v>3730</v>
      </c>
      <c r="S158" s="247">
        <v>3700</v>
      </c>
      <c r="T158" s="247">
        <v>3400</v>
      </c>
      <c r="U158" s="247">
        <v>3320</v>
      </c>
      <c r="V158" s="247">
        <v>3320</v>
      </c>
      <c r="W158" s="247">
        <v>3320</v>
      </c>
      <c r="X158" s="247">
        <v>3250</v>
      </c>
      <c r="Y158" s="247">
        <v>3250</v>
      </c>
      <c r="Z158" s="247">
        <v>3250</v>
      </c>
      <c r="AA158" s="247">
        <v>3250</v>
      </c>
      <c r="AB158" s="247">
        <v>3250</v>
      </c>
    </row>
    <row r="159" spans="1:28">
      <c r="A159" s="96">
        <v>44503</v>
      </c>
      <c r="C159" s="490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6">
        <v>44504</v>
      </c>
      <c r="C160" s="490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6">
        <v>44505</v>
      </c>
      <c r="C161" s="490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6">
        <v>44508</v>
      </c>
      <c r="C162" s="490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6">
        <v>44509</v>
      </c>
      <c r="C163" s="490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6">
        <v>44510</v>
      </c>
      <c r="C164" s="490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6">
        <v>44511</v>
      </c>
      <c r="C165" s="490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6">
        <v>44512</v>
      </c>
      <c r="C166" s="490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6">
        <v>44515</v>
      </c>
      <c r="C167" s="490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7">
        <v>3840</v>
      </c>
      <c r="P167" s="247">
        <v>3775</v>
      </c>
      <c r="Q167" s="247">
        <v>3665</v>
      </c>
      <c r="R167" s="247">
        <v>3665</v>
      </c>
      <c r="S167" s="247">
        <v>3670</v>
      </c>
      <c r="T167" s="247">
        <v>3520</v>
      </c>
      <c r="U167" s="247">
        <v>3370</v>
      </c>
      <c r="V167" s="247">
        <v>3320</v>
      </c>
      <c r="W167" s="247">
        <v>3320</v>
      </c>
      <c r="X167" s="247">
        <v>3300</v>
      </c>
      <c r="Y167" s="247">
        <v>3300</v>
      </c>
      <c r="Z167" s="247">
        <v>3300</v>
      </c>
      <c r="AA167" s="247">
        <v>3300</v>
      </c>
      <c r="AB167" s="247">
        <v>3300</v>
      </c>
    </row>
    <row r="168" spans="1:28">
      <c r="A168" s="96">
        <v>44516</v>
      </c>
      <c r="C168" s="490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6">
        <v>44517</v>
      </c>
      <c r="C169" s="490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6">
        <v>44518</v>
      </c>
      <c r="C170" s="490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6">
        <v>44519</v>
      </c>
      <c r="C171" s="490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6">
        <v>44522</v>
      </c>
      <c r="C172" s="490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6">
        <v>44523</v>
      </c>
      <c r="C173" s="490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6">
        <v>44524</v>
      </c>
      <c r="C174" s="490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6">
        <v>44525</v>
      </c>
      <c r="C175" s="490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6">
        <v>44526</v>
      </c>
      <c r="C176" s="490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6">
        <v>44529</v>
      </c>
      <c r="C177" s="490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6">
        <v>44530</v>
      </c>
      <c r="C178" s="490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6">
        <v>44531</v>
      </c>
      <c r="C179" s="490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6">
        <v>44532</v>
      </c>
      <c r="C180" s="490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6">
        <v>44533</v>
      </c>
      <c r="C181" s="490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6">
        <v>44536</v>
      </c>
      <c r="C182" s="490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6">
        <v>44537</v>
      </c>
      <c r="C183" s="490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6">
        <v>44538</v>
      </c>
      <c r="C184" s="490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6">
        <v>44539</v>
      </c>
      <c r="C185" s="490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6">
        <v>44540</v>
      </c>
      <c r="C186" s="490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6">
        <v>44543</v>
      </c>
      <c r="C187" s="490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6">
        <v>44544</v>
      </c>
      <c r="C188" s="490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6">
        <v>44545</v>
      </c>
      <c r="C189" s="490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6">
        <v>44546</v>
      </c>
      <c r="C190" s="490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6">
        <v>44547</v>
      </c>
      <c r="C191" s="490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6">
        <v>44550</v>
      </c>
      <c r="C192" s="490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6">
        <v>44551</v>
      </c>
      <c r="C193" s="490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6">
        <v>44552</v>
      </c>
      <c r="C194" s="490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6">
        <v>44553</v>
      </c>
      <c r="C195" s="490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6">
        <v>44554</v>
      </c>
      <c r="C196" s="490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7">
        <v>3375</v>
      </c>
      <c r="Q196" s="247">
        <v>3305</v>
      </c>
      <c r="R196" s="247">
        <v>3277.5</v>
      </c>
      <c r="S196" s="247">
        <v>3215</v>
      </c>
      <c r="T196" s="247">
        <v>3255</v>
      </c>
      <c r="U196" s="247">
        <v>3185</v>
      </c>
      <c r="V196" s="247">
        <v>3185</v>
      </c>
      <c r="W196" s="247">
        <v>3225</v>
      </c>
      <c r="X196" s="247">
        <v>3255</v>
      </c>
      <c r="Y196" s="247">
        <v>3275</v>
      </c>
      <c r="Z196" s="247">
        <v>3292.5</v>
      </c>
      <c r="AA196" s="247">
        <v>3310</v>
      </c>
      <c r="AB196" s="247">
        <v>3325</v>
      </c>
    </row>
    <row r="197" spans="1:32">
      <c r="A197" s="96">
        <v>44557</v>
      </c>
      <c r="C197" s="490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6">
        <v>44558</v>
      </c>
      <c r="C198" s="490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6">
        <v>44559</v>
      </c>
      <c r="C199" s="490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6">
        <v>44560</v>
      </c>
      <c r="C200" s="490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6">
        <v>44561</v>
      </c>
      <c r="C201" s="490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7">
        <v>3403</v>
      </c>
      <c r="Q201" s="247">
        <v>3350</v>
      </c>
      <c r="R201" s="247">
        <v>3330</v>
      </c>
      <c r="S201" s="247">
        <v>3255</v>
      </c>
      <c r="T201" s="247">
        <v>3255</v>
      </c>
      <c r="U201" s="247">
        <v>3185</v>
      </c>
      <c r="V201" s="247">
        <v>3185</v>
      </c>
      <c r="W201" s="247">
        <v>3225</v>
      </c>
      <c r="X201" s="247">
        <v>3250</v>
      </c>
      <c r="Y201" s="247">
        <v>3275</v>
      </c>
      <c r="Z201" s="247">
        <v>3292.5</v>
      </c>
      <c r="AA201" s="247">
        <v>3310</v>
      </c>
      <c r="AB201" s="247">
        <v>3325</v>
      </c>
    </row>
    <row r="202" spans="1:32">
      <c r="A202" s="96">
        <v>44564</v>
      </c>
      <c r="C202" s="490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6">
        <v>44565</v>
      </c>
      <c r="C203" s="490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6">
        <v>44566</v>
      </c>
      <c r="C204" s="490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6">
        <v>44567</v>
      </c>
      <c r="C205" s="490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6">
        <v>44568</v>
      </c>
      <c r="C206" s="490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6">
        <v>44571</v>
      </c>
      <c r="C207" s="490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6">
        <v>44572</v>
      </c>
      <c r="B208" s="494">
        <v>12</v>
      </c>
      <c r="C208" s="490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6">
        <v>44573</v>
      </c>
      <c r="B209" s="494">
        <v>13</v>
      </c>
      <c r="C209" s="490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6">
        <v>44574</v>
      </c>
      <c r="B210" s="494">
        <v>31</v>
      </c>
      <c r="C210" s="490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6">
        <v>44575</v>
      </c>
      <c r="B211" s="494">
        <v>23</v>
      </c>
      <c r="C211" s="490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6">
        <v>44578</v>
      </c>
      <c r="B212" s="494">
        <v>22</v>
      </c>
      <c r="C212" s="490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6">
        <v>44579</v>
      </c>
      <c r="B213" s="494">
        <v>24</v>
      </c>
      <c r="C213" s="490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6">
        <v>44580</v>
      </c>
      <c r="B214" s="494">
        <v>83</v>
      </c>
      <c r="C214" s="490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6">
        <v>44581</v>
      </c>
      <c r="B215" s="494">
        <v>15</v>
      </c>
      <c r="C215" s="490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6">
        <v>44582</v>
      </c>
      <c r="B216" s="494">
        <v>24</v>
      </c>
      <c r="C216" s="490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6">
        <v>44585</v>
      </c>
      <c r="B217" s="494">
        <v>70</v>
      </c>
      <c r="C217" s="490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6">
        <v>44586</v>
      </c>
      <c r="B218" s="494">
        <v>42</v>
      </c>
      <c r="C218" s="490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6">
        <v>44587</v>
      </c>
      <c r="B219" s="494">
        <v>52</v>
      </c>
      <c r="C219" s="490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6">
        <v>44588</v>
      </c>
      <c r="B220" s="494">
        <v>27</v>
      </c>
      <c r="C220" s="490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6">
        <v>44589</v>
      </c>
      <c r="B221" s="494">
        <v>18</v>
      </c>
      <c r="C221" s="490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6">
        <v>44592</v>
      </c>
      <c r="B222" s="494">
        <v>6</v>
      </c>
      <c r="C222" s="490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6">
        <v>44593</v>
      </c>
      <c r="B223" s="494">
        <v>27</v>
      </c>
      <c r="C223" s="490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6">
        <v>44594</v>
      </c>
      <c r="B224" s="494">
        <v>31</v>
      </c>
      <c r="C224" s="490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6">
        <v>44595</v>
      </c>
      <c r="B225" s="494">
        <v>2</v>
      </c>
      <c r="C225" s="490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6">
        <v>44596</v>
      </c>
      <c r="B226" s="494">
        <v>10</v>
      </c>
      <c r="C226" s="490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6">
        <v>44599</v>
      </c>
      <c r="B227" s="494">
        <v>27</v>
      </c>
      <c r="C227" s="490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6">
        <v>44600</v>
      </c>
      <c r="B228" s="494">
        <v>13</v>
      </c>
      <c r="C228" s="490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6">
        <v>44601</v>
      </c>
      <c r="B229" s="494">
        <v>20</v>
      </c>
      <c r="C229" s="490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6">
        <v>44602</v>
      </c>
      <c r="B230" s="494">
        <v>47</v>
      </c>
      <c r="C230" s="490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6">
        <v>44603</v>
      </c>
      <c r="B231" s="494">
        <v>1</v>
      </c>
      <c r="C231" s="490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6">
        <v>44606</v>
      </c>
      <c r="B232" s="494">
        <v>42</v>
      </c>
      <c r="C232" s="490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6">
        <v>44607</v>
      </c>
      <c r="B233" s="494">
        <v>10</v>
      </c>
      <c r="C233" s="490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6">
        <v>44608</v>
      </c>
      <c r="B234" s="494">
        <v>8</v>
      </c>
      <c r="C234" s="490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6">
        <v>44609</v>
      </c>
      <c r="B235" s="494">
        <v>19</v>
      </c>
      <c r="C235" s="490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6">
        <v>44610</v>
      </c>
      <c r="B236" s="494">
        <v>6</v>
      </c>
      <c r="C236" s="490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6">
        <v>44613</v>
      </c>
      <c r="B237" s="494">
        <v>6</v>
      </c>
      <c r="C237" s="490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6">
        <v>44614</v>
      </c>
      <c r="B238" s="494">
        <v>21</v>
      </c>
      <c r="C238" s="490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6">
        <v>44615</v>
      </c>
      <c r="B239" s="494">
        <v>39</v>
      </c>
      <c r="C239" s="490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6">
        <v>44616</v>
      </c>
      <c r="B240" s="494">
        <v>27</v>
      </c>
      <c r="C240" s="490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6">
        <v>44617</v>
      </c>
      <c r="B241" s="494">
        <v>30</v>
      </c>
      <c r="C241" s="490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6">
        <v>44620</v>
      </c>
      <c r="B242" s="496">
        <v>0</v>
      </c>
      <c r="C242" s="487">
        <f t="shared" si="4"/>
        <v>0</v>
      </c>
      <c r="D242" s="480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7">
        <v>2936</v>
      </c>
      <c r="S242" s="247">
        <v>2940</v>
      </c>
      <c r="T242" s="247">
        <v>2982.5</v>
      </c>
      <c r="U242" s="247">
        <v>2957.5</v>
      </c>
      <c r="V242" s="247">
        <v>2975</v>
      </c>
      <c r="W242" s="247">
        <v>3020</v>
      </c>
      <c r="X242" s="247">
        <v>3075</v>
      </c>
      <c r="Y242" s="247">
        <v>3120</v>
      </c>
      <c r="Z242" s="247">
        <v>3190</v>
      </c>
      <c r="AA242" s="247">
        <v>3175</v>
      </c>
      <c r="AB242" s="247">
        <v>3200</v>
      </c>
      <c r="AC242" s="247">
        <v>3200</v>
      </c>
      <c r="AD242" s="247">
        <v>3200</v>
      </c>
      <c r="AE242" s="247">
        <v>3230</v>
      </c>
      <c r="AF242" s="29"/>
    </row>
    <row r="243" spans="1:32">
      <c r="A243" s="96">
        <v>44621</v>
      </c>
      <c r="B243" s="496">
        <v>0</v>
      </c>
      <c r="C243" s="487">
        <f t="shared" ref="C243" si="5">+D243*30</f>
        <v>0</v>
      </c>
      <c r="D243" s="480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7">
        <v>2936</v>
      </c>
      <c r="S243" s="247">
        <v>2940</v>
      </c>
      <c r="T243" s="247">
        <v>2982.5</v>
      </c>
      <c r="U243" s="247">
        <v>2957.5</v>
      </c>
      <c r="V243" s="247">
        <v>2975</v>
      </c>
      <c r="W243" s="247">
        <v>3020</v>
      </c>
      <c r="X243" s="247">
        <v>3075</v>
      </c>
      <c r="Y243" s="247">
        <v>3120</v>
      </c>
      <c r="Z243" s="247">
        <v>3190</v>
      </c>
      <c r="AA243" s="247">
        <v>3175</v>
      </c>
      <c r="AB243" s="247">
        <v>3200</v>
      </c>
      <c r="AC243" s="247">
        <v>3200</v>
      </c>
      <c r="AD243" s="247">
        <v>3200</v>
      </c>
      <c r="AE243" s="247">
        <v>3230</v>
      </c>
    </row>
    <row r="244" spans="1:32">
      <c r="A244" s="96">
        <v>44622</v>
      </c>
      <c r="B244" s="494">
        <v>38</v>
      </c>
      <c r="C244" s="490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6">
        <v>44623</v>
      </c>
      <c r="B245" s="494">
        <v>58</v>
      </c>
      <c r="C245" s="490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6">
        <v>44624</v>
      </c>
      <c r="B246" s="494">
        <v>5</v>
      </c>
      <c r="C246" s="490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6">
        <v>44627</v>
      </c>
      <c r="B247" s="494">
        <v>32</v>
      </c>
      <c r="C247" s="490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6">
        <v>44628</v>
      </c>
      <c r="B248" s="494">
        <v>40</v>
      </c>
      <c r="C248" s="490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6">
        <v>44629</v>
      </c>
      <c r="B249" s="494">
        <v>12</v>
      </c>
      <c r="C249" s="490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6">
        <v>44630</v>
      </c>
      <c r="B250" s="494">
        <v>77</v>
      </c>
      <c r="C250" s="490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6">
        <v>44631</v>
      </c>
      <c r="B251" s="494">
        <v>76</v>
      </c>
      <c r="C251" s="490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6">
        <v>44634</v>
      </c>
      <c r="B252" s="494">
        <v>30</v>
      </c>
      <c r="C252" s="490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6">
        <v>44635</v>
      </c>
      <c r="B253" s="494">
        <v>27</v>
      </c>
      <c r="C253" s="490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6">
        <v>44636</v>
      </c>
      <c r="B254" s="494">
        <v>18</v>
      </c>
      <c r="C254" s="490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6">
        <v>44637</v>
      </c>
      <c r="B255" s="494">
        <v>14</v>
      </c>
      <c r="C255" s="490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6">
        <v>44638</v>
      </c>
      <c r="B256" s="494">
        <v>16</v>
      </c>
      <c r="C256" s="490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6">
        <v>44641</v>
      </c>
      <c r="B257" s="494">
        <v>36</v>
      </c>
      <c r="C257" s="490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6">
        <v>44642</v>
      </c>
      <c r="B258" s="494">
        <v>9</v>
      </c>
      <c r="C258" s="490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6">
        <v>44643</v>
      </c>
      <c r="B259" s="494">
        <v>38</v>
      </c>
      <c r="C259" s="490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6">
        <v>44644</v>
      </c>
      <c r="B260" s="494">
        <v>30</v>
      </c>
      <c r="C260" s="490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6">
        <v>44645</v>
      </c>
      <c r="B261" s="494">
        <v>39</v>
      </c>
      <c r="C261" s="490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6">
        <v>44648</v>
      </c>
      <c r="B262" s="494">
        <v>27</v>
      </c>
      <c r="C262" s="490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6">
        <v>44649</v>
      </c>
      <c r="B263" s="494">
        <v>23</v>
      </c>
      <c r="C263" s="490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6">
        <v>44650</v>
      </c>
      <c r="B264" s="494">
        <v>15</v>
      </c>
      <c r="C264" s="490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6">
        <v>44651</v>
      </c>
      <c r="B265" s="494">
        <v>43</v>
      </c>
      <c r="C265" s="490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6">
        <v>44652</v>
      </c>
      <c r="B266" s="494">
        <v>15</v>
      </c>
      <c r="C266" s="490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6">
        <v>44655</v>
      </c>
      <c r="B267" s="494">
        <v>2</v>
      </c>
      <c r="C267" s="490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63">
        <v>3182</v>
      </c>
      <c r="U267" s="663">
        <v>2965</v>
      </c>
      <c r="V267" s="663">
        <v>2965</v>
      </c>
      <c r="W267" s="663">
        <v>2965</v>
      </c>
      <c r="X267" s="663">
        <v>3035</v>
      </c>
      <c r="Y267" s="663">
        <v>3145</v>
      </c>
      <c r="Z267" s="663">
        <v>3220</v>
      </c>
      <c r="AA267" s="663">
        <v>3240</v>
      </c>
      <c r="AB267" s="663">
        <v>3260</v>
      </c>
      <c r="AC267">
        <v>3235</v>
      </c>
      <c r="AD267">
        <v>3235</v>
      </c>
      <c r="AE267">
        <v>3250</v>
      </c>
    </row>
    <row r="268" spans="1:31">
      <c r="A268" s="96">
        <v>44656</v>
      </c>
      <c r="B268" s="494">
        <v>34</v>
      </c>
      <c r="C268" s="490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6">
        <v>44657</v>
      </c>
      <c r="B269" s="494">
        <v>32</v>
      </c>
      <c r="C269" s="490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6">
        <v>44658</v>
      </c>
      <c r="B270" s="494">
        <v>16</v>
      </c>
      <c r="C270" s="490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6">
        <v>44659</v>
      </c>
      <c r="B271" s="494">
        <v>28</v>
      </c>
      <c r="C271" s="490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6">
        <v>44662</v>
      </c>
      <c r="B272" s="494">
        <v>7</v>
      </c>
      <c r="C272" s="490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6">
        <v>44663</v>
      </c>
      <c r="B273" s="494">
        <v>10</v>
      </c>
      <c r="C273" s="490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6">
        <v>44664</v>
      </c>
      <c r="B274" s="494">
        <v>13</v>
      </c>
      <c r="C274" s="490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6">
        <v>44665</v>
      </c>
      <c r="B275" s="494">
        <v>8</v>
      </c>
      <c r="C275" s="490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6">
        <v>44669</v>
      </c>
      <c r="B276" s="494">
        <v>7</v>
      </c>
      <c r="C276" s="490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6">
        <v>44670</v>
      </c>
      <c r="B277" s="494">
        <v>30</v>
      </c>
      <c r="C277" s="490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6">
        <v>44671</v>
      </c>
      <c r="B278" s="494">
        <v>23</v>
      </c>
      <c r="C278" s="490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6">
        <v>44672</v>
      </c>
      <c r="C279" s="490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7">
        <v>3500</v>
      </c>
      <c r="U279" s="247">
        <v>3145</v>
      </c>
      <c r="V279" s="247">
        <v>3080</v>
      </c>
      <c r="W279" s="247">
        <v>3105</v>
      </c>
      <c r="X279" s="247">
        <v>3150</v>
      </c>
      <c r="Y279" s="247">
        <v>3185</v>
      </c>
      <c r="Z279" s="247">
        <v>3202.5</v>
      </c>
      <c r="AA279" s="247">
        <v>3227.5</v>
      </c>
      <c r="AB279" s="247">
        <v>3235</v>
      </c>
      <c r="AC279" s="192">
        <v>3290</v>
      </c>
      <c r="AD279" s="192">
        <v>3300</v>
      </c>
      <c r="AE279" s="192">
        <v>3295</v>
      </c>
    </row>
    <row r="280" spans="1:31">
      <c r="A280" s="96">
        <v>44673</v>
      </c>
      <c r="B280" s="494">
        <v>0</v>
      </c>
      <c r="C280" s="490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6">
        <v>44676</v>
      </c>
      <c r="B281" s="494">
        <v>17</v>
      </c>
      <c r="C281" s="490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6">
        <v>44677</v>
      </c>
      <c r="B282" s="494">
        <v>43</v>
      </c>
      <c r="C282" s="490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6">
        <v>44678</v>
      </c>
      <c r="B283" s="494">
        <v>18</v>
      </c>
      <c r="C283" s="490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6">
        <v>44679</v>
      </c>
      <c r="B284" s="494">
        <v>12</v>
      </c>
      <c r="C284" s="490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6">
        <v>44680</v>
      </c>
      <c r="B285" s="494">
        <v>6</v>
      </c>
      <c r="C285" s="490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63">
        <v>3594.5</v>
      </c>
      <c r="U285" s="663">
        <v>3270</v>
      </c>
      <c r="V285" s="663">
        <v>3270</v>
      </c>
      <c r="W285" s="663">
        <v>3325</v>
      </c>
      <c r="X285" s="663">
        <v>3345</v>
      </c>
      <c r="Y285" s="663">
        <v>3330</v>
      </c>
      <c r="Z285" s="663">
        <v>3350</v>
      </c>
      <c r="AA285" s="663">
        <v>3385</v>
      </c>
      <c r="AB285" s="663">
        <v>3385</v>
      </c>
      <c r="AC285">
        <v>3385</v>
      </c>
      <c r="AD285">
        <v>3385</v>
      </c>
      <c r="AE285">
        <v>3385</v>
      </c>
    </row>
    <row r="286" spans="1:31">
      <c r="A286" s="96">
        <v>44683</v>
      </c>
      <c r="B286" s="494">
        <v>2</v>
      </c>
      <c r="C286" s="490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6">
        <v>44684</v>
      </c>
      <c r="B287" s="494">
        <v>46</v>
      </c>
      <c r="C287" s="490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6">
        <v>44685</v>
      </c>
      <c r="B288" s="494">
        <v>30</v>
      </c>
      <c r="C288" s="490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6">
        <v>44686</v>
      </c>
      <c r="B289" s="494">
        <v>12</v>
      </c>
      <c r="C289" s="490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6">
        <v>44687</v>
      </c>
      <c r="B290" s="494">
        <v>9</v>
      </c>
      <c r="C290" s="490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6">
        <v>44690</v>
      </c>
      <c r="B291" s="494">
        <v>18</v>
      </c>
      <c r="C291" s="490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6">
        <v>44691</v>
      </c>
      <c r="B292" s="494">
        <v>2</v>
      </c>
      <c r="C292" s="490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6">
        <v>44692</v>
      </c>
      <c r="B293" s="494">
        <v>25</v>
      </c>
      <c r="C293" s="490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6">
        <v>44693</v>
      </c>
      <c r="B294" s="494">
        <v>11</v>
      </c>
      <c r="C294" s="490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6">
        <v>44694</v>
      </c>
      <c r="B295" s="494">
        <v>26</v>
      </c>
      <c r="C295" s="490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6">
        <v>44697</v>
      </c>
      <c r="B296" s="494">
        <v>9</v>
      </c>
      <c r="C296" s="490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6">
        <v>44698</v>
      </c>
      <c r="B297" s="494">
        <v>47</v>
      </c>
      <c r="C297" s="490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6">
        <v>44699</v>
      </c>
      <c r="B298" s="494">
        <v>36</v>
      </c>
      <c r="C298" s="490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6">
        <v>44700</v>
      </c>
      <c r="B299" s="494">
        <v>32</v>
      </c>
      <c r="C299" s="490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6">
        <v>44701</v>
      </c>
      <c r="B300" s="494">
        <v>33</v>
      </c>
      <c r="C300" s="490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6">
        <v>44704</v>
      </c>
      <c r="B301" s="494">
        <v>2</v>
      </c>
      <c r="C301" s="490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8">
        <v>3575</v>
      </c>
      <c r="AD301" s="178">
        <v>3585</v>
      </c>
      <c r="AE301" s="178">
        <v>3492.5</v>
      </c>
    </row>
    <row r="302" spans="1:35">
      <c r="A302" s="96">
        <v>44705</v>
      </c>
      <c r="B302" s="494">
        <v>37</v>
      </c>
      <c r="C302" s="490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6">
        <v>44706</v>
      </c>
      <c r="B303" s="494">
        <v>7</v>
      </c>
      <c r="C303" s="490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6">
        <v>44707</v>
      </c>
      <c r="B304" s="494">
        <v>16</v>
      </c>
      <c r="C304" s="490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6">
        <v>44708</v>
      </c>
      <c r="B305" s="494">
        <v>22</v>
      </c>
      <c r="C305" s="490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6">
        <v>44711</v>
      </c>
      <c r="B306" s="494">
        <v>2</v>
      </c>
      <c r="C306" s="490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6">
        <v>44712</v>
      </c>
      <c r="B307" s="494">
        <v>26</v>
      </c>
      <c r="C307" s="490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6">
        <v>44713</v>
      </c>
      <c r="B308" s="494">
        <v>2</v>
      </c>
      <c r="C308" s="490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6">
        <v>44714</v>
      </c>
      <c r="B309" s="494">
        <v>20</v>
      </c>
      <c r="C309" s="490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6">
        <v>44715</v>
      </c>
      <c r="B310" s="494">
        <v>10</v>
      </c>
      <c r="C310" s="490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6">
        <v>44718</v>
      </c>
      <c r="B311" s="494">
        <v>14</v>
      </c>
      <c r="C311" s="490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8" customFormat="1">
      <c r="A312" s="242">
        <v>44719</v>
      </c>
      <c r="B312" s="495">
        <v>36</v>
      </c>
      <c r="C312" s="486">
        <f t="shared" si="6"/>
        <v>14190</v>
      </c>
      <c r="D312" s="479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8">
        <v>3170</v>
      </c>
      <c r="W312" s="178">
        <v>3180</v>
      </c>
      <c r="X312" s="178">
        <v>3205</v>
      </c>
      <c r="Y312" s="178">
        <v>3160</v>
      </c>
      <c r="Z312" s="178">
        <v>3230</v>
      </c>
      <c r="AA312" s="178">
        <v>3250</v>
      </c>
      <c r="AB312" s="178">
        <v>3250</v>
      </c>
      <c r="AC312" s="178">
        <v>3250</v>
      </c>
      <c r="AD312" s="178">
        <v>3250</v>
      </c>
      <c r="AE312" s="178">
        <v>3250</v>
      </c>
      <c r="AG312" s="178">
        <v>3300</v>
      </c>
    </row>
    <row r="313" spans="1:35">
      <c r="A313" s="96">
        <v>44720</v>
      </c>
      <c r="B313" s="494">
        <v>6</v>
      </c>
      <c r="C313" s="490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6">
        <v>44721</v>
      </c>
      <c r="B314" s="494">
        <v>22</v>
      </c>
      <c r="C314" s="490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6">
        <v>44722</v>
      </c>
      <c r="B315" s="494">
        <v>23</v>
      </c>
      <c r="C315" s="490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6">
        <v>44725</v>
      </c>
      <c r="B316" s="494">
        <v>20</v>
      </c>
      <c r="C316" s="490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6">
        <v>44726</v>
      </c>
      <c r="C317" s="490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6">
        <v>44727</v>
      </c>
      <c r="B318" s="494">
        <v>8</v>
      </c>
      <c r="C318" s="490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92" customFormat="1">
      <c r="A319" s="104">
        <v>44728</v>
      </c>
      <c r="B319" s="496"/>
      <c r="C319" s="490">
        <f t="shared" si="6"/>
        <v>0</v>
      </c>
      <c r="D319" s="480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V319" s="192">
        <v>3047.5</v>
      </c>
      <c r="W319" s="192">
        <v>3045</v>
      </c>
      <c r="X319" s="192">
        <v>3060</v>
      </c>
      <c r="Y319" s="192">
        <v>3065</v>
      </c>
      <c r="Z319" s="192">
        <v>3115</v>
      </c>
      <c r="AA319" s="192">
        <v>3140</v>
      </c>
      <c r="AB319" s="192">
        <v>3190</v>
      </c>
      <c r="AC319" s="192">
        <v>3205</v>
      </c>
      <c r="AD319" s="192">
        <v>3230</v>
      </c>
      <c r="AE319" s="192">
        <v>3200</v>
      </c>
      <c r="AG319" s="192">
        <v>3300</v>
      </c>
    </row>
    <row r="320" spans="1:35">
      <c r="A320" s="96">
        <v>44729</v>
      </c>
      <c r="B320" s="494">
        <v>13</v>
      </c>
      <c r="C320" s="490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6">
        <v>44732</v>
      </c>
      <c r="B321" s="494">
        <v>6</v>
      </c>
      <c r="C321" s="490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6">
        <v>44733</v>
      </c>
      <c r="B322" s="494">
        <v>18</v>
      </c>
      <c r="C322" s="490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6">
        <v>44734</v>
      </c>
      <c r="B323" s="494">
        <v>16</v>
      </c>
      <c r="C323" s="490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6">
        <v>44735</v>
      </c>
      <c r="B324" s="494">
        <v>23</v>
      </c>
      <c r="C324" s="490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6">
        <v>44736</v>
      </c>
      <c r="B325" s="494">
        <v>20</v>
      </c>
      <c r="C325" s="490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6">
        <v>44739</v>
      </c>
      <c r="B326" s="494">
        <v>10</v>
      </c>
      <c r="C326" s="490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6">
        <v>44740</v>
      </c>
      <c r="B327" s="494">
        <v>37</v>
      </c>
      <c r="C327" s="490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6">
        <v>44741</v>
      </c>
      <c r="B328" s="494">
        <v>5</v>
      </c>
      <c r="C328" s="490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6">
        <v>44742</v>
      </c>
      <c r="B329" s="494">
        <v>15</v>
      </c>
      <c r="C329" s="490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6">
        <v>44743</v>
      </c>
      <c r="B330" s="494">
        <v>33</v>
      </c>
      <c r="C330" s="490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6">
        <v>44746</v>
      </c>
      <c r="B331" s="494">
        <v>9</v>
      </c>
      <c r="C331" s="490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6">
        <v>44747</v>
      </c>
      <c r="B332" s="494">
        <v>28</v>
      </c>
      <c r="C332" s="490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6">
        <v>44748</v>
      </c>
      <c r="B333" s="494">
        <v>0</v>
      </c>
      <c r="C333" s="490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6">
        <v>44749</v>
      </c>
      <c r="B334" s="494">
        <v>15</v>
      </c>
      <c r="C334" s="490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6">
        <v>44750</v>
      </c>
      <c r="B335" s="494">
        <v>6</v>
      </c>
      <c r="C335" s="490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6">
        <v>44753</v>
      </c>
      <c r="B336" s="494">
        <v>10</v>
      </c>
      <c r="C336" s="490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6">
        <v>44754</v>
      </c>
      <c r="B337" s="494">
        <v>10</v>
      </c>
      <c r="C337" s="490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6">
        <v>44755</v>
      </c>
      <c r="B338" s="494">
        <v>33</v>
      </c>
      <c r="C338" s="490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6">
        <v>44756</v>
      </c>
      <c r="B339" s="494">
        <v>14</v>
      </c>
      <c r="C339" s="490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6">
        <v>44757</v>
      </c>
      <c r="B340" s="494">
        <v>14</v>
      </c>
      <c r="C340" s="490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6">
        <v>44760</v>
      </c>
      <c r="B341" s="494">
        <v>14</v>
      </c>
      <c r="C341" s="490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6">
        <v>44761</v>
      </c>
      <c r="B342" s="494">
        <v>4</v>
      </c>
      <c r="C342" s="490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6">
        <v>44762</v>
      </c>
      <c r="B343" s="494">
        <v>13</v>
      </c>
      <c r="C343" s="490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6">
        <v>44763</v>
      </c>
      <c r="B344" s="494">
        <v>19</v>
      </c>
      <c r="C344" s="490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6">
        <v>44764</v>
      </c>
      <c r="B345" s="494">
        <v>0</v>
      </c>
      <c r="C345" s="490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6">
        <v>44767</v>
      </c>
      <c r="B346" s="494">
        <v>4</v>
      </c>
      <c r="C346" s="490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6">
        <v>44768</v>
      </c>
      <c r="B347" s="494">
        <v>14</v>
      </c>
      <c r="C347" s="490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6">
        <v>44769</v>
      </c>
      <c r="B348" s="494">
        <v>12</v>
      </c>
      <c r="C348" s="490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6">
        <v>44770</v>
      </c>
      <c r="B349" s="494">
        <v>34</v>
      </c>
      <c r="C349" s="490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6">
        <v>44771</v>
      </c>
      <c r="B350" s="494">
        <v>86</v>
      </c>
      <c r="C350" s="490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6">
        <v>44774</v>
      </c>
      <c r="B351" s="494">
        <v>15</v>
      </c>
      <c r="C351" s="490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6">
        <v>44775</v>
      </c>
      <c r="B352" s="494">
        <v>8</v>
      </c>
      <c r="C352" s="490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6">
        <v>44776</v>
      </c>
      <c r="B353" s="494">
        <v>24</v>
      </c>
      <c r="C353" s="490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6">
        <v>44777</v>
      </c>
      <c r="B354" s="494">
        <v>23</v>
      </c>
      <c r="C354" s="490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6">
        <v>44778</v>
      </c>
      <c r="B355" s="494">
        <v>32</v>
      </c>
      <c r="C355" s="490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6">
        <v>44781</v>
      </c>
      <c r="B356" s="494">
        <v>29</v>
      </c>
      <c r="C356" s="490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6">
        <v>44782</v>
      </c>
      <c r="B357" s="494">
        <v>4</v>
      </c>
      <c r="C357" s="490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6">
        <v>44783</v>
      </c>
      <c r="B358" s="494">
        <v>34</v>
      </c>
      <c r="C358" s="490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6">
        <v>44784</v>
      </c>
      <c r="B359" s="494">
        <v>8</v>
      </c>
      <c r="C359" s="490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6">
        <v>44785</v>
      </c>
      <c r="B360" s="494">
        <v>34</v>
      </c>
      <c r="C360" s="490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6">
        <v>44788</v>
      </c>
      <c r="B361" s="494">
        <v>12</v>
      </c>
      <c r="C361" s="490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6">
        <v>44789</v>
      </c>
      <c r="B362" s="494">
        <v>23</v>
      </c>
      <c r="C362" s="490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6">
        <v>44790</v>
      </c>
      <c r="B363" s="494">
        <v>23</v>
      </c>
      <c r="C363" s="490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6">
        <v>44791</v>
      </c>
      <c r="B364" s="494">
        <v>32</v>
      </c>
      <c r="C364" s="490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6">
        <v>44792</v>
      </c>
      <c r="B365" s="494">
        <v>8</v>
      </c>
      <c r="C365" s="490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6">
        <v>44795</v>
      </c>
      <c r="B366" s="494">
        <v>16</v>
      </c>
      <c r="C366" s="490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6">
        <v>44796</v>
      </c>
      <c r="B367" s="494">
        <v>0</v>
      </c>
      <c r="C367" s="490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6">
        <v>44797</v>
      </c>
      <c r="B368" s="494">
        <v>18</v>
      </c>
      <c r="C368" s="490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6">
        <v>44798</v>
      </c>
      <c r="B369" s="494">
        <v>8</v>
      </c>
      <c r="C369" s="490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6">
        <v>44799</v>
      </c>
      <c r="B370" s="494">
        <v>5</v>
      </c>
      <c r="C370" s="490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6">
        <v>44802</v>
      </c>
      <c r="B371" s="494">
        <v>0</v>
      </c>
      <c r="C371" s="490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6">
        <v>44803</v>
      </c>
      <c r="B372" s="494">
        <v>19</v>
      </c>
      <c r="C372" s="490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6">
        <v>44804</v>
      </c>
      <c r="B373" s="494">
        <v>3</v>
      </c>
      <c r="C373" s="490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6">
        <v>44805</v>
      </c>
      <c r="B374" s="494">
        <v>33</v>
      </c>
      <c r="C374" s="490">
        <f t="shared" si="7"/>
        <v>3450</v>
      </c>
      <c r="D374" s="483">
        <f>50+35+30</f>
        <v>115</v>
      </c>
      <c r="Y374" s="178">
        <v>2275</v>
      </c>
      <c r="Z374" s="178">
        <v>2305</v>
      </c>
      <c r="AA374" s="178">
        <v>2340</v>
      </c>
      <c r="AB374" s="178">
        <v>2425</v>
      </c>
      <c r="AC374" s="178">
        <v>2600</v>
      </c>
      <c r="AD374" s="178">
        <v>2600</v>
      </c>
      <c r="AE374" s="178">
        <v>2600</v>
      </c>
      <c r="AF374" s="178">
        <v>3195</v>
      </c>
      <c r="AG374" s="178">
        <v>3118.5</v>
      </c>
      <c r="AH374" s="178">
        <v>3118.5</v>
      </c>
    </row>
    <row r="375" spans="1:34">
      <c r="A375" s="96">
        <v>44806</v>
      </c>
      <c r="B375" s="494">
        <v>14</v>
      </c>
      <c r="C375" s="490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6">
        <v>44809</v>
      </c>
      <c r="B376" s="494">
        <v>0</v>
      </c>
      <c r="C376" s="490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6">
        <v>44810</v>
      </c>
      <c r="B377" s="494">
        <v>27</v>
      </c>
      <c r="C377" s="490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4">
        <v>44811</v>
      </c>
      <c r="C378" s="490">
        <f t="shared" si="7"/>
        <v>0</v>
      </c>
      <c r="Y378" s="192">
        <v>2275</v>
      </c>
      <c r="Z378" s="192">
        <v>2305</v>
      </c>
      <c r="AA378" s="192">
        <v>2340</v>
      </c>
      <c r="AB378" s="192">
        <v>2425</v>
      </c>
      <c r="AC378" s="192">
        <v>2570</v>
      </c>
      <c r="AD378" s="192">
        <v>2570</v>
      </c>
      <c r="AE378" s="192">
        <v>2570</v>
      </c>
      <c r="AF378" s="192">
        <v>3195</v>
      </c>
      <c r="AG378" s="192">
        <v>3118.5</v>
      </c>
      <c r="AH378" s="192">
        <v>3118.5</v>
      </c>
    </row>
    <row r="379" spans="1:34">
      <c r="A379" s="96">
        <v>44812</v>
      </c>
      <c r="B379" s="494">
        <v>2</v>
      </c>
      <c r="C379" s="490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6">
        <v>44813</v>
      </c>
      <c r="B380" s="494">
        <v>11</v>
      </c>
      <c r="C380" s="490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6">
        <v>44816</v>
      </c>
      <c r="B381" s="494">
        <v>11</v>
      </c>
      <c r="C381" s="490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6">
        <v>44817</v>
      </c>
      <c r="B382" s="494">
        <v>35</v>
      </c>
      <c r="C382" s="490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6">
        <v>44818</v>
      </c>
      <c r="B383" s="494">
        <v>95</v>
      </c>
      <c r="C383" s="490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6">
        <v>44819</v>
      </c>
      <c r="B384" s="494">
        <v>56</v>
      </c>
      <c r="C384" s="490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6">
        <v>44820</v>
      </c>
      <c r="B385" s="494">
        <v>15</v>
      </c>
      <c r="C385" s="490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6">
        <v>44823</v>
      </c>
      <c r="B386" s="494">
        <v>1</v>
      </c>
      <c r="C386" s="490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6">
        <v>44824</v>
      </c>
      <c r="B387" s="494">
        <v>25</v>
      </c>
      <c r="C387" s="490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6">
        <v>44825</v>
      </c>
      <c r="B388" s="494">
        <v>23</v>
      </c>
      <c r="C388" s="490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6">
        <v>44826</v>
      </c>
      <c r="B389" s="494">
        <v>0</v>
      </c>
      <c r="C389" s="490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6">
        <v>44827</v>
      </c>
      <c r="B390" s="494">
        <v>57</v>
      </c>
      <c r="C390" s="490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6">
        <v>44830</v>
      </c>
      <c r="B391" s="494">
        <v>11</v>
      </c>
      <c r="C391" s="490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6">
        <v>44831</v>
      </c>
      <c r="B392" s="494">
        <v>8</v>
      </c>
      <c r="C392" s="490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6">
        <v>44832</v>
      </c>
      <c r="B393" s="494">
        <v>25</v>
      </c>
      <c r="C393" s="490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6">
        <v>44833</v>
      </c>
      <c r="B394" s="494">
        <v>26</v>
      </c>
      <c r="C394" s="490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6">
        <v>44834</v>
      </c>
      <c r="B395" s="494">
        <v>2</v>
      </c>
      <c r="C395" s="490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6">
        <v>44837</v>
      </c>
      <c r="B396" s="494">
        <v>3</v>
      </c>
      <c r="C396" s="490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6">
        <v>44838</v>
      </c>
      <c r="B397" s="494">
        <v>42</v>
      </c>
      <c r="C397" s="490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6">
        <v>44839</v>
      </c>
      <c r="B398" s="494">
        <v>21</v>
      </c>
      <c r="C398" s="490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6">
        <v>44840</v>
      </c>
      <c r="B399" s="494">
        <v>11</v>
      </c>
      <c r="C399" s="490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6">
        <v>44841</v>
      </c>
      <c r="B400" s="494">
        <v>37</v>
      </c>
      <c r="C400" s="490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6">
        <v>44844</v>
      </c>
      <c r="B401" s="494">
        <v>25</v>
      </c>
      <c r="C401" s="490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6">
        <v>44845</v>
      </c>
      <c r="B402" s="494">
        <v>29</v>
      </c>
      <c r="C402" s="490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6">
        <v>44846</v>
      </c>
      <c r="C403" s="490">
        <f t="shared" si="8"/>
        <v>0</v>
      </c>
      <c r="Z403" s="192">
        <v>2777.5</v>
      </c>
      <c r="AA403" s="192">
        <v>2770</v>
      </c>
      <c r="AB403" s="192">
        <v>2730</v>
      </c>
      <c r="AC403" s="192">
        <v>2800</v>
      </c>
      <c r="AD403" s="192">
        <v>2807.5</v>
      </c>
      <c r="AE403" s="192">
        <v>2775</v>
      </c>
      <c r="AF403" s="192">
        <v>2750</v>
      </c>
      <c r="AG403" s="192">
        <v>2750</v>
      </c>
      <c r="AH403" s="192">
        <v>2788</v>
      </c>
    </row>
    <row r="404" spans="1:34">
      <c r="A404" s="96">
        <v>44847</v>
      </c>
      <c r="B404" s="494">
        <v>14</v>
      </c>
      <c r="C404" s="490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6">
        <v>44848</v>
      </c>
      <c r="B405" s="494">
        <v>14</v>
      </c>
      <c r="C405" s="490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6">
        <v>44851</v>
      </c>
      <c r="B406" s="494">
        <v>1</v>
      </c>
      <c r="C406" s="490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6">
        <v>44852</v>
      </c>
      <c r="B407" s="494">
        <v>16</v>
      </c>
      <c r="C407" s="490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6">
        <v>44853</v>
      </c>
      <c r="B408" s="494">
        <v>27</v>
      </c>
      <c r="C408" s="490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6">
        <v>44854</v>
      </c>
      <c r="B409" s="494">
        <v>11</v>
      </c>
      <c r="C409" s="490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6">
        <v>44855</v>
      </c>
      <c r="B410" s="494">
        <v>7</v>
      </c>
      <c r="C410" s="490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6">
        <v>44858</v>
      </c>
      <c r="B411" s="494">
        <v>22</v>
      </c>
      <c r="C411" s="490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6">
        <v>44859</v>
      </c>
      <c r="B412" s="494">
        <v>2</v>
      </c>
      <c r="C412" s="490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6">
        <v>44860</v>
      </c>
      <c r="B413" s="494">
        <v>29</v>
      </c>
      <c r="C413" s="490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6">
        <v>44861</v>
      </c>
      <c r="B414" s="494">
        <v>46</v>
      </c>
      <c r="C414" s="490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6">
        <v>44862</v>
      </c>
      <c r="B415" s="494">
        <v>21</v>
      </c>
      <c r="C415" s="490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6">
        <v>44865</v>
      </c>
      <c r="B416" s="494">
        <v>29</v>
      </c>
      <c r="C416" s="490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6">
        <v>44866</v>
      </c>
      <c r="B417" s="494">
        <v>10</v>
      </c>
      <c r="C417" s="490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6">
        <v>44867</v>
      </c>
      <c r="C418" s="490">
        <f t="shared" si="8"/>
        <v>0</v>
      </c>
      <c r="AA418" s="192">
        <v>2845</v>
      </c>
      <c r="AB418" s="192">
        <v>2850</v>
      </c>
      <c r="AC418" s="192">
        <v>2875</v>
      </c>
      <c r="AD418" s="192">
        <v>2805</v>
      </c>
      <c r="AE418" s="192">
        <v>2835</v>
      </c>
      <c r="AF418" s="192">
        <v>2750</v>
      </c>
      <c r="AG418" s="192">
        <v>2750</v>
      </c>
      <c r="AH418" s="192">
        <v>2788</v>
      </c>
    </row>
    <row r="419" spans="1:34">
      <c r="A419" s="96">
        <v>44868</v>
      </c>
      <c r="B419" s="494">
        <v>35</v>
      </c>
      <c r="C419" s="490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6">
        <v>44869</v>
      </c>
      <c r="B420" s="494">
        <v>13</v>
      </c>
      <c r="C420" s="490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6">
        <v>44872</v>
      </c>
      <c r="B421" s="494">
        <v>23</v>
      </c>
      <c r="C421" s="490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6">
        <v>44873</v>
      </c>
      <c r="B422" s="494">
        <v>20</v>
      </c>
      <c r="C422" s="490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6">
        <v>44874</v>
      </c>
      <c r="B423" s="494">
        <v>40</v>
      </c>
      <c r="C423" s="490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6">
        <v>44875</v>
      </c>
      <c r="B424" s="494">
        <v>13</v>
      </c>
      <c r="C424" s="490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6">
        <v>44876</v>
      </c>
      <c r="B425" s="494">
        <v>14</v>
      </c>
      <c r="C425" s="490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6">
        <v>44879</v>
      </c>
      <c r="B426" s="494">
        <v>12</v>
      </c>
      <c r="C426" s="490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6">
        <v>44880</v>
      </c>
      <c r="B427" s="494">
        <v>17</v>
      </c>
      <c r="C427" s="490">
        <f t="shared" si="8"/>
        <v>1530</v>
      </c>
      <c r="D427" s="63">
        <v>51</v>
      </c>
      <c r="AA427" s="192">
        <v>2825</v>
      </c>
      <c r="AB427" s="192">
        <v>2875</v>
      </c>
      <c r="AC427" s="192">
        <v>2885</v>
      </c>
      <c r="AD427" s="192">
        <v>2845</v>
      </c>
      <c r="AE427" s="192">
        <v>2835</v>
      </c>
      <c r="AF427" s="192">
        <v>2750</v>
      </c>
      <c r="AG427" s="192">
        <v>2750</v>
      </c>
      <c r="AH427" s="192">
        <v>2788</v>
      </c>
    </row>
    <row r="428" spans="1:34">
      <c r="A428" s="96">
        <v>44881</v>
      </c>
      <c r="B428" s="494">
        <v>19</v>
      </c>
      <c r="C428" s="490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6">
        <v>44882</v>
      </c>
      <c r="C429" s="490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6">
        <v>44883</v>
      </c>
      <c r="B430" s="494">
        <v>34</v>
      </c>
      <c r="C430" s="490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6">
        <v>44886</v>
      </c>
      <c r="B431" s="494">
        <v>16</v>
      </c>
      <c r="C431" s="490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6">
        <v>44887</v>
      </c>
      <c r="B432" s="494">
        <v>16</v>
      </c>
      <c r="C432" s="490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6">
        <v>44888</v>
      </c>
      <c r="B433" s="494">
        <v>7</v>
      </c>
      <c r="C433" s="490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6">
        <v>44889</v>
      </c>
      <c r="B434" s="494">
        <v>9</v>
      </c>
      <c r="C434" s="490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6">
        <v>44890</v>
      </c>
      <c r="B435" s="494">
        <v>0</v>
      </c>
      <c r="C435" s="490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6">
        <v>44893</v>
      </c>
      <c r="B436" s="494">
        <v>4</v>
      </c>
      <c r="C436" s="490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6">
        <v>44894</v>
      </c>
      <c r="B437" s="494">
        <v>8</v>
      </c>
      <c r="C437" s="490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6">
        <v>44895</v>
      </c>
      <c r="B438" s="494">
        <v>5</v>
      </c>
      <c r="C438" s="490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6">
        <v>44896</v>
      </c>
      <c r="B439">
        <v>4</v>
      </c>
      <c r="C439" s="490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6">
        <v>44897</v>
      </c>
      <c r="B440" s="494">
        <v>17</v>
      </c>
      <c r="C440" s="490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6">
        <v>44900</v>
      </c>
      <c r="B441" s="494">
        <v>12</v>
      </c>
      <c r="C441" s="490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6">
        <v>44901</v>
      </c>
      <c r="C442" s="490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6">
        <v>44902</v>
      </c>
      <c r="C443" s="490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6">
        <v>44903</v>
      </c>
      <c r="B444" s="494">
        <v>22</v>
      </c>
      <c r="C444" s="490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6">
        <v>44904</v>
      </c>
      <c r="B445" s="494">
        <v>1</v>
      </c>
      <c r="C445" s="490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6">
        <v>44907</v>
      </c>
      <c r="B446" s="494">
        <v>8</v>
      </c>
      <c r="C446" s="490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6">
        <v>44908</v>
      </c>
      <c r="B447" s="494">
        <v>36</v>
      </c>
      <c r="C447" s="490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6">
        <v>44909</v>
      </c>
      <c r="B448" s="494">
        <v>32</v>
      </c>
      <c r="C448" s="490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6">
        <v>44910</v>
      </c>
      <c r="B449" s="494">
        <v>55</v>
      </c>
      <c r="C449" s="490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6">
        <v>44911</v>
      </c>
      <c r="B450" s="494">
        <v>53</v>
      </c>
      <c r="C450" s="490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6">
        <v>44914</v>
      </c>
      <c r="B451" s="494">
        <v>12</v>
      </c>
      <c r="C451" s="490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6">
        <v>44915</v>
      </c>
      <c r="B452" s="494">
        <v>6</v>
      </c>
      <c r="C452" s="490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6">
        <v>44916</v>
      </c>
      <c r="B453" s="494">
        <v>15</v>
      </c>
      <c r="C453" s="490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6">
        <v>44917</v>
      </c>
      <c r="B454" s="494">
        <v>7</v>
      </c>
      <c r="C454" s="490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6">
        <v>44918</v>
      </c>
      <c r="B455" s="494">
        <v>2</v>
      </c>
      <c r="C455" s="490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6">
        <v>44921</v>
      </c>
      <c r="B456" s="494">
        <v>10</v>
      </c>
      <c r="C456" s="490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6">
        <v>44922</v>
      </c>
      <c r="B457" s="494">
        <v>16</v>
      </c>
      <c r="C457" s="490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6">
        <v>44923</v>
      </c>
      <c r="B458" s="494">
        <v>20</v>
      </c>
      <c r="C458" s="490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6">
        <v>44924</v>
      </c>
      <c r="B459" s="494">
        <v>11</v>
      </c>
      <c r="C459" s="490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6">
        <v>44925</v>
      </c>
      <c r="C460" s="490">
        <f t="shared" si="9"/>
        <v>0</v>
      </c>
      <c r="AB460" s="192">
        <v>2971.5</v>
      </c>
      <c r="AC460" s="192">
        <v>2875</v>
      </c>
      <c r="AD460" s="192">
        <v>2815</v>
      </c>
      <c r="AE460" s="192">
        <v>2685</v>
      </c>
      <c r="AF460" s="192">
        <v>2550</v>
      </c>
      <c r="AG460" s="192">
        <v>2550</v>
      </c>
      <c r="AH460" s="192">
        <v>2550</v>
      </c>
      <c r="AI460" s="192">
        <v>2550</v>
      </c>
      <c r="AJ460" s="192">
        <v>2550</v>
      </c>
      <c r="AK460" s="192">
        <v>2550</v>
      </c>
      <c r="AL460" s="192">
        <v>2550</v>
      </c>
      <c r="AM460" s="192">
        <v>2550</v>
      </c>
      <c r="AN460" s="192">
        <v>2788</v>
      </c>
    </row>
    <row r="461" spans="1:40">
      <c r="A461" s="96">
        <v>44928</v>
      </c>
      <c r="B461" s="494">
        <v>13</v>
      </c>
      <c r="C461" s="490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6">
        <v>44929</v>
      </c>
      <c r="B462" s="494">
        <v>27</v>
      </c>
      <c r="C462" s="490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6">
        <v>44930</v>
      </c>
      <c r="B463" s="494">
        <v>32</v>
      </c>
      <c r="C463" s="490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6">
        <v>44931</v>
      </c>
      <c r="B464" s="494">
        <v>3</v>
      </c>
      <c r="C464" s="490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6">
        <v>44932</v>
      </c>
      <c r="B465" s="494">
        <v>10</v>
      </c>
      <c r="C465" s="490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6">
        <v>44935</v>
      </c>
      <c r="B466" s="494">
        <v>28</v>
      </c>
      <c r="C466" s="490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6">
        <v>44936</v>
      </c>
      <c r="B467" s="494">
        <v>14</v>
      </c>
      <c r="C467" s="490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6">
        <v>44937</v>
      </c>
      <c r="B468" s="494">
        <v>15</v>
      </c>
      <c r="C468" s="490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6">
        <v>44938</v>
      </c>
      <c r="B469" s="494">
        <v>19</v>
      </c>
      <c r="C469" s="490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6">
        <v>44939</v>
      </c>
      <c r="B470" s="494">
        <v>22</v>
      </c>
      <c r="C470" s="490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6">
        <v>44942</v>
      </c>
      <c r="B471" s="494">
        <v>6</v>
      </c>
      <c r="C471" s="490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6">
        <v>44943</v>
      </c>
      <c r="B472" s="494">
        <v>24</v>
      </c>
      <c r="C472" s="490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6">
        <v>44944</v>
      </c>
      <c r="B473" s="494">
        <v>16</v>
      </c>
      <c r="C473" s="490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6">
        <v>44945</v>
      </c>
      <c r="B474" s="494">
        <v>36</v>
      </c>
      <c r="C474" s="490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6">
        <v>44946</v>
      </c>
      <c r="B475" s="494">
        <v>0</v>
      </c>
      <c r="C475" s="490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6">
        <v>44949</v>
      </c>
      <c r="B476" s="494">
        <v>9</v>
      </c>
      <c r="C476" s="490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6">
        <v>44950</v>
      </c>
      <c r="B477" s="494">
        <v>49</v>
      </c>
      <c r="C477" s="490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6">
        <v>44951</v>
      </c>
      <c r="B478" s="494">
        <v>30</v>
      </c>
      <c r="C478" s="490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6">
        <v>44952</v>
      </c>
      <c r="B479" s="494">
        <v>8</v>
      </c>
      <c r="C479" s="490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6">
        <v>44953</v>
      </c>
      <c r="B480" s="494">
        <v>6</v>
      </c>
      <c r="C480" s="490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6">
        <v>44956</v>
      </c>
      <c r="B481" s="494">
        <v>29</v>
      </c>
      <c r="C481" s="490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6">
        <v>44957</v>
      </c>
      <c r="B482" s="494">
        <v>30</v>
      </c>
      <c r="C482" s="490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6">
        <v>44958</v>
      </c>
      <c r="B483" s="494">
        <v>5</v>
      </c>
      <c r="C483" s="490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6">
        <v>44959</v>
      </c>
      <c r="B484" s="494">
        <v>11</v>
      </c>
      <c r="C484" s="490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6">
        <v>44960</v>
      </c>
      <c r="B485" s="494">
        <v>10</v>
      </c>
      <c r="C485" s="490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6">
        <v>44963</v>
      </c>
      <c r="B486" s="494">
        <v>65</v>
      </c>
      <c r="C486" s="490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6">
        <v>44964</v>
      </c>
      <c r="B487" s="494">
        <v>0</v>
      </c>
      <c r="C487" s="490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6">
        <v>44965</v>
      </c>
      <c r="B488" s="494">
        <v>144</v>
      </c>
      <c r="C488" s="490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6">
        <v>44966</v>
      </c>
      <c r="B489" s="494">
        <v>15</v>
      </c>
      <c r="C489" s="490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6">
        <v>44967</v>
      </c>
      <c r="B490" s="494">
        <v>25</v>
      </c>
      <c r="C490" s="490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6">
        <v>44970</v>
      </c>
      <c r="B491" s="494">
        <v>4</v>
      </c>
      <c r="C491" s="490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6">
        <v>44971</v>
      </c>
      <c r="B492" s="494">
        <v>8</v>
      </c>
      <c r="C492" s="490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6">
        <v>44972</v>
      </c>
      <c r="B493" s="494">
        <v>12</v>
      </c>
      <c r="C493" s="490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6">
        <v>44973</v>
      </c>
      <c r="B494" s="494">
        <v>1</v>
      </c>
      <c r="C494" s="490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6">
        <v>44974</v>
      </c>
      <c r="B495" s="494">
        <v>0</v>
      </c>
      <c r="C495" s="490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4">
        <v>44977</v>
      </c>
      <c r="B496" s="494">
        <v>0</v>
      </c>
      <c r="C496" s="490">
        <f t="shared" si="9"/>
        <v>0</v>
      </c>
      <c r="D496" s="63">
        <v>0</v>
      </c>
      <c r="AD496" s="192">
        <v>2795</v>
      </c>
      <c r="AE496" s="192">
        <v>2645</v>
      </c>
      <c r="AF496" s="192">
        <v>2625</v>
      </c>
      <c r="AG496" s="192">
        <v>2625</v>
      </c>
      <c r="AH496" s="192">
        <v>2620</v>
      </c>
      <c r="AI496" s="192">
        <v>2640</v>
      </c>
      <c r="AJ496" s="192">
        <v>2650</v>
      </c>
      <c r="AK496" s="192">
        <v>2660</v>
      </c>
      <c r="AL496" s="192">
        <v>2680</v>
      </c>
      <c r="AM496" s="192">
        <v>2675</v>
      </c>
      <c r="AN496" s="192">
        <v>2690</v>
      </c>
      <c r="AO496" s="192">
        <v>2690</v>
      </c>
    </row>
    <row r="497" spans="1:44">
      <c r="A497" s="104">
        <v>44978</v>
      </c>
      <c r="B497" s="494">
        <v>0</v>
      </c>
      <c r="C497" s="490">
        <f t="shared" si="9"/>
        <v>0</v>
      </c>
      <c r="D497" s="63">
        <v>0</v>
      </c>
      <c r="AD497" s="192">
        <v>2795</v>
      </c>
      <c r="AE497" s="192">
        <v>2645</v>
      </c>
      <c r="AF497" s="192">
        <v>2625</v>
      </c>
      <c r="AG497" s="192">
        <v>2625</v>
      </c>
      <c r="AH497" s="192">
        <v>2620</v>
      </c>
      <c r="AI497" s="192">
        <v>2640</v>
      </c>
      <c r="AJ497" s="192">
        <v>2650</v>
      </c>
      <c r="AK497" s="192">
        <v>2660</v>
      </c>
      <c r="AL497" s="192">
        <v>2680</v>
      </c>
      <c r="AM497" s="192">
        <v>2675</v>
      </c>
      <c r="AN497" s="192">
        <v>2690</v>
      </c>
      <c r="AO497" s="192">
        <v>2690</v>
      </c>
    </row>
    <row r="498" spans="1:44">
      <c r="A498" s="96">
        <v>44979</v>
      </c>
      <c r="B498" s="494">
        <v>4</v>
      </c>
      <c r="C498" s="490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6">
        <v>44980</v>
      </c>
      <c r="B499" s="494">
        <v>72</v>
      </c>
      <c r="C499" s="490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6">
        <v>44981</v>
      </c>
      <c r="B500" s="494">
        <v>27</v>
      </c>
      <c r="C500" s="490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6">
        <v>44984</v>
      </c>
      <c r="B501" s="494">
        <v>20</v>
      </c>
      <c r="C501" s="490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6">
        <v>44985</v>
      </c>
      <c r="B502" s="494">
        <v>17</v>
      </c>
      <c r="C502" s="490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6">
        <v>44986</v>
      </c>
      <c r="B503" s="494">
        <v>30</v>
      </c>
      <c r="C503" s="490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6">
        <v>44987</v>
      </c>
      <c r="B504" s="494">
        <v>3</v>
      </c>
      <c r="C504" s="490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6">
        <v>44988</v>
      </c>
      <c r="B505" s="494">
        <v>14</v>
      </c>
      <c r="C505" s="490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6">
        <v>44991</v>
      </c>
      <c r="B506" s="494">
        <v>28</v>
      </c>
      <c r="C506" s="490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6">
        <v>44992</v>
      </c>
      <c r="B507" s="494">
        <v>25</v>
      </c>
      <c r="C507" s="490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6">
        <v>44993</v>
      </c>
      <c r="B508" s="494">
        <v>21</v>
      </c>
      <c r="C508" s="490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6">
        <v>44994</v>
      </c>
      <c r="B509" s="494">
        <v>3</v>
      </c>
      <c r="C509" s="490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6">
        <v>44995</v>
      </c>
      <c r="B510" s="494">
        <v>2</v>
      </c>
      <c r="C510" s="490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6">
        <v>44998</v>
      </c>
      <c r="B511" s="494">
        <v>15</v>
      </c>
      <c r="C511" s="490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6">
        <v>44999</v>
      </c>
      <c r="B512" s="494">
        <v>26</v>
      </c>
      <c r="C512" s="490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6">
        <v>45000</v>
      </c>
      <c r="B513" s="494">
        <v>5</v>
      </c>
      <c r="C513" s="490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6">
        <v>45001</v>
      </c>
      <c r="B514" s="494">
        <v>7</v>
      </c>
      <c r="C514" s="490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6">
        <v>45002</v>
      </c>
      <c r="B515" s="494">
        <v>4</v>
      </c>
      <c r="C515" s="490">
        <f t="shared" si="9"/>
        <v>2280</v>
      </c>
      <c r="D515" s="63">
        <v>76</v>
      </c>
      <c r="AE515" s="178">
        <v>2700</v>
      </c>
      <c r="AF515" s="178">
        <v>2600</v>
      </c>
      <c r="AG515" s="178">
        <v>2540</v>
      </c>
      <c r="AH515" s="178">
        <v>2605</v>
      </c>
      <c r="AI515" s="178">
        <v>2620</v>
      </c>
      <c r="AJ515" s="178">
        <v>2605</v>
      </c>
      <c r="AK515" s="178">
        <v>2625</v>
      </c>
      <c r="AL515" s="178">
        <v>2645</v>
      </c>
      <c r="AM515" s="178">
        <v>2665</v>
      </c>
      <c r="AN515" s="178">
        <v>2685</v>
      </c>
      <c r="AO515" s="178">
        <v>2690</v>
      </c>
      <c r="AP515" s="178">
        <v>2690</v>
      </c>
      <c r="AQ515" s="178">
        <v>2690</v>
      </c>
      <c r="AR515" s="178">
        <v>2690</v>
      </c>
    </row>
    <row r="516" spans="1:44">
      <c r="A516" s="96">
        <v>45005</v>
      </c>
      <c r="B516" s="494">
        <v>3</v>
      </c>
      <c r="C516" s="490">
        <f t="shared" si="9"/>
        <v>270</v>
      </c>
      <c r="D516" s="63">
        <v>9</v>
      </c>
      <c r="AE516" s="178">
        <v>2700</v>
      </c>
      <c r="AF516" s="178">
        <v>2600</v>
      </c>
      <c r="AG516" s="178">
        <v>2540</v>
      </c>
      <c r="AH516" s="178">
        <v>2605</v>
      </c>
      <c r="AI516" s="178">
        <v>2620</v>
      </c>
      <c r="AJ516" s="178">
        <v>2605</v>
      </c>
      <c r="AK516" s="178">
        <v>2625</v>
      </c>
      <c r="AL516" s="178">
        <v>2645</v>
      </c>
      <c r="AM516" s="178">
        <v>2665</v>
      </c>
      <c r="AN516" s="178">
        <v>2685</v>
      </c>
      <c r="AO516" s="178">
        <v>2690</v>
      </c>
      <c r="AP516" s="178">
        <v>2690</v>
      </c>
      <c r="AQ516" s="178">
        <v>2690</v>
      </c>
      <c r="AR516" s="178">
        <v>2690</v>
      </c>
    </row>
    <row r="517" spans="1:44">
      <c r="A517" s="96">
        <v>45006</v>
      </c>
      <c r="B517" s="494">
        <v>7</v>
      </c>
      <c r="C517" s="490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6">
        <v>45007</v>
      </c>
      <c r="B518" s="494">
        <v>7</v>
      </c>
      <c r="C518" s="490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6">
        <v>45008</v>
      </c>
      <c r="B519" s="494">
        <v>3</v>
      </c>
      <c r="C519" s="490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6">
        <v>45009</v>
      </c>
      <c r="B520" s="494">
        <v>2</v>
      </c>
      <c r="C520" s="490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6">
        <v>45012</v>
      </c>
      <c r="B521" s="494">
        <v>5</v>
      </c>
      <c r="C521" s="490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6">
        <v>45013</v>
      </c>
      <c r="B522" s="494">
        <v>17</v>
      </c>
      <c r="C522" s="490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6">
        <v>45014</v>
      </c>
      <c r="B523" s="494">
        <v>20</v>
      </c>
      <c r="C523" s="490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6">
        <v>45015</v>
      </c>
      <c r="B524" s="494">
        <v>30</v>
      </c>
      <c r="C524" s="490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6">
        <v>45016</v>
      </c>
      <c r="B525" s="494">
        <v>13</v>
      </c>
      <c r="C525" s="490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6">
        <v>45019</v>
      </c>
      <c r="B526" s="494">
        <v>7</v>
      </c>
      <c r="C526" s="490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6">
        <v>45020</v>
      </c>
      <c r="B527" s="494">
        <v>18</v>
      </c>
      <c r="C527" s="490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6">
        <v>45021</v>
      </c>
      <c r="B528" s="494">
        <v>11</v>
      </c>
      <c r="C528" s="490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6">
        <v>45022</v>
      </c>
      <c r="B529" s="494">
        <v>10</v>
      </c>
      <c r="C529" s="490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6">
        <v>45026</v>
      </c>
      <c r="B530" s="494">
        <v>7</v>
      </c>
      <c r="C530" s="490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6">
        <v>45027</v>
      </c>
      <c r="B531" s="494">
        <v>56</v>
      </c>
      <c r="C531" s="490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6">
        <v>45028</v>
      </c>
      <c r="B532" s="494">
        <v>16</v>
      </c>
      <c r="C532" s="490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6">
        <v>45029</v>
      </c>
      <c r="B533" s="494">
        <v>28</v>
      </c>
      <c r="C533" s="490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6">
        <v>45030</v>
      </c>
      <c r="B534" s="494">
        <v>27</v>
      </c>
      <c r="C534" s="490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6">
        <v>45033</v>
      </c>
      <c r="B535" s="494">
        <v>0</v>
      </c>
      <c r="C535" s="490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6">
        <v>45034</v>
      </c>
      <c r="B536" s="494">
        <v>24</v>
      </c>
      <c r="C536" s="490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6">
        <v>45035</v>
      </c>
      <c r="B537" s="494">
        <v>38</v>
      </c>
      <c r="C537" s="490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6">
        <v>45036</v>
      </c>
      <c r="B538" s="494">
        <v>1</v>
      </c>
      <c r="C538" s="490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4">
        <v>45037</v>
      </c>
      <c r="B539" s="494">
        <v>0</v>
      </c>
      <c r="C539" s="490">
        <f t="shared" si="10"/>
        <v>0</v>
      </c>
      <c r="D539" s="63">
        <v>0</v>
      </c>
      <c r="AF539" s="192">
        <v>2975</v>
      </c>
      <c r="AG539" s="192">
        <v>2815</v>
      </c>
      <c r="AH539" s="192">
        <v>2800</v>
      </c>
      <c r="AI539" s="192">
        <v>2800</v>
      </c>
      <c r="AJ539" s="192">
        <v>2770</v>
      </c>
      <c r="AK539" s="192">
        <v>2770</v>
      </c>
      <c r="AL539" s="192">
        <v>2795</v>
      </c>
      <c r="AM539" s="192">
        <v>2850</v>
      </c>
      <c r="AN539" s="192">
        <v>2890</v>
      </c>
      <c r="AO539" s="192">
        <v>2905</v>
      </c>
      <c r="AP539" s="192">
        <v>2905</v>
      </c>
      <c r="AQ539" s="192">
        <v>2905</v>
      </c>
      <c r="AR539" s="192">
        <v>2690</v>
      </c>
    </row>
    <row r="540" spans="1:44">
      <c r="A540" s="96">
        <v>45040</v>
      </c>
      <c r="C540" s="490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6">
        <v>45041</v>
      </c>
      <c r="B541" s="494">
        <v>8</v>
      </c>
      <c r="C541" s="490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6">
        <v>45042</v>
      </c>
      <c r="B542" s="494">
        <v>25</v>
      </c>
      <c r="C542" s="490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6">
        <v>45043</v>
      </c>
      <c r="B543" s="494">
        <v>15</v>
      </c>
      <c r="C543" s="490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6">
        <v>45044</v>
      </c>
      <c r="B544" s="494">
        <v>41</v>
      </c>
      <c r="C544" s="490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4">
        <v>45047</v>
      </c>
      <c r="C545" s="490">
        <f t="shared" si="10"/>
        <v>0</v>
      </c>
      <c r="AF545" s="192">
        <v>3081</v>
      </c>
      <c r="AG545" s="192">
        <v>2725</v>
      </c>
      <c r="AH545" s="192">
        <v>2685</v>
      </c>
      <c r="AI545" s="192">
        <v>2655</v>
      </c>
      <c r="AJ545" s="192">
        <v>2710</v>
      </c>
      <c r="AK545" s="192">
        <v>2715</v>
      </c>
      <c r="AL545" s="192">
        <v>2725</v>
      </c>
      <c r="AM545" s="192">
        <v>2800</v>
      </c>
      <c r="AN545" s="192">
        <v>2805</v>
      </c>
      <c r="AO545" s="192">
        <v>2800</v>
      </c>
      <c r="AP545" s="192">
        <v>2845</v>
      </c>
      <c r="AQ545" s="192">
        <v>2855</v>
      </c>
      <c r="AR545" s="192">
        <v>2690</v>
      </c>
    </row>
    <row r="546" spans="1:44">
      <c r="A546" s="96">
        <v>45048</v>
      </c>
      <c r="B546" s="494">
        <v>1</v>
      </c>
      <c r="C546" s="490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6">
        <v>45049</v>
      </c>
      <c r="B547" s="494">
        <v>16</v>
      </c>
      <c r="C547" s="490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6">
        <v>45050</v>
      </c>
      <c r="B548" s="494">
        <v>36</v>
      </c>
      <c r="C548" s="490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6">
        <v>45051</v>
      </c>
      <c r="B549" s="494">
        <v>20</v>
      </c>
      <c r="C549" s="490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6">
        <v>45054</v>
      </c>
      <c r="B550" s="494">
        <v>4</v>
      </c>
      <c r="C550" s="490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6">
        <v>45055</v>
      </c>
      <c r="B551" s="494">
        <v>12</v>
      </c>
      <c r="C551" s="490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6">
        <v>45056</v>
      </c>
      <c r="B552" s="494">
        <v>17</v>
      </c>
      <c r="C552" s="490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6">
        <v>45057</v>
      </c>
      <c r="B553" s="494">
        <v>22</v>
      </c>
      <c r="C553" s="490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6">
        <v>45058</v>
      </c>
      <c r="B554" s="494">
        <v>22</v>
      </c>
      <c r="C554" s="490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6">
        <v>45061</v>
      </c>
      <c r="B555" s="494">
        <v>6</v>
      </c>
      <c r="C555" s="490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6">
        <v>45062</v>
      </c>
      <c r="B556" s="494">
        <v>18</v>
      </c>
      <c r="C556" s="490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6">
        <v>45063</v>
      </c>
      <c r="B557" s="494">
        <v>6</v>
      </c>
      <c r="C557" s="490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6">
        <v>45064</v>
      </c>
      <c r="B558" s="494">
        <v>21</v>
      </c>
      <c r="C558" s="490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6">
        <v>45065</v>
      </c>
      <c r="B559" s="494">
        <v>13</v>
      </c>
      <c r="C559" s="490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6">
        <v>45068</v>
      </c>
      <c r="B560" s="494">
        <v>15</v>
      </c>
      <c r="C560" s="490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6">
        <v>45069</v>
      </c>
      <c r="B561" s="494">
        <v>1</v>
      </c>
      <c r="C561" s="490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6">
        <v>45070</v>
      </c>
      <c r="B562" s="494">
        <v>27</v>
      </c>
      <c r="C562" s="490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6">
        <v>45071</v>
      </c>
      <c r="B563" s="494">
        <v>20</v>
      </c>
      <c r="C563" s="490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6">
        <v>45072</v>
      </c>
      <c r="B564" s="494">
        <v>6</v>
      </c>
      <c r="C564" s="490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6">
        <v>45075</v>
      </c>
      <c r="B565" s="494">
        <v>1</v>
      </c>
      <c r="C565" s="490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6">
        <v>45076</v>
      </c>
      <c r="B566" s="494">
        <v>44</v>
      </c>
      <c r="C566" s="490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6">
        <v>45077</v>
      </c>
      <c r="B567" s="494">
        <v>0</v>
      </c>
      <c r="C567" s="490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6">
        <v>45078</v>
      </c>
      <c r="B568" s="494">
        <v>13</v>
      </c>
      <c r="C568" s="490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6">
        <v>45079</v>
      </c>
      <c r="B569" s="494">
        <v>17</v>
      </c>
      <c r="C569" s="490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6">
        <v>45082</v>
      </c>
      <c r="B570" s="494">
        <v>6</v>
      </c>
      <c r="C570" s="490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6">
        <v>45083</v>
      </c>
      <c r="B571" s="494">
        <v>11</v>
      </c>
      <c r="C571" s="490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6">
        <v>45084</v>
      </c>
      <c r="B572" s="494">
        <v>0</v>
      </c>
      <c r="C572" s="490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4">
        <v>45085</v>
      </c>
      <c r="C573" s="490">
        <f t="shared" si="10"/>
        <v>0</v>
      </c>
      <c r="AH573" s="192">
        <v>2585</v>
      </c>
      <c r="AI573" s="192">
        <v>2585</v>
      </c>
      <c r="AJ573" s="192">
        <v>2595</v>
      </c>
      <c r="AK573" s="192">
        <v>2645</v>
      </c>
      <c r="AL573" s="192">
        <v>2657.5</v>
      </c>
      <c r="AM573" s="192">
        <v>2667.5</v>
      </c>
      <c r="AN573" s="192">
        <v>2695</v>
      </c>
      <c r="AO573" s="192">
        <v>2705</v>
      </c>
      <c r="AP573" s="192">
        <v>2715</v>
      </c>
      <c r="AQ573" s="192">
        <v>2715</v>
      </c>
      <c r="AR573" s="192">
        <v>2690</v>
      </c>
      <c r="AS573" s="192">
        <v>2690</v>
      </c>
    </row>
    <row r="574" spans="1:45">
      <c r="A574" s="96">
        <v>45086</v>
      </c>
      <c r="B574" s="494">
        <v>17</v>
      </c>
      <c r="C574" s="490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6">
        <v>45089</v>
      </c>
      <c r="B575" s="494">
        <v>59</v>
      </c>
      <c r="C575" s="490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6">
        <v>45090</v>
      </c>
      <c r="B576" s="494">
        <v>5</v>
      </c>
      <c r="C576" s="490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6">
        <v>45091</v>
      </c>
      <c r="B577" s="494">
        <v>21</v>
      </c>
      <c r="C577" s="490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6">
        <v>45092</v>
      </c>
      <c r="B578" s="494">
        <v>18</v>
      </c>
      <c r="C578" s="490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6">
        <v>45093</v>
      </c>
      <c r="B579" s="494">
        <v>8</v>
      </c>
      <c r="C579" s="490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6">
        <v>45096</v>
      </c>
      <c r="B580" s="494">
        <v>4</v>
      </c>
      <c r="C580" s="490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6">
        <v>45097</v>
      </c>
      <c r="B581" s="494">
        <v>11</v>
      </c>
      <c r="C581" s="490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6">
        <v>45098</v>
      </c>
      <c r="B582" s="494">
        <v>0</v>
      </c>
      <c r="C582" s="490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6">
        <v>45099</v>
      </c>
      <c r="B583" s="494">
        <v>21</v>
      </c>
      <c r="C583" s="490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6">
        <v>45100</v>
      </c>
      <c r="B584" s="494">
        <v>6</v>
      </c>
      <c r="C584" s="490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6">
        <v>45103</v>
      </c>
      <c r="B585" s="494">
        <v>6</v>
      </c>
      <c r="C585" s="490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6">
        <v>45104</v>
      </c>
      <c r="B586" s="494">
        <v>18</v>
      </c>
      <c r="C586" s="490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6">
        <v>45105</v>
      </c>
      <c r="B587" s="494">
        <v>3</v>
      </c>
      <c r="C587" s="490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6">
        <v>45106</v>
      </c>
      <c r="B588" s="494">
        <v>3</v>
      </c>
      <c r="C588" s="490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6">
        <v>45107</v>
      </c>
      <c r="B589" s="494">
        <v>50</v>
      </c>
      <c r="C589" s="490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6">
        <v>45110</v>
      </c>
      <c r="B590" s="494">
        <v>2</v>
      </c>
      <c r="C590" s="490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6">
        <v>45111</v>
      </c>
      <c r="B591" s="494">
        <v>15</v>
      </c>
      <c r="C591" s="490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6">
        <v>45112</v>
      </c>
      <c r="B592" s="494">
        <v>28</v>
      </c>
      <c r="C592" s="490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6">
        <v>45113</v>
      </c>
      <c r="B593" s="494">
        <v>30</v>
      </c>
      <c r="C593" s="490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6">
        <v>45114</v>
      </c>
      <c r="B594" s="494">
        <v>12</v>
      </c>
      <c r="C594" s="490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6">
        <v>45117</v>
      </c>
      <c r="B595" s="494">
        <v>9</v>
      </c>
      <c r="C595" s="490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6">
        <v>45118</v>
      </c>
      <c r="B596" s="494">
        <v>6</v>
      </c>
      <c r="C596" s="490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6">
        <v>45119</v>
      </c>
      <c r="B597" s="494">
        <v>13</v>
      </c>
      <c r="C597" s="490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6">
        <v>45120</v>
      </c>
      <c r="B598" s="494">
        <v>18</v>
      </c>
      <c r="C598" s="490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6">
        <v>45121</v>
      </c>
      <c r="B599" s="494">
        <v>15</v>
      </c>
      <c r="C599" s="490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6">
        <v>45124</v>
      </c>
      <c r="B600" s="494">
        <v>10</v>
      </c>
      <c r="C600" s="490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6">
        <v>45125</v>
      </c>
      <c r="B601" s="494">
        <v>17</v>
      </c>
      <c r="C601" s="490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6">
        <v>45126</v>
      </c>
      <c r="B602" s="494">
        <v>17</v>
      </c>
      <c r="C602" s="490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6">
        <v>45127</v>
      </c>
      <c r="B603" s="494">
        <v>5</v>
      </c>
      <c r="C603" s="490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6">
        <v>45128</v>
      </c>
      <c r="B604" s="494">
        <v>3</v>
      </c>
      <c r="C604" s="490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6">
        <v>45131</v>
      </c>
      <c r="B605" s="494">
        <v>22</v>
      </c>
      <c r="C605" s="490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6">
        <v>45132</v>
      </c>
      <c r="B606" s="494">
        <v>11</v>
      </c>
      <c r="C606" s="490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6">
        <v>45133</v>
      </c>
      <c r="B607" s="494">
        <v>2</v>
      </c>
      <c r="C607" s="490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6">
        <v>45134</v>
      </c>
      <c r="B608" s="494">
        <v>11</v>
      </c>
      <c r="C608" s="490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6">
        <v>45135</v>
      </c>
      <c r="B609" s="494">
        <v>10</v>
      </c>
      <c r="C609" s="490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6">
        <v>45138</v>
      </c>
      <c r="B610" s="494">
        <v>8</v>
      </c>
      <c r="C610" s="490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6">
        <v>45139</v>
      </c>
      <c r="C611" s="490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6">
        <v>45140</v>
      </c>
      <c r="B612" s="494">
        <v>22</v>
      </c>
      <c r="C612" s="490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6">
        <v>45141</v>
      </c>
      <c r="B613" s="494">
        <v>20</v>
      </c>
      <c r="C613" s="490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6">
        <v>45142</v>
      </c>
      <c r="B614" s="494">
        <v>43</v>
      </c>
      <c r="C614" s="490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6">
        <v>45145</v>
      </c>
      <c r="B615" s="494">
        <v>7</v>
      </c>
      <c r="C615" s="490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6">
        <v>45146</v>
      </c>
      <c r="B616" s="494">
        <v>25</v>
      </c>
      <c r="C616" s="490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5.75" thickBot="1">
      <c r="A617" s="96">
        <v>45147</v>
      </c>
      <c r="B617" s="494">
        <v>16</v>
      </c>
      <c r="C617" s="490">
        <f t="shared" si="11"/>
        <v>5580</v>
      </c>
      <c r="D617" s="63">
        <v>186</v>
      </c>
      <c r="AJ617" s="672">
        <v>2240</v>
      </c>
      <c r="AK617" s="672">
        <v>2250</v>
      </c>
      <c r="AL617" s="672">
        <v>2350</v>
      </c>
      <c r="AM617" s="672">
        <v>2355</v>
      </c>
      <c r="AN617" s="672">
        <v>2385</v>
      </c>
      <c r="AO617" s="672">
        <v>2500</v>
      </c>
      <c r="AP617" s="672">
        <v>2500</v>
      </c>
      <c r="AQ617" s="672">
        <v>2500</v>
      </c>
      <c r="AR617" s="672">
        <v>2690</v>
      </c>
      <c r="AS617" s="833">
        <v>2690</v>
      </c>
    </row>
    <row r="618" spans="1:45">
      <c r="A618" s="96">
        <v>45148</v>
      </c>
      <c r="B618" s="494">
        <v>39</v>
      </c>
      <c r="C618" s="490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6">
        <v>45149</v>
      </c>
      <c r="B619" s="494">
        <v>17</v>
      </c>
      <c r="C619" s="490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6">
        <v>45152</v>
      </c>
      <c r="B620" s="494">
        <v>4</v>
      </c>
      <c r="C620" s="490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6">
        <v>45153</v>
      </c>
      <c r="B621" s="494">
        <v>29</v>
      </c>
      <c r="C621" s="490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6">
        <v>45154</v>
      </c>
      <c r="B622" s="494">
        <v>15</v>
      </c>
      <c r="C622" s="490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6">
        <v>45155</v>
      </c>
      <c r="B623" s="494">
        <v>30</v>
      </c>
      <c r="C623" s="490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6">
        <v>45156</v>
      </c>
      <c r="B624" s="494">
        <v>28</v>
      </c>
      <c r="C624" s="490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6">
        <v>45159</v>
      </c>
      <c r="B625" s="494">
        <v>2</v>
      </c>
      <c r="C625" s="490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6">
        <v>45160</v>
      </c>
      <c r="B626" s="494">
        <v>20</v>
      </c>
      <c r="C626" s="490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6">
        <v>45161</v>
      </c>
      <c r="B627" s="494">
        <v>14</v>
      </c>
      <c r="C627" s="490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6">
        <v>45162</v>
      </c>
      <c r="B628" s="494">
        <v>5</v>
      </c>
      <c r="C628" s="490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6">
        <v>45163</v>
      </c>
      <c r="B629" s="494">
        <v>2</v>
      </c>
      <c r="C629" s="490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4">
        <v>45166</v>
      </c>
      <c r="B630" s="494">
        <v>4</v>
      </c>
      <c r="C630" s="490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6">
        <v>45167</v>
      </c>
      <c r="B631" s="494">
        <v>11</v>
      </c>
      <c r="C631" s="490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6">
        <v>45168</v>
      </c>
      <c r="B632" s="494">
        <v>26</v>
      </c>
      <c r="C632" s="490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6">
        <v>45169</v>
      </c>
      <c r="B633" s="494">
        <v>20</v>
      </c>
      <c r="C633" s="490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6">
        <v>45170</v>
      </c>
      <c r="B634" s="494">
        <v>19</v>
      </c>
      <c r="C634" s="490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6">
        <v>45173</v>
      </c>
      <c r="B635" s="494">
        <v>2</v>
      </c>
      <c r="C635" s="490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6">
        <v>45174</v>
      </c>
      <c r="B636" s="494">
        <v>14</v>
      </c>
      <c r="C636" s="490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6">
        <v>45175</v>
      </c>
      <c r="B637" s="494">
        <v>11</v>
      </c>
      <c r="C637" s="490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4">
        <v>45176</v>
      </c>
      <c r="C638" s="490">
        <f t="shared" si="11"/>
        <v>0</v>
      </c>
      <c r="AK638" s="192">
        <v>2335</v>
      </c>
      <c r="AL638" s="192">
        <v>2370</v>
      </c>
      <c r="AM638" s="192">
        <v>2435</v>
      </c>
      <c r="AN638" s="192">
        <v>2445</v>
      </c>
      <c r="AO638" s="192">
        <v>2445</v>
      </c>
      <c r="AP638" s="192">
        <v>2445</v>
      </c>
      <c r="AQ638" s="192">
        <v>2425</v>
      </c>
      <c r="AR638" s="192">
        <v>2435</v>
      </c>
      <c r="AS638" s="192">
        <v>2542.5</v>
      </c>
    </row>
    <row r="639" spans="1:47">
      <c r="A639" s="96">
        <v>45177</v>
      </c>
      <c r="B639" s="494">
        <v>0</v>
      </c>
      <c r="C639" s="490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6">
        <v>45180</v>
      </c>
      <c r="B640" s="494">
        <v>7</v>
      </c>
      <c r="C640" s="490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6">
        <v>45181</v>
      </c>
      <c r="B641" s="494">
        <v>22</v>
      </c>
      <c r="C641" s="490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6">
        <v>45182</v>
      </c>
      <c r="B642" s="494">
        <v>21</v>
      </c>
      <c r="C642" s="490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6">
        <v>45183</v>
      </c>
      <c r="B643" s="494">
        <v>14</v>
      </c>
      <c r="C643" s="490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6">
        <v>45184</v>
      </c>
      <c r="B644" s="494">
        <v>11</v>
      </c>
      <c r="C644" s="490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6">
        <v>45187</v>
      </c>
      <c r="C645" s="490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6">
        <v>45188</v>
      </c>
      <c r="B646" s="494">
        <v>20</v>
      </c>
      <c r="C646" s="490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6">
        <v>45189</v>
      </c>
      <c r="B647" s="494">
        <v>18</v>
      </c>
      <c r="C647" s="490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6">
        <v>45190</v>
      </c>
      <c r="B648" s="494">
        <v>15</v>
      </c>
      <c r="C648" s="490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6">
        <v>45191</v>
      </c>
      <c r="B649" s="494">
        <v>10</v>
      </c>
      <c r="C649" s="490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6">
        <v>45194</v>
      </c>
      <c r="B650" s="494">
        <v>9</v>
      </c>
      <c r="C650" s="490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6">
        <v>45195</v>
      </c>
      <c r="B651" s="494">
        <v>14</v>
      </c>
      <c r="C651" s="490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6">
        <v>45196</v>
      </c>
      <c r="B652" s="494">
        <v>4</v>
      </c>
      <c r="C652" s="490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6">
        <v>45197</v>
      </c>
      <c r="B653" s="494">
        <v>13</v>
      </c>
      <c r="C653" s="490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6">
        <v>45198</v>
      </c>
      <c r="B654" s="494">
        <v>19</v>
      </c>
      <c r="C654" s="490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6">
        <v>45201</v>
      </c>
      <c r="B655" s="494">
        <v>3</v>
      </c>
      <c r="C655" s="490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6">
        <v>45202</v>
      </c>
      <c r="B656" s="494">
        <v>7</v>
      </c>
      <c r="C656" s="490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6">
        <v>45203</v>
      </c>
      <c r="B657" s="494">
        <v>35</v>
      </c>
      <c r="C657" s="490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6">
        <v>45204</v>
      </c>
      <c r="B658" s="494">
        <v>10</v>
      </c>
      <c r="C658" s="490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6">
        <v>45205</v>
      </c>
      <c r="B659" s="494">
        <v>10</v>
      </c>
      <c r="C659" s="490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6">
        <v>45208</v>
      </c>
      <c r="B660" s="494">
        <v>10</v>
      </c>
      <c r="C660" s="490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6">
        <v>45209</v>
      </c>
      <c r="C661" s="490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6">
        <v>45210</v>
      </c>
      <c r="B662" s="494">
        <v>10</v>
      </c>
      <c r="C662" s="490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4">
        <v>45211</v>
      </c>
      <c r="B663" s="496">
        <v>0</v>
      </c>
      <c r="C663" s="487">
        <f t="shared" si="12"/>
        <v>0</v>
      </c>
      <c r="D663" s="480">
        <v>0</v>
      </c>
      <c r="AL663" s="192">
        <v>2322.5</v>
      </c>
      <c r="AM663" s="192">
        <v>2405</v>
      </c>
      <c r="AN663" s="192">
        <v>2460</v>
      </c>
      <c r="AO663" s="192">
        <v>2475</v>
      </c>
      <c r="AP663" s="192">
        <v>2465</v>
      </c>
      <c r="AQ663" s="192">
        <v>2445</v>
      </c>
      <c r="AR663" s="192">
        <v>2435</v>
      </c>
      <c r="AS663" s="192">
        <v>2450</v>
      </c>
      <c r="AT663" s="192">
        <v>2460</v>
      </c>
      <c r="AU663" s="192">
        <v>2460</v>
      </c>
      <c r="AV663" s="192">
        <v>2460</v>
      </c>
      <c r="AW663" s="192">
        <v>2460</v>
      </c>
      <c r="AX663" s="192">
        <v>2460</v>
      </c>
      <c r="AY663" s="192">
        <v>2460</v>
      </c>
      <c r="AZ663" s="192">
        <v>2460</v>
      </c>
    </row>
    <row r="664" spans="1:52">
      <c r="A664" s="96">
        <v>45212</v>
      </c>
      <c r="B664" s="494">
        <v>0</v>
      </c>
      <c r="C664" s="490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6">
        <v>45215</v>
      </c>
      <c r="B665" s="494">
        <v>1</v>
      </c>
      <c r="C665" s="490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6">
        <v>45216</v>
      </c>
      <c r="B666" s="494">
        <v>8</v>
      </c>
      <c r="C666" s="490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6">
        <v>45217</v>
      </c>
      <c r="B667" s="494">
        <v>9</v>
      </c>
      <c r="C667" s="490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6">
        <v>45218</v>
      </c>
      <c r="B668" s="494">
        <v>5</v>
      </c>
      <c r="C668" s="490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6">
        <v>45219</v>
      </c>
      <c r="B669" s="494">
        <v>4</v>
      </c>
      <c r="C669" s="490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6">
        <v>45222</v>
      </c>
      <c r="B670" s="494">
        <v>12</v>
      </c>
      <c r="C670" s="490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6">
        <v>45223</v>
      </c>
      <c r="C671" s="490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6">
        <v>45224</v>
      </c>
      <c r="B672" s="494">
        <v>2</v>
      </c>
      <c r="C672" s="490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6">
        <v>45225</v>
      </c>
      <c r="B673" s="494">
        <v>14</v>
      </c>
      <c r="C673" s="490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5.75" thickBot="1">
      <c r="A674" s="96">
        <v>45226</v>
      </c>
      <c r="B674" s="494">
        <v>5</v>
      </c>
      <c r="C674" s="490">
        <f t="shared" si="12"/>
        <v>990</v>
      </c>
      <c r="D674" s="63">
        <v>33</v>
      </c>
      <c r="AL674" s="672">
        <v>2317.5</v>
      </c>
      <c r="AM674" s="672">
        <v>2397.5</v>
      </c>
      <c r="AN674" s="672">
        <v>2460</v>
      </c>
      <c r="AO674" s="672">
        <v>2485</v>
      </c>
      <c r="AP674" s="672">
        <v>2515</v>
      </c>
      <c r="AQ674" s="672">
        <v>2445</v>
      </c>
      <c r="AR674" s="672">
        <v>2435</v>
      </c>
      <c r="AS674" s="672">
        <v>2450</v>
      </c>
      <c r="AT674" s="672">
        <v>2460</v>
      </c>
      <c r="AU674" s="672">
        <v>2460</v>
      </c>
      <c r="AV674" s="672">
        <v>2460</v>
      </c>
      <c r="AW674" s="672">
        <v>2460</v>
      </c>
      <c r="AX674" s="672">
        <v>2460</v>
      </c>
      <c r="AY674" s="672">
        <v>2460</v>
      </c>
      <c r="AZ674" s="833">
        <v>2460</v>
      </c>
    </row>
    <row r="675" spans="1:55">
      <c r="A675" s="96">
        <v>45229</v>
      </c>
      <c r="B675" s="494">
        <v>1</v>
      </c>
      <c r="C675" s="490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6">
        <v>45230</v>
      </c>
      <c r="B676" s="494">
        <v>23</v>
      </c>
      <c r="C676" s="490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42">
        <v>45231</v>
      </c>
      <c r="C677" s="490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4">
        <v>45232</v>
      </c>
      <c r="C678" s="490">
        <f t="shared" si="12"/>
        <v>0</v>
      </c>
      <c r="AM678" s="192">
        <v>2385</v>
      </c>
      <c r="AN678" s="192">
        <v>2420</v>
      </c>
      <c r="AO678" s="192">
        <v>2467.5</v>
      </c>
      <c r="AP678" s="192">
        <v>2475</v>
      </c>
      <c r="AQ678" s="192">
        <v>2425</v>
      </c>
      <c r="AR678" s="192">
        <v>2435</v>
      </c>
      <c r="AS678" s="192">
        <v>2460</v>
      </c>
      <c r="AT678" s="192">
        <v>2460</v>
      </c>
      <c r="AU678" s="192">
        <v>2505</v>
      </c>
      <c r="AV678" s="192">
        <v>2505</v>
      </c>
      <c r="AW678" s="192">
        <v>2530</v>
      </c>
      <c r="AX678" s="192">
        <v>2480</v>
      </c>
      <c r="AY678" s="192">
        <v>2480</v>
      </c>
      <c r="AZ678" s="192">
        <v>2480</v>
      </c>
    </row>
    <row r="679" spans="1:55">
      <c r="A679" s="96">
        <v>45233</v>
      </c>
      <c r="B679" s="494">
        <v>15</v>
      </c>
      <c r="C679" s="490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6">
        <v>45236</v>
      </c>
      <c r="B680" s="494">
        <v>5</v>
      </c>
      <c r="C680" s="490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6">
        <v>45237</v>
      </c>
      <c r="B681" s="494">
        <v>21</v>
      </c>
      <c r="C681" s="490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6">
        <v>45238</v>
      </c>
      <c r="B682" s="494">
        <v>33</v>
      </c>
      <c r="C682" s="490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6">
        <v>45239</v>
      </c>
      <c r="B683" s="494">
        <v>25</v>
      </c>
      <c r="C683" s="490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6">
        <v>45240</v>
      </c>
      <c r="B684" s="494">
        <v>12</v>
      </c>
      <c r="C684" s="490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6">
        <v>45243</v>
      </c>
      <c r="B685" s="494">
        <v>19</v>
      </c>
      <c r="C685" s="490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6">
        <v>45244</v>
      </c>
      <c r="B686" s="494">
        <v>27</v>
      </c>
      <c r="C686" s="490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4">
        <v>45245</v>
      </c>
      <c r="C687" s="490">
        <f t="shared" si="12"/>
        <v>0</v>
      </c>
      <c r="AM687" s="192">
        <v>2186</v>
      </c>
      <c r="AN687" s="192">
        <v>2237.5</v>
      </c>
      <c r="AO687" s="192">
        <v>2275</v>
      </c>
      <c r="AP687" s="192">
        <v>2275</v>
      </c>
      <c r="AQ687" s="192">
        <v>2215</v>
      </c>
      <c r="AR687" s="192">
        <v>2400</v>
      </c>
      <c r="AS687" s="192">
        <v>2420</v>
      </c>
      <c r="AT687" s="192">
        <v>2430</v>
      </c>
      <c r="AU687" s="192">
        <v>2450</v>
      </c>
      <c r="AV687" s="192">
        <v>2460</v>
      </c>
      <c r="AW687" s="192">
        <v>2470</v>
      </c>
      <c r="AX687" s="192">
        <v>2480</v>
      </c>
      <c r="AY687" s="192">
        <v>2480</v>
      </c>
      <c r="AZ687" s="192">
        <v>2480</v>
      </c>
      <c r="BA687" s="192">
        <v>2480</v>
      </c>
      <c r="BB687" s="192">
        <v>2480</v>
      </c>
      <c r="BC687" s="192">
        <v>2480</v>
      </c>
    </row>
    <row r="688" spans="1:55">
      <c r="A688" s="96">
        <v>45246</v>
      </c>
      <c r="B688" s="494">
        <v>25</v>
      </c>
      <c r="C688" s="490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6">
        <v>45247</v>
      </c>
      <c r="B689" s="494">
        <v>28</v>
      </c>
      <c r="C689" s="490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6">
        <v>45250</v>
      </c>
      <c r="B690" s="494">
        <v>21</v>
      </c>
      <c r="C690" s="490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6">
        <v>45251</v>
      </c>
      <c r="B691" s="494">
        <v>27</v>
      </c>
      <c r="C691" s="490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6">
        <v>45252</v>
      </c>
      <c r="B692" s="494">
        <v>33</v>
      </c>
      <c r="C692" s="490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6">
        <v>45253</v>
      </c>
      <c r="B693" s="494">
        <v>15</v>
      </c>
      <c r="C693" s="490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6">
        <v>45254</v>
      </c>
      <c r="B694" s="494">
        <v>46</v>
      </c>
      <c r="C694" s="490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6">
        <v>45257</v>
      </c>
      <c r="B695" s="494">
        <v>33</v>
      </c>
      <c r="C695" s="490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6">
        <v>45258</v>
      </c>
      <c r="B696" s="494">
        <v>5</v>
      </c>
      <c r="C696" s="490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6">
        <v>45259</v>
      </c>
      <c r="B697" s="494">
        <v>6</v>
      </c>
      <c r="C697" s="490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6">
        <v>45260</v>
      </c>
      <c r="B698" s="494">
        <v>20</v>
      </c>
      <c r="C698" s="490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6">
        <v>45261</v>
      </c>
      <c r="B699" s="494">
        <v>5</v>
      </c>
      <c r="C699" s="490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6">
        <v>45264</v>
      </c>
      <c r="B700" s="494">
        <v>1</v>
      </c>
      <c r="C700" s="490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6">
        <v>45265</v>
      </c>
      <c r="B701" s="494">
        <v>11</v>
      </c>
      <c r="C701" s="490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6">
        <v>45266</v>
      </c>
      <c r="B702" s="494">
        <v>9</v>
      </c>
      <c r="C702" s="490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6">
        <v>45267</v>
      </c>
      <c r="B703" s="494">
        <v>3</v>
      </c>
      <c r="C703" s="490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6">
        <v>45268</v>
      </c>
      <c r="B704" s="494">
        <v>28</v>
      </c>
      <c r="C704" s="490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6">
        <v>45271</v>
      </c>
      <c r="B705" s="494">
        <v>21</v>
      </c>
      <c r="C705" s="490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6">
        <v>45272</v>
      </c>
      <c r="B706" s="494">
        <v>12</v>
      </c>
      <c r="C706" s="490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6">
        <v>45273</v>
      </c>
      <c r="B707" s="494">
        <v>13</v>
      </c>
      <c r="C707" s="490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6">
        <v>45274</v>
      </c>
      <c r="B708" s="494">
        <v>6</v>
      </c>
      <c r="C708" s="490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6">
        <v>45275</v>
      </c>
      <c r="B709" s="494">
        <v>9</v>
      </c>
      <c r="C709" s="490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6">
        <v>45278</v>
      </c>
      <c r="B710" s="494">
        <v>15</v>
      </c>
      <c r="C710" s="490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6">
        <v>45279</v>
      </c>
      <c r="B711" s="494">
        <v>5</v>
      </c>
      <c r="C711" s="490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6">
        <v>45280</v>
      </c>
      <c r="B712" s="494">
        <v>0</v>
      </c>
      <c r="C712" s="490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6">
        <v>45281</v>
      </c>
      <c r="B713" s="494">
        <v>28</v>
      </c>
      <c r="C713" s="490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6">
        <v>45282</v>
      </c>
      <c r="B714" s="494">
        <v>11</v>
      </c>
      <c r="C714" s="490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6">
        <v>45286</v>
      </c>
      <c r="B715" s="494">
        <v>16</v>
      </c>
      <c r="C715" s="490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6">
        <v>45287</v>
      </c>
      <c r="B716" s="494">
        <v>0</v>
      </c>
      <c r="C716" s="490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6">
        <v>45288</v>
      </c>
      <c r="B717" s="494">
        <v>19</v>
      </c>
      <c r="C717" s="490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92" customFormat="1">
      <c r="A718" s="104">
        <v>45289</v>
      </c>
      <c r="B718" s="496">
        <v>0</v>
      </c>
      <c r="C718" s="487">
        <f t="shared" si="13"/>
        <v>0</v>
      </c>
      <c r="D718" s="480">
        <v>0</v>
      </c>
      <c r="AN718" s="192">
        <v>2004</v>
      </c>
      <c r="AO718" s="192">
        <v>1996</v>
      </c>
      <c r="AP718" s="192">
        <v>2000</v>
      </c>
      <c r="AQ718" s="192">
        <v>2015</v>
      </c>
      <c r="AR718" s="192">
        <v>2140</v>
      </c>
      <c r="AS718" s="192">
        <v>2170</v>
      </c>
      <c r="AT718" s="192">
        <v>2190</v>
      </c>
      <c r="AU718" s="192">
        <v>2205</v>
      </c>
      <c r="AV718" s="192">
        <v>2245</v>
      </c>
      <c r="AW718" s="192">
        <v>2300</v>
      </c>
      <c r="AX718" s="192">
        <v>2320</v>
      </c>
      <c r="AY718" s="192">
        <v>2429.5</v>
      </c>
      <c r="AZ718" s="192">
        <v>2464.5</v>
      </c>
      <c r="BA718" s="192">
        <v>2505</v>
      </c>
      <c r="BB718" s="192">
        <v>2505</v>
      </c>
      <c r="BC718" s="192">
        <v>2505</v>
      </c>
    </row>
    <row r="719" spans="1:55">
      <c r="A719" s="96">
        <v>45293</v>
      </c>
      <c r="B719" s="494">
        <v>7</v>
      </c>
      <c r="C719" s="490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6">
        <v>45294</v>
      </c>
      <c r="B720" s="494">
        <v>5</v>
      </c>
      <c r="C720" s="490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6">
        <v>45295</v>
      </c>
      <c r="B721" s="494">
        <v>0</v>
      </c>
      <c r="C721" s="490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6">
        <v>45296</v>
      </c>
      <c r="B722" s="494">
        <v>18</v>
      </c>
      <c r="C722" s="490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6">
        <v>45299</v>
      </c>
      <c r="B723" s="494">
        <v>10</v>
      </c>
      <c r="C723" s="490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6">
        <v>45300</v>
      </c>
      <c r="B724" s="494">
        <v>29</v>
      </c>
      <c r="C724" s="490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6">
        <v>45301</v>
      </c>
      <c r="B725" s="494">
        <v>47</v>
      </c>
      <c r="C725" s="490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6">
        <v>45302</v>
      </c>
      <c r="B726" s="494">
        <v>28</v>
      </c>
      <c r="C726" s="490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6">
        <v>45303</v>
      </c>
      <c r="B727" s="494">
        <v>19</v>
      </c>
      <c r="C727" s="490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6">
        <v>45306</v>
      </c>
      <c r="B728" s="494">
        <v>9</v>
      </c>
      <c r="C728" s="490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6">
        <v>45307</v>
      </c>
      <c r="B729" s="494">
        <v>13</v>
      </c>
      <c r="C729" s="490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6">
        <v>45308</v>
      </c>
      <c r="B730" s="494">
        <v>18</v>
      </c>
      <c r="C730" s="490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6">
        <v>45309</v>
      </c>
      <c r="B731" s="494">
        <v>31</v>
      </c>
      <c r="C731" s="490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6">
        <v>45310</v>
      </c>
      <c r="B732" s="494">
        <v>23</v>
      </c>
      <c r="C732" s="490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6">
        <v>45313</v>
      </c>
      <c r="B733" s="494">
        <v>7</v>
      </c>
      <c r="C733" s="490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6">
        <v>45314</v>
      </c>
      <c r="B734" s="494">
        <v>6</v>
      </c>
      <c r="C734" s="490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6">
        <v>45315</v>
      </c>
      <c r="B735" s="494">
        <v>41</v>
      </c>
      <c r="C735" s="490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6">
        <v>45316</v>
      </c>
      <c r="B736" s="494">
        <v>23</v>
      </c>
      <c r="C736" s="490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6">
        <v>45317</v>
      </c>
      <c r="B737" s="494">
        <v>0</v>
      </c>
      <c r="C737" s="490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6">
        <v>45320</v>
      </c>
      <c r="B738" s="494">
        <v>10</v>
      </c>
      <c r="C738" s="490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6">
        <v>45321</v>
      </c>
      <c r="B739" s="494">
        <v>19</v>
      </c>
      <c r="C739" s="490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6">
        <v>45322</v>
      </c>
      <c r="B740" s="494">
        <v>31</v>
      </c>
      <c r="C740" s="490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6">
        <v>45323</v>
      </c>
      <c r="B741" s="494">
        <v>13</v>
      </c>
      <c r="C741" s="490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6">
        <v>45324</v>
      </c>
      <c r="B742" s="494">
        <v>9</v>
      </c>
      <c r="C742" s="490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6">
        <v>45327</v>
      </c>
      <c r="B743" s="494">
        <v>23</v>
      </c>
      <c r="C743" s="490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6">
        <v>45328</v>
      </c>
      <c r="B744" s="494">
        <v>20</v>
      </c>
      <c r="C744" s="490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6">
        <v>45329</v>
      </c>
      <c r="B745" s="494">
        <v>25</v>
      </c>
      <c r="C745" s="490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6">
        <v>45330</v>
      </c>
      <c r="B746" s="494">
        <v>15</v>
      </c>
      <c r="C746" s="490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6">
        <v>45331</v>
      </c>
      <c r="B747" s="494">
        <v>14</v>
      </c>
      <c r="C747" s="490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4">
        <v>45334</v>
      </c>
      <c r="C748" s="490">
        <f t="shared" si="13"/>
        <v>0</v>
      </c>
      <c r="AP748" s="192">
        <v>2284</v>
      </c>
      <c r="AQ748" s="192">
        <v>2217.5</v>
      </c>
      <c r="AR748" s="192">
        <v>2316</v>
      </c>
      <c r="AS748" s="192">
        <v>2259</v>
      </c>
      <c r="AT748" s="192">
        <v>2292</v>
      </c>
      <c r="AU748" s="192">
        <v>2315</v>
      </c>
      <c r="AV748" s="192">
        <v>2367</v>
      </c>
      <c r="AW748" s="192">
        <v>2406.5</v>
      </c>
      <c r="AX748" s="192">
        <v>2460</v>
      </c>
      <c r="AY748" s="192">
        <v>2500.5</v>
      </c>
      <c r="AZ748" s="192">
        <v>2550</v>
      </c>
      <c r="BA748" s="192">
        <v>2548.5</v>
      </c>
      <c r="BB748" s="192">
        <v>2558</v>
      </c>
      <c r="BC748" s="192">
        <v>2552</v>
      </c>
    </row>
    <row r="749" spans="1:56">
      <c r="A749" s="104">
        <v>45335</v>
      </c>
      <c r="C749" s="490">
        <f t="shared" si="13"/>
        <v>0</v>
      </c>
      <c r="AP749" s="192">
        <v>2284</v>
      </c>
      <c r="AQ749" s="192">
        <v>2217.5</v>
      </c>
      <c r="AR749" s="192">
        <v>2316</v>
      </c>
      <c r="AS749" s="192">
        <v>2259</v>
      </c>
      <c r="AT749" s="192">
        <v>2292</v>
      </c>
      <c r="AU749" s="192">
        <v>2315</v>
      </c>
      <c r="AV749" s="192">
        <v>2367</v>
      </c>
      <c r="AW749" s="192">
        <v>2406.5</v>
      </c>
      <c r="AX749" s="192">
        <v>2460</v>
      </c>
      <c r="AY749" s="192">
        <v>2500.5</v>
      </c>
      <c r="AZ749" s="192">
        <v>2550</v>
      </c>
      <c r="BA749" s="192">
        <v>2548.5</v>
      </c>
      <c r="BB749" s="192">
        <v>2558</v>
      </c>
      <c r="BC749" s="192">
        <v>2552</v>
      </c>
    </row>
    <row r="750" spans="1:56">
      <c r="A750" s="96">
        <v>45336</v>
      </c>
      <c r="B750" s="494">
        <v>0</v>
      </c>
      <c r="C750" s="490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6">
        <v>45337</v>
      </c>
      <c r="B751" s="494">
        <v>1</v>
      </c>
      <c r="C751" s="490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6">
        <v>45338</v>
      </c>
      <c r="B752" s="494">
        <v>19</v>
      </c>
      <c r="C752" s="490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6">
        <v>45341</v>
      </c>
      <c r="B753" s="494">
        <v>0</v>
      </c>
      <c r="C753" s="490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6">
        <v>45342</v>
      </c>
      <c r="B754" s="494">
        <v>16</v>
      </c>
      <c r="C754" s="490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6">
        <v>45343</v>
      </c>
      <c r="B755" s="494">
        <v>25</v>
      </c>
      <c r="C755" s="490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6">
        <v>45344</v>
      </c>
      <c r="B756" s="494">
        <v>21</v>
      </c>
      <c r="C756" s="490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6">
        <v>45345</v>
      </c>
      <c r="B757" s="494">
        <v>3</v>
      </c>
      <c r="C757" s="490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6">
        <v>45348</v>
      </c>
      <c r="B758" s="494">
        <v>3</v>
      </c>
      <c r="C758" s="490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6">
        <v>45349</v>
      </c>
      <c r="B759" s="494">
        <v>9</v>
      </c>
      <c r="C759" s="490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6">
        <v>45350</v>
      </c>
      <c r="B760" s="494">
        <v>22</v>
      </c>
      <c r="C760" s="490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6">
        <v>45351</v>
      </c>
      <c r="B761" s="494">
        <v>19</v>
      </c>
      <c r="C761" s="490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6">
        <v>45352</v>
      </c>
      <c r="C762" s="490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6">
        <v>45355</v>
      </c>
      <c r="B763" s="494">
        <v>3</v>
      </c>
      <c r="C763" s="490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6">
        <v>45356</v>
      </c>
      <c r="B764" s="494">
        <v>6</v>
      </c>
      <c r="C764" s="490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6">
        <v>45357</v>
      </c>
      <c r="B765" s="494">
        <v>1</v>
      </c>
      <c r="C765" s="490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6">
        <v>45358</v>
      </c>
      <c r="B766" s="494">
        <v>14</v>
      </c>
      <c r="C766" s="490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6">
        <v>45359</v>
      </c>
      <c r="B767" s="494">
        <v>15</v>
      </c>
      <c r="C767" s="490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6">
        <v>45362</v>
      </c>
      <c r="B768" s="494">
        <v>14</v>
      </c>
      <c r="C768" s="490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6">
        <v>45363</v>
      </c>
      <c r="B769" s="494">
        <v>6</v>
      </c>
      <c r="C769" s="490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6">
        <v>45364</v>
      </c>
      <c r="B770" s="494">
        <v>19</v>
      </c>
      <c r="C770" s="490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6">
        <v>45365</v>
      </c>
      <c r="B771" s="494">
        <v>31</v>
      </c>
      <c r="C771" s="490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6">
        <v>45366</v>
      </c>
      <c r="B772" s="494">
        <v>35</v>
      </c>
      <c r="C772" s="490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6">
        <v>45369</v>
      </c>
      <c r="B773" s="494">
        <v>48</v>
      </c>
      <c r="C773" s="490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6">
        <v>45370</v>
      </c>
      <c r="B774" s="494">
        <v>56</v>
      </c>
      <c r="C774" s="490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6">
        <v>45371</v>
      </c>
      <c r="B775" s="494">
        <v>26</v>
      </c>
      <c r="C775" s="490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6">
        <v>45372</v>
      </c>
      <c r="B776" s="494">
        <v>45</v>
      </c>
      <c r="C776" s="490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6">
        <v>45373</v>
      </c>
      <c r="B777" s="494">
        <v>24</v>
      </c>
      <c r="C777" s="490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6">
        <v>45376</v>
      </c>
      <c r="B778" s="494">
        <v>1</v>
      </c>
      <c r="C778" s="490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6">
        <v>45377</v>
      </c>
      <c r="B779" s="494">
        <v>10</v>
      </c>
      <c r="C779" s="490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6">
        <v>45378</v>
      </c>
      <c r="B780" s="494">
        <v>25</v>
      </c>
      <c r="C780" s="490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6">
        <v>45379</v>
      </c>
      <c r="B781" s="494">
        <v>26</v>
      </c>
      <c r="C781" s="490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6">
        <v>45383</v>
      </c>
      <c r="B782" s="494">
        <v>4</v>
      </c>
      <c r="C782" s="490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6">
        <v>45384</v>
      </c>
      <c r="B783" s="494">
        <v>6</v>
      </c>
      <c r="C783" s="490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6">
        <v>45385</v>
      </c>
      <c r="B784" s="494">
        <v>10</v>
      </c>
      <c r="C784" s="490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6">
        <v>45386</v>
      </c>
      <c r="B785" s="494">
        <v>12</v>
      </c>
      <c r="C785" s="490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6">
        <v>45387</v>
      </c>
      <c r="B786" s="494">
        <v>24</v>
      </c>
      <c r="C786" s="490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6">
        <v>45390</v>
      </c>
      <c r="B787" s="494">
        <v>17</v>
      </c>
      <c r="C787" s="490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6">
        <v>45391</v>
      </c>
      <c r="B788" s="494">
        <v>18</v>
      </c>
      <c r="C788" s="490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6">
        <v>45392</v>
      </c>
      <c r="B789" s="494">
        <v>6</v>
      </c>
      <c r="C789" s="490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6">
        <v>45393</v>
      </c>
      <c r="B790" s="494">
        <v>12</v>
      </c>
      <c r="C790" s="490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6">
        <v>45394</v>
      </c>
      <c r="B791" s="494">
        <v>64</v>
      </c>
      <c r="C791" s="490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6">
        <v>45397</v>
      </c>
      <c r="B792" s="494">
        <v>18</v>
      </c>
      <c r="C792" s="490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6">
        <v>45398</v>
      </c>
      <c r="B793" s="494">
        <v>46</v>
      </c>
      <c r="C793" s="490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6">
        <v>45399</v>
      </c>
      <c r="B794" s="494">
        <v>41</v>
      </c>
      <c r="C794" s="490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6">
        <v>45400</v>
      </c>
      <c r="B795" s="494">
        <v>9</v>
      </c>
      <c r="C795" s="490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6">
        <v>45401</v>
      </c>
      <c r="B796" s="494">
        <v>16</v>
      </c>
      <c r="C796" s="490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6">
        <v>45404</v>
      </c>
      <c r="B797" s="494">
        <v>26</v>
      </c>
      <c r="C797" s="490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6">
        <v>45405</v>
      </c>
      <c r="B798" s="494">
        <v>19</v>
      </c>
      <c r="C798" s="490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6">
        <v>45406</v>
      </c>
      <c r="B799" s="494">
        <v>9</v>
      </c>
      <c r="C799" s="490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6">
        <v>45407</v>
      </c>
      <c r="B800" s="494">
        <v>27</v>
      </c>
      <c r="C800" s="490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6">
        <v>45408</v>
      </c>
      <c r="B801" s="494">
        <v>29</v>
      </c>
      <c r="C801" s="490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6">
        <v>45411</v>
      </c>
      <c r="B802" s="494">
        <v>1</v>
      </c>
      <c r="C802" s="490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6">
        <v>45412</v>
      </c>
      <c r="B803" s="494">
        <v>15</v>
      </c>
      <c r="C803" s="490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4">
        <v>45413</v>
      </c>
      <c r="C804" s="490">
        <f t="shared" si="14"/>
        <v>0</v>
      </c>
      <c r="AR804" s="297">
        <v>2427.5</v>
      </c>
      <c r="AS804" s="192">
        <v>2335.5</v>
      </c>
      <c r="AT804" s="192">
        <v>2345</v>
      </c>
      <c r="AU804" s="192">
        <v>2350</v>
      </c>
      <c r="AV804" s="192">
        <v>2390</v>
      </c>
      <c r="AW804" s="192">
        <v>2473.5</v>
      </c>
      <c r="AX804" s="192">
        <v>2540.5</v>
      </c>
      <c r="AY804" s="192">
        <v>2571.5</v>
      </c>
      <c r="AZ804" s="192">
        <v>2604.5</v>
      </c>
      <c r="BA804" s="192">
        <v>2585</v>
      </c>
      <c r="BB804" s="192">
        <v>2596</v>
      </c>
      <c r="BC804" s="192">
        <v>2565</v>
      </c>
    </row>
    <row r="805" spans="1:55">
      <c r="A805" s="96">
        <v>45414</v>
      </c>
      <c r="B805" s="494">
        <v>13</v>
      </c>
      <c r="C805" s="490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6">
        <v>45415</v>
      </c>
      <c r="B806" s="494">
        <v>12</v>
      </c>
      <c r="C806" s="490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4">
        <v>45418</v>
      </c>
      <c r="B807" s="494">
        <v>0</v>
      </c>
      <c r="C807" s="490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6">
        <v>45419</v>
      </c>
      <c r="B808" s="494">
        <v>1</v>
      </c>
      <c r="C808" s="490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6">
        <v>45420</v>
      </c>
      <c r="B809" s="494">
        <v>9</v>
      </c>
      <c r="C809" s="490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6">
        <v>45421</v>
      </c>
      <c r="B810" s="494">
        <v>8</v>
      </c>
      <c r="C810" s="490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6">
        <v>45422</v>
      </c>
      <c r="B811" s="494">
        <v>8</v>
      </c>
      <c r="C811" s="490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6">
        <v>45425</v>
      </c>
      <c r="B812" s="494">
        <v>4</v>
      </c>
      <c r="C812" s="490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6">
        <v>45426</v>
      </c>
      <c r="B813" s="494">
        <v>28</v>
      </c>
      <c r="C813" s="490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6">
        <v>45427</v>
      </c>
      <c r="B814" s="494">
        <v>14</v>
      </c>
      <c r="C814" s="490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6">
        <v>45428</v>
      </c>
      <c r="B815" s="494">
        <v>26</v>
      </c>
      <c r="C815" s="490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6">
        <v>45429</v>
      </c>
      <c r="B816" s="494">
        <v>8</v>
      </c>
      <c r="C816" s="490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6">
        <v>45432</v>
      </c>
      <c r="B817" s="494">
        <v>7</v>
      </c>
      <c r="C817" s="490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6">
        <v>45433</v>
      </c>
      <c r="B818" s="494">
        <v>1</v>
      </c>
      <c r="C818" s="490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6">
        <v>45434</v>
      </c>
      <c r="B819" s="494">
        <v>5</v>
      </c>
      <c r="C819" s="490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6">
        <v>45435</v>
      </c>
      <c r="B820" s="494">
        <v>18</v>
      </c>
      <c r="C820" s="490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6">
        <v>45436</v>
      </c>
      <c r="B821" s="494">
        <v>16</v>
      </c>
      <c r="C821" s="490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6">
        <v>45439</v>
      </c>
      <c r="B822" s="494">
        <v>37</v>
      </c>
      <c r="C822" s="490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6">
        <v>45440</v>
      </c>
      <c r="B823" s="494">
        <v>26</v>
      </c>
      <c r="C823" s="490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6">
        <v>45441</v>
      </c>
      <c r="B824" s="494">
        <v>50</v>
      </c>
      <c r="C824" s="490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4">
        <v>2525</v>
      </c>
    </row>
    <row r="825" spans="1:56">
      <c r="A825" s="104">
        <v>45442</v>
      </c>
      <c r="B825" s="494">
        <v>0</v>
      </c>
      <c r="C825" s="490">
        <f t="shared" si="14"/>
        <v>0</v>
      </c>
      <c r="D825" s="63">
        <v>0</v>
      </c>
      <c r="AS825" s="192">
        <v>2391</v>
      </c>
      <c r="AT825" s="192">
        <v>2390</v>
      </c>
      <c r="AU825" s="192">
        <v>2395</v>
      </c>
      <c r="AV825" s="192">
        <v>2411.5</v>
      </c>
      <c r="AW825" s="192">
        <v>2480</v>
      </c>
      <c r="AX825" s="192">
        <v>2590</v>
      </c>
      <c r="AY825" s="192">
        <v>2611</v>
      </c>
      <c r="AZ825" s="192">
        <v>2640</v>
      </c>
      <c r="BA825" s="192">
        <v>2632.5</v>
      </c>
      <c r="BB825" s="192">
        <v>2631.5</v>
      </c>
      <c r="BC825" s="192">
        <v>2575</v>
      </c>
      <c r="BD825" s="764">
        <v>2525</v>
      </c>
    </row>
    <row r="826" spans="1:56">
      <c r="A826" s="96">
        <v>45443</v>
      </c>
      <c r="B826" s="494">
        <v>35</v>
      </c>
      <c r="C826" s="490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6">
        <v>45446</v>
      </c>
      <c r="B827" s="494">
        <v>39</v>
      </c>
      <c r="C827" s="490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6">
        <v>45447</v>
      </c>
      <c r="B828" s="494">
        <v>20</v>
      </c>
      <c r="C828" s="490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6">
        <v>45448</v>
      </c>
      <c r="B829" s="494">
        <v>20</v>
      </c>
      <c r="C829" s="490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6">
        <v>45449</v>
      </c>
      <c r="B830" s="494">
        <v>5</v>
      </c>
      <c r="C830" s="490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6">
        <v>45450</v>
      </c>
      <c r="B831" s="494">
        <v>13</v>
      </c>
      <c r="C831" s="490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6">
        <v>45453</v>
      </c>
      <c r="B832" s="494">
        <v>33</v>
      </c>
      <c r="C832" s="490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6">
        <v>45454</v>
      </c>
      <c r="B833" s="494">
        <v>82</v>
      </c>
      <c r="C833" s="490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6">
        <v>45455</v>
      </c>
      <c r="B834" s="494">
        <v>28</v>
      </c>
      <c r="C834" s="490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6">
        <v>45456</v>
      </c>
      <c r="B835" s="494">
        <v>32</v>
      </c>
      <c r="C835" s="490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6">
        <v>45457</v>
      </c>
      <c r="B836" s="494">
        <v>49</v>
      </c>
      <c r="C836" s="490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6">
        <v>45460</v>
      </c>
      <c r="B837" s="494">
        <v>27</v>
      </c>
      <c r="C837" s="490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6">
        <v>45461</v>
      </c>
      <c r="B838" s="494">
        <v>51</v>
      </c>
      <c r="C838" s="490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6">
        <v>45462</v>
      </c>
      <c r="B839" s="494">
        <v>27</v>
      </c>
      <c r="C839" s="490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6">
        <v>45463</v>
      </c>
      <c r="B840" s="494">
        <v>88</v>
      </c>
      <c r="C840" s="490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6">
        <v>45464</v>
      </c>
      <c r="B841" s="494">
        <v>36</v>
      </c>
      <c r="C841" s="490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6">
        <v>45467</v>
      </c>
      <c r="B842" s="494">
        <v>45</v>
      </c>
      <c r="C842" s="490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6">
        <v>45468</v>
      </c>
      <c r="B843" s="494">
        <v>36</v>
      </c>
      <c r="C843" s="490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6">
        <v>45469</v>
      </c>
      <c r="B844" s="494">
        <v>33</v>
      </c>
      <c r="C844" s="490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6">
        <v>45470</v>
      </c>
      <c r="B845" s="494">
        <v>82</v>
      </c>
      <c r="C845" s="490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6">
        <v>45471</v>
      </c>
      <c r="B846" s="494">
        <v>52</v>
      </c>
      <c r="C846" s="490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6">
        <v>45474</v>
      </c>
      <c r="B847" s="494">
        <v>44</v>
      </c>
      <c r="C847" s="490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6">
        <v>45475</v>
      </c>
      <c r="B848" s="494">
        <v>35</v>
      </c>
      <c r="C848" s="490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6">
        <v>45476</v>
      </c>
      <c r="B849" s="494">
        <v>42</v>
      </c>
      <c r="C849" s="490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6">
        <v>45477</v>
      </c>
      <c r="B850" s="494">
        <v>30</v>
      </c>
      <c r="C850" s="490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6">
        <v>45478</v>
      </c>
      <c r="B851" s="494">
        <v>15</v>
      </c>
      <c r="C851" s="490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6">
        <v>45481</v>
      </c>
      <c r="B852" s="494">
        <v>82</v>
      </c>
      <c r="C852" s="490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6">
        <v>45482</v>
      </c>
      <c r="B853" s="494">
        <v>43</v>
      </c>
      <c r="C853" s="490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6">
        <v>45483</v>
      </c>
      <c r="B854" s="494">
        <v>17</v>
      </c>
      <c r="C854" s="490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6">
        <v>45484</v>
      </c>
      <c r="B855" s="494">
        <v>41</v>
      </c>
      <c r="C855" s="490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6">
        <v>45485</v>
      </c>
      <c r="B856" s="494">
        <v>43</v>
      </c>
      <c r="C856" s="490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6">
        <v>45488</v>
      </c>
      <c r="B857" s="494">
        <v>34</v>
      </c>
      <c r="C857" s="490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6">
        <v>45489</v>
      </c>
      <c r="B858" s="494">
        <v>30</v>
      </c>
      <c r="C858" s="490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6">
        <v>45490</v>
      </c>
      <c r="B859" s="494">
        <v>25</v>
      </c>
      <c r="C859" s="490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6">
        <v>45491</v>
      </c>
      <c r="B860" s="494">
        <v>16</v>
      </c>
      <c r="C860" s="490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6">
        <v>45492</v>
      </c>
      <c r="B861" s="494">
        <v>10</v>
      </c>
      <c r="C861" s="490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6">
        <v>45495</v>
      </c>
      <c r="B862" s="494">
        <v>26</v>
      </c>
      <c r="C862" s="490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6">
        <v>45496</v>
      </c>
      <c r="B863" s="494">
        <v>28</v>
      </c>
      <c r="C863" s="490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6">
        <v>45497</v>
      </c>
      <c r="B864" s="494">
        <v>34</v>
      </c>
      <c r="C864" s="490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6">
        <v>45498</v>
      </c>
      <c r="B865" s="494">
        <v>45</v>
      </c>
      <c r="C865" s="490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6">
        <v>45499</v>
      </c>
      <c r="B866" s="494">
        <v>42</v>
      </c>
      <c r="C866" s="490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6">
        <v>45502</v>
      </c>
      <c r="B867" s="494">
        <v>35</v>
      </c>
      <c r="C867" s="490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6">
        <v>45503</v>
      </c>
      <c r="B868" s="494">
        <v>18</v>
      </c>
      <c r="C868" s="490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6">
        <v>45504</v>
      </c>
      <c r="B869" s="494">
        <v>49</v>
      </c>
      <c r="C869" s="490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6">
        <v>45505</v>
      </c>
      <c r="B870" s="494">
        <v>26</v>
      </c>
      <c r="C870" s="490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6">
        <v>45506</v>
      </c>
      <c r="B871" s="494">
        <v>60</v>
      </c>
      <c r="C871" s="490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6">
        <v>45509</v>
      </c>
      <c r="B872" s="494">
        <v>41</v>
      </c>
      <c r="C872" s="490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6">
        <v>45510</v>
      </c>
      <c r="B873" s="494">
        <v>3</v>
      </c>
      <c r="C873" s="490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6">
        <v>45511</v>
      </c>
      <c r="B874" s="494">
        <v>16</v>
      </c>
      <c r="C874" s="490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6">
        <v>45512</v>
      </c>
      <c r="B875" s="494">
        <v>31</v>
      </c>
      <c r="C875" s="490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6">
        <v>45513</v>
      </c>
      <c r="B876" s="494">
        <v>29</v>
      </c>
      <c r="C876" s="490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6">
        <v>45516</v>
      </c>
      <c r="B877" s="494">
        <v>16</v>
      </c>
      <c r="C877" s="490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6">
        <v>45517</v>
      </c>
      <c r="B878" s="494">
        <v>14</v>
      </c>
      <c r="C878" s="490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6">
        <v>45518</v>
      </c>
      <c r="B879" s="494">
        <v>35</v>
      </c>
      <c r="C879" s="490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6">
        <v>45519</v>
      </c>
      <c r="B880" s="494">
        <v>23</v>
      </c>
      <c r="C880" s="490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6">
        <v>45520</v>
      </c>
      <c r="B881" s="494">
        <v>65</v>
      </c>
      <c r="C881" s="490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6">
        <v>45523</v>
      </c>
      <c r="B882" s="494">
        <v>19</v>
      </c>
      <c r="C882" s="490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6">
        <v>45524</v>
      </c>
      <c r="B883" s="494">
        <v>32</v>
      </c>
      <c r="C883" s="490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6">
        <v>45525</v>
      </c>
      <c r="B884" s="494">
        <v>33</v>
      </c>
      <c r="C884" s="490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6">
        <v>45526</v>
      </c>
      <c r="B885" s="494">
        <v>22</v>
      </c>
      <c r="C885" s="490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6">
        <v>45527</v>
      </c>
      <c r="B886" s="494">
        <v>21</v>
      </c>
      <c r="C886" s="490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6">
        <v>45530</v>
      </c>
      <c r="C887" s="490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6">
        <v>45531</v>
      </c>
      <c r="B888" s="494">
        <v>26</v>
      </c>
      <c r="C888" s="490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6">
        <v>45532</v>
      </c>
      <c r="B889" s="494">
        <v>22</v>
      </c>
      <c r="C889" s="490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6">
        <v>45533</v>
      </c>
      <c r="B890" s="494">
        <v>29</v>
      </c>
      <c r="C890" s="490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6">
        <v>45534</v>
      </c>
      <c r="B891" s="494">
        <v>53</v>
      </c>
      <c r="C891" s="490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6">
        <v>45537</v>
      </c>
      <c r="B892" s="494">
        <v>4</v>
      </c>
      <c r="C892" s="490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6">
        <v>45538</v>
      </c>
      <c r="B893" s="494">
        <v>31</v>
      </c>
      <c r="C893" s="490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6">
        <v>45539</v>
      </c>
      <c r="B894" s="494">
        <v>9</v>
      </c>
      <c r="C894" s="490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6">
        <v>45540</v>
      </c>
      <c r="B895" s="494">
        <v>55</v>
      </c>
      <c r="C895" s="490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6">
        <v>45541</v>
      </c>
      <c r="B896" s="494">
        <v>3</v>
      </c>
      <c r="C896" s="490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6">
        <v>45544</v>
      </c>
      <c r="B897" s="494">
        <v>22</v>
      </c>
      <c r="C897" s="490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6">
        <v>45545</v>
      </c>
      <c r="B898" s="494">
        <v>27</v>
      </c>
      <c r="C898" s="490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6">
        <v>45546</v>
      </c>
      <c r="B899" s="494">
        <v>14</v>
      </c>
      <c r="C899" s="490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6">
        <v>45547</v>
      </c>
      <c r="B900" s="494">
        <v>24</v>
      </c>
      <c r="C900" s="490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6">
        <v>45548</v>
      </c>
      <c r="B901" s="494">
        <v>9</v>
      </c>
      <c r="C901" s="490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6">
        <v>45551</v>
      </c>
      <c r="B902" s="494">
        <v>23</v>
      </c>
      <c r="C902" s="490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6">
        <v>45552</v>
      </c>
      <c r="B903" s="494">
        <v>13</v>
      </c>
      <c r="C903" s="490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6">
        <v>45553</v>
      </c>
      <c r="B904" s="494">
        <v>49</v>
      </c>
      <c r="C904" s="490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6">
        <v>45554</v>
      </c>
      <c r="C905" s="490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6">
        <v>45555</v>
      </c>
      <c r="B906" s="494">
        <v>32</v>
      </c>
      <c r="C906" s="490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6">
        <v>45558</v>
      </c>
      <c r="B907" s="494">
        <v>23</v>
      </c>
      <c r="C907" s="490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6">
        <v>45559</v>
      </c>
      <c r="B908" s="494">
        <v>41</v>
      </c>
      <c r="C908" s="490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6">
        <v>45560</v>
      </c>
      <c r="B909" s="494">
        <v>32</v>
      </c>
      <c r="C909" s="490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6">
        <v>45561</v>
      </c>
      <c r="B910" s="494">
        <v>9</v>
      </c>
      <c r="C910" s="490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6">
        <v>45562</v>
      </c>
      <c r="B911" s="494">
        <v>27</v>
      </c>
      <c r="C911" s="490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6">
        <v>45565</v>
      </c>
      <c r="B912" s="494">
        <v>10</v>
      </c>
      <c r="C912" s="490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6">
        <v>45566</v>
      </c>
      <c r="B913" s="494">
        <v>40</v>
      </c>
      <c r="C913" s="490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6">
        <v>45567</v>
      </c>
      <c r="B914" s="494">
        <v>48</v>
      </c>
      <c r="C914" s="490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6">
        <v>45568</v>
      </c>
      <c r="B915" s="494">
        <v>87</v>
      </c>
      <c r="C915" s="490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6">
        <v>45569</v>
      </c>
      <c r="B916" s="494">
        <v>28</v>
      </c>
      <c r="C916" s="490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6">
        <v>45572</v>
      </c>
      <c r="B917" s="494">
        <v>30</v>
      </c>
      <c r="C917" s="490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6">
        <v>45573</v>
      </c>
      <c r="B918" s="494">
        <v>34</v>
      </c>
      <c r="C918" s="490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6">
        <v>45574</v>
      </c>
      <c r="B919" s="494">
        <v>43</v>
      </c>
      <c r="C919" s="490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6">
        <v>45575</v>
      </c>
      <c r="B920" s="494">
        <v>76</v>
      </c>
      <c r="C920" s="490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6">
        <v>45576</v>
      </c>
      <c r="B921" s="494">
        <v>25</v>
      </c>
      <c r="C921" s="490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6">
        <v>45579</v>
      </c>
      <c r="B922" s="494">
        <v>22</v>
      </c>
      <c r="C922" s="490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6">
        <v>45580</v>
      </c>
      <c r="B923" s="494">
        <v>17</v>
      </c>
      <c r="C923" s="490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6">
        <v>45581</v>
      </c>
      <c r="B924" s="494">
        <v>25</v>
      </c>
      <c r="C924" s="490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6">
        <v>45582</v>
      </c>
      <c r="B925" s="494">
        <v>22</v>
      </c>
      <c r="C925" s="490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6">
        <v>45583</v>
      </c>
      <c r="B926" s="494">
        <v>25</v>
      </c>
      <c r="C926" s="490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6">
        <v>45586</v>
      </c>
      <c r="B927" s="494">
        <v>17</v>
      </c>
      <c r="C927" s="490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6">
        <v>45587</v>
      </c>
      <c r="B928" s="494">
        <v>12</v>
      </c>
      <c r="C928" s="490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6">
        <v>45588</v>
      </c>
      <c r="B929" s="494">
        <v>27</v>
      </c>
      <c r="C929" s="490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6">
        <v>45589</v>
      </c>
      <c r="B930" s="494">
        <v>66</v>
      </c>
      <c r="C930" s="490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6">
        <v>45590</v>
      </c>
      <c r="B931" s="494">
        <v>32</v>
      </c>
      <c r="C931" s="490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6">
        <v>45593</v>
      </c>
      <c r="B932" s="494">
        <v>13</v>
      </c>
      <c r="C932" s="490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6">
        <v>45594</v>
      </c>
      <c r="B933" s="494">
        <v>27</v>
      </c>
      <c r="C933" s="490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6">
        <v>45595</v>
      </c>
      <c r="B934" s="494">
        <v>15</v>
      </c>
      <c r="C934" s="490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6">
        <v>45596</v>
      </c>
      <c r="B935" s="494">
        <v>23</v>
      </c>
      <c r="C935" s="490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6">
        <v>45597</v>
      </c>
      <c r="B936" s="494">
        <v>27</v>
      </c>
      <c r="C936" s="490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6">
        <v>45600</v>
      </c>
      <c r="B937" s="494">
        <v>24</v>
      </c>
      <c r="C937" s="490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6">
        <v>45601</v>
      </c>
      <c r="B938" s="494">
        <v>35</v>
      </c>
      <c r="C938" s="490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6">
        <v>45602</v>
      </c>
      <c r="B939" s="494">
        <v>22</v>
      </c>
      <c r="C939" s="490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6">
        <v>45603</v>
      </c>
      <c r="B940" s="494">
        <v>20</v>
      </c>
      <c r="C940" s="490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6">
        <v>45604</v>
      </c>
      <c r="B941" s="494">
        <v>6</v>
      </c>
      <c r="C941" s="490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6">
        <v>45607</v>
      </c>
      <c r="B942" s="494">
        <v>23</v>
      </c>
      <c r="C942" s="490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6">
        <v>45608</v>
      </c>
      <c r="B943" s="494">
        <v>45</v>
      </c>
      <c r="C943" s="490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6">
        <v>45609</v>
      </c>
      <c r="B944" s="494">
        <v>7</v>
      </c>
      <c r="C944" s="490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6">
        <v>45610</v>
      </c>
      <c r="B945" s="494">
        <v>9</v>
      </c>
      <c r="C945" s="490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4">
        <v>45611</v>
      </c>
      <c r="B946" s="494">
        <v>0</v>
      </c>
      <c r="C946" s="490">
        <f t="shared" si="16"/>
        <v>0</v>
      </c>
      <c r="D946" s="63">
        <v>0</v>
      </c>
      <c r="AY946" s="192">
        <v>2730</v>
      </c>
      <c r="AZ946" s="192">
        <v>2740</v>
      </c>
      <c r="BA946" s="192">
        <v>2751</v>
      </c>
      <c r="BB946" s="192">
        <v>2772</v>
      </c>
      <c r="BC946" s="192">
        <v>2770</v>
      </c>
      <c r="BD946" s="192">
        <v>2700</v>
      </c>
      <c r="BE946" s="192">
        <v>2600</v>
      </c>
      <c r="BF946" s="192">
        <v>2530</v>
      </c>
      <c r="BG946" s="192">
        <v>2530</v>
      </c>
      <c r="BH946" s="192">
        <v>2530</v>
      </c>
      <c r="BI946" s="192">
        <v>2530</v>
      </c>
      <c r="BJ946" s="192">
        <v>2570</v>
      </c>
      <c r="BK946" s="192">
        <v>2630</v>
      </c>
      <c r="BL946" s="192">
        <v>2650</v>
      </c>
    </row>
    <row r="947" spans="1:67">
      <c r="A947" s="96">
        <v>45614</v>
      </c>
      <c r="B947" s="490">
        <v>20</v>
      </c>
      <c r="C947" s="490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6">
        <v>45615</v>
      </c>
      <c r="B948" s="494">
        <v>11</v>
      </c>
      <c r="C948" s="490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4">
        <v>45616</v>
      </c>
      <c r="B949" s="496">
        <v>0</v>
      </c>
      <c r="C949" s="487">
        <f t="shared" si="16"/>
        <v>0</v>
      </c>
      <c r="D949" s="480">
        <v>0</v>
      </c>
      <c r="AY949" s="192">
        <v>2730</v>
      </c>
      <c r="AZ949" s="192">
        <v>2732.5</v>
      </c>
      <c r="BA949" s="192">
        <v>2751</v>
      </c>
      <c r="BB949" s="192">
        <v>2772</v>
      </c>
      <c r="BC949" s="192">
        <v>2770</v>
      </c>
      <c r="BD949" s="192">
        <v>2700</v>
      </c>
      <c r="BE949" s="192">
        <v>2600</v>
      </c>
      <c r="BF949" s="192">
        <v>2530</v>
      </c>
      <c r="BG949" s="192">
        <v>2530</v>
      </c>
      <c r="BH949" s="192">
        <v>2530</v>
      </c>
      <c r="BI949" s="192">
        <v>2530</v>
      </c>
      <c r="BJ949" s="192">
        <v>2570</v>
      </c>
      <c r="BK949" s="192">
        <v>2630</v>
      </c>
      <c r="BL949" s="192">
        <v>2650</v>
      </c>
    </row>
    <row r="950" spans="1:67">
      <c r="A950" s="96">
        <v>45617</v>
      </c>
      <c r="B950" s="494">
        <v>26</v>
      </c>
      <c r="C950" s="490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6">
        <v>45618</v>
      </c>
      <c r="B951" s="494">
        <v>22</v>
      </c>
      <c r="C951" s="490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6">
        <v>45621</v>
      </c>
      <c r="B952" s="494">
        <v>16</v>
      </c>
      <c r="C952" s="490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6">
        <v>45622</v>
      </c>
      <c r="B953" s="494">
        <v>12</v>
      </c>
      <c r="C953" s="490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6">
        <v>45623</v>
      </c>
      <c r="B954" s="494">
        <v>38</v>
      </c>
      <c r="C954" s="490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6">
        <v>45624</v>
      </c>
      <c r="B955" s="494">
        <v>14</v>
      </c>
      <c r="C955" s="490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6">
        <v>45625</v>
      </c>
      <c r="B956" s="494">
        <v>64</v>
      </c>
      <c r="C956" s="490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6">
        <v>45628</v>
      </c>
      <c r="B957" s="494">
        <v>41</v>
      </c>
      <c r="C957" s="490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6">
        <v>45629</v>
      </c>
      <c r="B958" s="494">
        <v>18</v>
      </c>
      <c r="C958" s="490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6">
        <v>45630</v>
      </c>
      <c r="B959" s="494">
        <v>41</v>
      </c>
      <c r="C959" s="490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6">
        <v>45631</v>
      </c>
      <c r="B960" s="494">
        <v>25</v>
      </c>
      <c r="C960" s="490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6">
        <v>45632</v>
      </c>
      <c r="B961" s="494">
        <v>42</v>
      </c>
      <c r="C961" s="490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6">
        <v>45635</v>
      </c>
      <c r="B962" s="494">
        <v>9</v>
      </c>
      <c r="C962" s="490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6">
        <v>45636</v>
      </c>
      <c r="B963" s="494">
        <v>17</v>
      </c>
      <c r="C963" s="490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6">
        <v>45637</v>
      </c>
      <c r="B964" s="494">
        <v>13</v>
      </c>
      <c r="C964" s="490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6">
        <v>45638</v>
      </c>
      <c r="B965" s="494">
        <v>31</v>
      </c>
      <c r="C965" s="490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6">
        <v>45639</v>
      </c>
      <c r="B966" s="494">
        <v>9</v>
      </c>
      <c r="C966" s="490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6">
        <v>45642</v>
      </c>
      <c r="B967" s="494">
        <v>16</v>
      </c>
      <c r="C967" s="490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6">
        <v>45643</v>
      </c>
      <c r="B968" s="494">
        <v>7</v>
      </c>
      <c r="C968" s="490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6">
        <v>45644</v>
      </c>
      <c r="B969" s="494">
        <v>13</v>
      </c>
      <c r="C969" s="490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6">
        <v>45645</v>
      </c>
      <c r="B970" s="494">
        <v>7</v>
      </c>
      <c r="C970" s="490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6">
        <v>45646</v>
      </c>
      <c r="B971" s="494">
        <v>11</v>
      </c>
      <c r="C971" s="490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6">
        <v>45649</v>
      </c>
      <c r="B972" s="494">
        <v>25</v>
      </c>
      <c r="C972" s="490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4">
        <v>45650</v>
      </c>
      <c r="B973" s="494">
        <v>11</v>
      </c>
      <c r="C973" s="490">
        <f t="shared" si="17"/>
        <v>2430</v>
      </c>
      <c r="D973" s="63">
        <v>81</v>
      </c>
      <c r="AZ973" s="192">
        <v>2750.5</v>
      </c>
      <c r="BA973" s="192">
        <v>2763</v>
      </c>
      <c r="BB973" s="192">
        <v>2801</v>
      </c>
      <c r="BC973" s="192">
        <v>2822.5</v>
      </c>
      <c r="BD973" s="192">
        <v>2700</v>
      </c>
      <c r="BE973" s="192">
        <v>2635.5</v>
      </c>
      <c r="BF973" s="192">
        <v>2612</v>
      </c>
      <c r="BG973" s="192">
        <v>2612</v>
      </c>
      <c r="BH973" s="192">
        <v>2612</v>
      </c>
      <c r="BI973" s="192">
        <v>2615</v>
      </c>
      <c r="BJ973" s="192">
        <v>2615</v>
      </c>
      <c r="BK973" s="192">
        <v>2630</v>
      </c>
      <c r="BL973" s="192">
        <v>2650</v>
      </c>
      <c r="BM973" s="192">
        <v>2650</v>
      </c>
      <c r="BN973" s="192">
        <v>2650</v>
      </c>
      <c r="BO973" s="192">
        <v>2650</v>
      </c>
    </row>
    <row r="974" spans="1:67">
      <c r="A974" s="96">
        <v>45652</v>
      </c>
      <c r="C974" s="490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6">
        <v>45653</v>
      </c>
      <c r="B975" s="494">
        <v>10</v>
      </c>
      <c r="C975" s="490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6">
        <v>45656</v>
      </c>
      <c r="B976" s="494">
        <v>15</v>
      </c>
      <c r="C976" s="490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6">
        <v>45657</v>
      </c>
      <c r="B977" s="494">
        <v>25</v>
      </c>
      <c r="C977" s="490">
        <f t="shared" si="17"/>
        <v>12450</v>
      </c>
      <c r="D977" s="63">
        <v>415</v>
      </c>
      <c r="AZ977" s="192">
        <v>2745.5</v>
      </c>
      <c r="BA977" s="192">
        <v>2774</v>
      </c>
      <c r="BB977" s="192">
        <v>2816</v>
      </c>
      <c r="BC977" s="192">
        <v>2822.5</v>
      </c>
      <c r="BD977" s="192">
        <v>2700</v>
      </c>
      <c r="BE977" s="192">
        <v>2635.5</v>
      </c>
      <c r="BF977" s="192">
        <v>2612</v>
      </c>
      <c r="BG977" s="192">
        <v>2612</v>
      </c>
      <c r="BH977" s="192">
        <v>2612</v>
      </c>
      <c r="BI977" s="192">
        <v>2615</v>
      </c>
      <c r="BJ977" s="192">
        <v>2615</v>
      </c>
      <c r="BK977" s="192">
        <v>2630</v>
      </c>
      <c r="BL977" s="192">
        <v>2650</v>
      </c>
      <c r="BM977" s="192">
        <v>2650</v>
      </c>
      <c r="BN977" s="192">
        <v>2650</v>
      </c>
      <c r="BO977" s="192">
        <v>2650</v>
      </c>
    </row>
    <row r="978" spans="1:67">
      <c r="A978" s="96">
        <v>45659</v>
      </c>
      <c r="B978" s="494">
        <v>78</v>
      </c>
      <c r="C978" s="490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6">
        <v>45660</v>
      </c>
      <c r="B979" s="494">
        <v>55</v>
      </c>
      <c r="C979" s="490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6">
        <v>45663</v>
      </c>
      <c r="B980" s="494">
        <v>55</v>
      </c>
      <c r="C980" s="490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6">
        <v>45664</v>
      </c>
      <c r="B981" s="494">
        <v>32</v>
      </c>
      <c r="C981" s="490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6">
        <v>45665</v>
      </c>
      <c r="B982" s="494">
        <v>75</v>
      </c>
      <c r="C982" s="490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6">
        <v>45666</v>
      </c>
      <c r="B983" s="494">
        <v>11</v>
      </c>
      <c r="C983" s="490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6">
        <v>45667</v>
      </c>
      <c r="B984" s="494">
        <v>69</v>
      </c>
      <c r="C984" s="490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6">
        <v>45670</v>
      </c>
      <c r="B985" s="494">
        <v>40</v>
      </c>
      <c r="C985" s="490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6">
        <v>45671</v>
      </c>
      <c r="B986" s="494">
        <v>35</v>
      </c>
      <c r="C986" s="490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6">
        <v>45672</v>
      </c>
      <c r="B987" s="494">
        <v>41</v>
      </c>
      <c r="C987" s="490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6">
        <v>45673</v>
      </c>
      <c r="B988" s="494">
        <v>33</v>
      </c>
      <c r="C988" s="490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6">
        <v>45674</v>
      </c>
      <c r="C989" s="490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6">
        <v>45677</v>
      </c>
      <c r="B990" s="494">
        <v>32</v>
      </c>
      <c r="C990" s="490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6">
        <v>45678</v>
      </c>
      <c r="B991" s="494">
        <v>10</v>
      </c>
      <c r="C991" s="490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6">
        <v>45679</v>
      </c>
      <c r="B992" s="494">
        <v>26</v>
      </c>
      <c r="C992" s="490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6">
        <v>45680</v>
      </c>
      <c r="B993" s="494">
        <v>7</v>
      </c>
      <c r="C993" s="490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6">
        <v>45681</v>
      </c>
      <c r="C994" s="490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6">
        <v>45684</v>
      </c>
      <c r="B995" s="494">
        <v>23</v>
      </c>
      <c r="C995" s="490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6">
        <v>45685</v>
      </c>
      <c r="B996" s="494">
        <v>4</v>
      </c>
      <c r="C996" s="490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6">
        <v>45686</v>
      </c>
      <c r="B997" s="494">
        <v>27</v>
      </c>
      <c r="C997" s="490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6">
        <v>45687</v>
      </c>
      <c r="B998" s="494">
        <v>16</v>
      </c>
      <c r="C998" s="490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6">
        <v>45688</v>
      </c>
      <c r="B999" s="494">
        <v>58</v>
      </c>
      <c r="C999" s="490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6">
        <v>45691</v>
      </c>
      <c r="B1000" s="494">
        <v>29</v>
      </c>
      <c r="C1000" s="490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6">
        <v>45692</v>
      </c>
      <c r="B1001" s="494">
        <v>33</v>
      </c>
      <c r="C1001" s="490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6">
        <v>45693</v>
      </c>
      <c r="B1002" s="494">
        <v>16</v>
      </c>
      <c r="C1002" s="490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6">
        <v>45694</v>
      </c>
      <c r="B1003" s="494">
        <v>16</v>
      </c>
      <c r="C1003" s="490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6">
        <v>45695</v>
      </c>
      <c r="B1004" s="494">
        <v>38</v>
      </c>
      <c r="C1004" s="490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6">
        <v>45698</v>
      </c>
      <c r="B1005" s="494">
        <v>12</v>
      </c>
      <c r="C1005" s="490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6">
        <v>45699</v>
      </c>
      <c r="B1006" s="494">
        <v>3</v>
      </c>
      <c r="C1006" s="490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6">
        <v>45700</v>
      </c>
      <c r="B1007" s="494">
        <v>23</v>
      </c>
      <c r="C1007" s="490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6">
        <v>45701</v>
      </c>
      <c r="B1008" s="494">
        <v>8</v>
      </c>
      <c r="C1008" s="490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6">
        <v>45702</v>
      </c>
      <c r="B1009" s="494">
        <v>19</v>
      </c>
      <c r="C1009" s="490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6">
        <v>45705</v>
      </c>
      <c r="B1010" s="494">
        <v>14</v>
      </c>
      <c r="C1010" s="490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6">
        <v>45706</v>
      </c>
      <c r="B1011" s="494">
        <v>15</v>
      </c>
      <c r="C1011" s="490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6">
        <v>45707</v>
      </c>
      <c r="B1012" s="494">
        <v>6</v>
      </c>
      <c r="C1012" s="490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6">
        <v>45708</v>
      </c>
      <c r="B1013" s="494">
        <v>8</v>
      </c>
      <c r="C1013" s="490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6">
        <v>45709</v>
      </c>
      <c r="B1014" s="494">
        <v>34</v>
      </c>
      <c r="C1014" s="490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6">
        <v>45712</v>
      </c>
      <c r="B1015" s="494">
        <v>15</v>
      </c>
      <c r="C1015" s="490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6">
        <v>45713</v>
      </c>
      <c r="B1016" s="494">
        <v>23</v>
      </c>
      <c r="C1016" s="490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6">
        <v>45714</v>
      </c>
      <c r="B1017" s="494">
        <v>20</v>
      </c>
      <c r="C1017" s="490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6">
        <v>45715</v>
      </c>
      <c r="B1018" s="494">
        <v>21</v>
      </c>
      <c r="C1018" s="490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6">
        <v>45716</v>
      </c>
      <c r="B1019" s="494">
        <v>5</v>
      </c>
      <c r="C1019" s="490">
        <f t="shared" si="17"/>
        <v>960</v>
      </c>
      <c r="D1019" s="63">
        <v>32</v>
      </c>
      <c r="BB1019" s="666">
        <v>2945</v>
      </c>
      <c r="BC1019" s="178">
        <v>2954.5</v>
      </c>
      <c r="BD1019" s="178">
        <v>2805</v>
      </c>
      <c r="BE1019" s="178">
        <v>2730</v>
      </c>
      <c r="BF1019" s="178">
        <v>2680.5</v>
      </c>
      <c r="BG1019" s="178">
        <v>2680</v>
      </c>
      <c r="BH1019" s="178">
        <v>2738.5</v>
      </c>
      <c r="BI1019" s="178">
        <v>2720</v>
      </c>
      <c r="BJ1019" s="178">
        <v>2815</v>
      </c>
      <c r="BK1019" s="178">
        <v>2820</v>
      </c>
      <c r="BL1019" s="178">
        <v>2780</v>
      </c>
      <c r="BM1019" s="178">
        <v>2790</v>
      </c>
      <c r="BN1019" s="178">
        <v>2790</v>
      </c>
      <c r="BO1019" s="178">
        <v>2790</v>
      </c>
    </row>
    <row r="1020" spans="1:68">
      <c r="A1020" s="104">
        <v>45719</v>
      </c>
      <c r="C1020" s="490">
        <f t="shared" si="17"/>
        <v>0</v>
      </c>
      <c r="BC1020" s="192">
        <v>2954.5</v>
      </c>
      <c r="BD1020" s="192">
        <v>2805</v>
      </c>
      <c r="BE1020" s="192">
        <v>2730</v>
      </c>
      <c r="BF1020" s="192">
        <v>2680.5</v>
      </c>
      <c r="BG1020" s="192">
        <v>2680</v>
      </c>
      <c r="BH1020" s="192">
        <v>2738.5</v>
      </c>
      <c r="BI1020" s="192">
        <v>2720</v>
      </c>
      <c r="BJ1020" s="192">
        <v>2815</v>
      </c>
      <c r="BK1020" s="192">
        <v>2820</v>
      </c>
      <c r="BL1020" s="192">
        <v>2780</v>
      </c>
      <c r="BM1020" s="192">
        <v>2790</v>
      </c>
      <c r="BN1020" s="192">
        <v>2790</v>
      </c>
      <c r="BO1020" s="192">
        <v>2790</v>
      </c>
    </row>
    <row r="1021" spans="1:68">
      <c r="A1021" s="104">
        <v>45720</v>
      </c>
      <c r="C1021" s="490">
        <f t="shared" si="17"/>
        <v>0</v>
      </c>
      <c r="BC1021" s="192">
        <v>2954.5</v>
      </c>
      <c r="BD1021" s="192">
        <v>2805</v>
      </c>
      <c r="BE1021" s="192">
        <v>2730</v>
      </c>
      <c r="BF1021" s="192">
        <v>2680.5</v>
      </c>
      <c r="BG1021" s="192">
        <v>2680</v>
      </c>
      <c r="BH1021" s="192">
        <v>2738.5</v>
      </c>
      <c r="BI1021" s="192">
        <v>2720</v>
      </c>
      <c r="BJ1021" s="192">
        <v>2815</v>
      </c>
      <c r="BK1021" s="192">
        <v>2820</v>
      </c>
      <c r="BL1021" s="192">
        <v>2780</v>
      </c>
      <c r="BM1021" s="192">
        <v>2790</v>
      </c>
      <c r="BN1021" s="192">
        <v>2790</v>
      </c>
      <c r="BO1021" s="192">
        <v>2790</v>
      </c>
    </row>
    <row r="1022" spans="1:68">
      <c r="A1022" s="96">
        <v>45721</v>
      </c>
      <c r="B1022" s="494">
        <v>0</v>
      </c>
      <c r="C1022" s="490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6">
        <v>45722</v>
      </c>
      <c r="C1023" s="490">
        <f t="shared" si="17"/>
        <v>0</v>
      </c>
      <c r="BC1023" s="105">
        <v>2954.5</v>
      </c>
      <c r="BD1023" s="105">
        <v>2805</v>
      </c>
      <c r="BE1023" s="105">
        <v>2730</v>
      </c>
      <c r="BF1023" s="105">
        <v>2680.5</v>
      </c>
      <c r="BG1023" s="105">
        <v>2680</v>
      </c>
      <c r="BH1023" s="105">
        <v>2737</v>
      </c>
      <c r="BI1023" s="105">
        <v>2720</v>
      </c>
      <c r="BJ1023" s="105">
        <v>2815</v>
      </c>
      <c r="BK1023" s="105">
        <v>2820</v>
      </c>
      <c r="BL1023" s="105">
        <v>2780</v>
      </c>
      <c r="BM1023" s="105">
        <v>2790</v>
      </c>
      <c r="BN1023" s="105">
        <v>2790</v>
      </c>
      <c r="BO1023" s="105">
        <v>2790</v>
      </c>
      <c r="BP1023" s="105" t="s">
        <v>4336</v>
      </c>
    </row>
    <row r="1024" spans="1:68">
      <c r="A1024" s="96">
        <v>45723</v>
      </c>
      <c r="C1024" s="490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6">
        <v>45726</v>
      </c>
      <c r="B1025" s="494">
        <v>26</v>
      </c>
      <c r="C1025" s="490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6">
        <v>45727</v>
      </c>
      <c r="B1026" s="494">
        <v>27</v>
      </c>
      <c r="C1026" s="490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6">
        <v>45728</v>
      </c>
      <c r="B1027" s="494">
        <v>23</v>
      </c>
      <c r="C1027" s="490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6">
        <v>45729</v>
      </c>
      <c r="B1028" s="494">
        <v>4</v>
      </c>
      <c r="C1028" s="490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6">
        <v>45730</v>
      </c>
      <c r="B1029" s="494">
        <v>0</v>
      </c>
      <c r="C1029" s="490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6">
        <v>45733</v>
      </c>
      <c r="B1030" s="494">
        <v>3</v>
      </c>
      <c r="C1030" s="490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6">
        <v>45734</v>
      </c>
      <c r="B1031" s="494">
        <v>2</v>
      </c>
      <c r="C1031" s="490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6">
        <v>45735</v>
      </c>
      <c r="B1032" s="494">
        <v>14</v>
      </c>
      <c r="C1032" s="490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6">
        <v>45736</v>
      </c>
      <c r="B1033" s="494">
        <v>6</v>
      </c>
      <c r="C1033" s="490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6">
        <v>45737</v>
      </c>
      <c r="B1034" s="494">
        <v>21</v>
      </c>
      <c r="C1034" s="490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6">
        <v>45740</v>
      </c>
      <c r="B1035" s="494">
        <v>11</v>
      </c>
      <c r="C1035" s="490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6">
        <v>45741</v>
      </c>
      <c r="B1036" s="494">
        <v>28</v>
      </c>
      <c r="C1036" s="490">
        <f t="shared" ref="C1036:C1084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6">
        <v>45742</v>
      </c>
      <c r="B1037" s="494">
        <v>2</v>
      </c>
      <c r="C1037" s="490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6">
        <v>45743</v>
      </c>
      <c r="B1038" s="494">
        <v>6</v>
      </c>
      <c r="C1038" s="490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6">
        <v>45744</v>
      </c>
      <c r="B1039" s="494">
        <v>3</v>
      </c>
      <c r="C1039" s="490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6">
        <v>45747</v>
      </c>
      <c r="B1040" s="494">
        <v>17</v>
      </c>
      <c r="C1040" s="490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6">
        <v>45748</v>
      </c>
      <c r="B1041" s="494">
        <v>2</v>
      </c>
      <c r="C1041" s="490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6">
        <v>45749</v>
      </c>
      <c r="B1042" s="494">
        <v>5</v>
      </c>
      <c r="C1042" s="490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6">
        <v>45750</v>
      </c>
      <c r="B1043" s="494">
        <v>0</v>
      </c>
      <c r="C1043" s="490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6">
        <v>45751</v>
      </c>
      <c r="B1044" s="494">
        <v>27</v>
      </c>
      <c r="C1044" s="490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6">
        <v>45754</v>
      </c>
      <c r="B1045" s="494">
        <v>0</v>
      </c>
      <c r="C1045" s="490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6">
        <v>45755</v>
      </c>
      <c r="B1046" s="494">
        <v>7</v>
      </c>
      <c r="C1046" s="490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6">
        <v>45756</v>
      </c>
      <c r="B1047" s="494">
        <v>12</v>
      </c>
      <c r="C1047" s="490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6">
        <v>45757</v>
      </c>
      <c r="B1048" s="494">
        <v>12</v>
      </c>
      <c r="C1048" s="490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6">
        <v>45758</v>
      </c>
      <c r="B1049" s="494">
        <v>8</v>
      </c>
      <c r="C1049" s="490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6">
        <v>45761</v>
      </c>
      <c r="B1050" s="494">
        <v>31</v>
      </c>
      <c r="C1050" s="490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6">
        <v>45762</v>
      </c>
      <c r="B1051" s="494">
        <v>41</v>
      </c>
      <c r="C1051" s="490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6">
        <v>45763</v>
      </c>
      <c r="B1052" s="494">
        <v>24</v>
      </c>
      <c r="C1052" s="490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6">
        <v>45764</v>
      </c>
      <c r="B1053" s="494">
        <v>11</v>
      </c>
      <c r="C1053" s="490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4">
        <v>45768</v>
      </c>
      <c r="C1054" s="490">
        <f t="shared" si="18"/>
        <v>0</v>
      </c>
      <c r="BD1054" s="192">
        <v>2748.5</v>
      </c>
      <c r="BE1054" s="192">
        <v>2725</v>
      </c>
      <c r="BF1054" s="192">
        <v>2675</v>
      </c>
      <c r="BG1054" s="192">
        <v>2675</v>
      </c>
      <c r="BH1054" s="192">
        <v>2705</v>
      </c>
      <c r="BI1054" s="192">
        <v>2755</v>
      </c>
      <c r="BJ1054" s="192">
        <v>2793.5</v>
      </c>
      <c r="BK1054" s="192">
        <v>2795</v>
      </c>
      <c r="BL1054" s="192">
        <v>2780</v>
      </c>
      <c r="BM1054" s="192">
        <v>2810</v>
      </c>
      <c r="BN1054" s="192">
        <v>2810</v>
      </c>
      <c r="BO1054" s="192">
        <v>2810</v>
      </c>
    </row>
    <row r="1055" spans="1:67">
      <c r="A1055" s="96">
        <v>45769</v>
      </c>
      <c r="B1055" s="494">
        <v>14</v>
      </c>
      <c r="C1055" s="490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6">
        <v>45770</v>
      </c>
      <c r="B1056" s="494">
        <v>54</v>
      </c>
      <c r="C1056" s="490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6">
        <v>45771</v>
      </c>
      <c r="B1057" s="494">
        <v>46</v>
      </c>
      <c r="C1057" s="490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6">
        <v>45772</v>
      </c>
      <c r="B1058" s="494">
        <v>11</v>
      </c>
      <c r="C1058" s="490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6">
        <v>45775</v>
      </c>
      <c r="B1059" s="494">
        <v>18</v>
      </c>
      <c r="C1059" s="490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6">
        <v>45776</v>
      </c>
      <c r="B1060" s="494">
        <v>31</v>
      </c>
      <c r="C1060" s="490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6">
        <v>45777</v>
      </c>
      <c r="B1061" s="494">
        <v>34</v>
      </c>
      <c r="C1061" s="490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4">
        <v>45778</v>
      </c>
      <c r="C1062" s="490">
        <f t="shared" si="18"/>
        <v>0</v>
      </c>
      <c r="BD1062" s="192">
        <v>2807</v>
      </c>
      <c r="BE1062" s="192">
        <v>2659</v>
      </c>
      <c r="BF1062" s="192">
        <v>2661.5</v>
      </c>
      <c r="BG1062" s="192">
        <v>2662.5</v>
      </c>
      <c r="BH1062" s="192">
        <v>2685</v>
      </c>
      <c r="BI1062" s="192">
        <v>2715</v>
      </c>
      <c r="BJ1062" s="192">
        <v>2793.5</v>
      </c>
      <c r="BK1062" s="192">
        <v>2795</v>
      </c>
      <c r="BL1062" s="192">
        <v>2780</v>
      </c>
      <c r="BM1062" s="192">
        <v>2810</v>
      </c>
      <c r="BN1062" s="192">
        <v>2810</v>
      </c>
      <c r="BO1062" s="192">
        <v>2810</v>
      </c>
    </row>
    <row r="1063" spans="1:67">
      <c r="A1063" s="96">
        <v>45779</v>
      </c>
      <c r="B1063" s="494">
        <v>2</v>
      </c>
      <c r="C1063" s="490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4">
        <v>45782</v>
      </c>
      <c r="B1064" s="494">
        <v>3</v>
      </c>
      <c r="C1064" s="490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6">
        <v>45783</v>
      </c>
      <c r="B1065" s="494">
        <v>7</v>
      </c>
      <c r="C1065" s="490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6">
        <v>45784</v>
      </c>
      <c r="B1066" s="494">
        <v>4</v>
      </c>
      <c r="C1066" s="490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6">
        <v>45785</v>
      </c>
      <c r="B1067" s="494">
        <v>8</v>
      </c>
      <c r="C1067" s="490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6">
        <v>45786</v>
      </c>
      <c r="B1068" s="494">
        <v>36</v>
      </c>
      <c r="C1068" s="490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6">
        <v>45789</v>
      </c>
      <c r="B1069" s="494">
        <v>22</v>
      </c>
      <c r="C1069" s="490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6">
        <v>45790</v>
      </c>
      <c r="B1070" s="494">
        <v>25</v>
      </c>
      <c r="C1070" s="490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6">
        <v>45791</v>
      </c>
      <c r="B1071" s="494">
        <v>0</v>
      </c>
      <c r="C1071" s="490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6">
        <v>45792</v>
      </c>
      <c r="B1072" s="494">
        <v>16</v>
      </c>
      <c r="C1072" s="490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71">
      <c r="A1073" s="96">
        <v>45793</v>
      </c>
      <c r="B1073" s="494">
        <v>0</v>
      </c>
      <c r="C1073" s="490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71">
      <c r="A1074" s="96">
        <v>45796</v>
      </c>
      <c r="B1074" s="494">
        <v>0</v>
      </c>
      <c r="C1074" s="490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71">
      <c r="A1075" s="96">
        <v>45797</v>
      </c>
      <c r="B1075" s="494">
        <v>9</v>
      </c>
      <c r="C1075" s="490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71">
      <c r="A1076" s="96">
        <v>45798</v>
      </c>
      <c r="C1076" s="490">
        <f t="shared" si="18"/>
        <v>0</v>
      </c>
    </row>
    <row r="1077" spans="1:71">
      <c r="A1077" s="96">
        <v>45799</v>
      </c>
      <c r="C1077" s="490">
        <f t="shared" si="18"/>
        <v>0</v>
      </c>
    </row>
    <row r="1078" spans="1:71">
      <c r="A1078" s="96">
        <v>45800</v>
      </c>
      <c r="C1078" s="490">
        <f t="shared" si="18"/>
        <v>0</v>
      </c>
    </row>
    <row r="1079" spans="1:71">
      <c r="A1079" s="104">
        <v>45803</v>
      </c>
      <c r="C1079" s="490">
        <f t="shared" si="18"/>
        <v>0</v>
      </c>
      <c r="BF1079" t="s">
        <v>4337</v>
      </c>
      <c r="BG1079" t="s">
        <v>4338</v>
      </c>
      <c r="BH1079" t="s">
        <v>4339</v>
      </c>
      <c r="BI1079" t="s">
        <v>4340</v>
      </c>
      <c r="BJ1079" t="s">
        <v>204</v>
      </c>
      <c r="BK1079" t="s">
        <v>4341</v>
      </c>
      <c r="BL1079" t="s">
        <v>4342</v>
      </c>
      <c r="BM1079" t="s">
        <v>4343</v>
      </c>
      <c r="BN1079" t="s">
        <v>4344</v>
      </c>
      <c r="BO1079" t="s">
        <v>4345</v>
      </c>
      <c r="BP1079" t="s">
        <v>4346</v>
      </c>
      <c r="BQ1079" t="s">
        <v>4347</v>
      </c>
      <c r="BR1079" t="s">
        <v>4348</v>
      </c>
      <c r="BS1079" t="s">
        <v>4349</v>
      </c>
    </row>
    <row r="1080" spans="1:71">
      <c r="A1080" s="96">
        <v>45804</v>
      </c>
      <c r="C1080" s="490">
        <f t="shared" si="18"/>
        <v>0</v>
      </c>
      <c r="BF1080" t="s">
        <v>4191</v>
      </c>
      <c r="BG1080">
        <v>897</v>
      </c>
      <c r="BH1080">
        <v>4</v>
      </c>
      <c r="BI1080">
        <v>24</v>
      </c>
      <c r="BJ1080" t="s">
        <v>4488</v>
      </c>
      <c r="BK1080" t="s">
        <v>4382</v>
      </c>
      <c r="BL1080" t="s">
        <v>4382</v>
      </c>
      <c r="BM1080" t="s">
        <v>4489</v>
      </c>
      <c r="BN1080" t="s">
        <v>4490</v>
      </c>
      <c r="BO1080" t="s">
        <v>4489</v>
      </c>
      <c r="BP1080" t="s">
        <v>4491</v>
      </c>
      <c r="BQ1080" t="s">
        <v>4492</v>
      </c>
      <c r="BR1080" t="s">
        <v>4382</v>
      </c>
      <c r="BS1080" t="s">
        <v>4383</v>
      </c>
    </row>
    <row r="1081" spans="1:71">
      <c r="A1081" s="96">
        <v>45805</v>
      </c>
      <c r="C1081" s="490">
        <f t="shared" si="18"/>
        <v>0</v>
      </c>
      <c r="BF1081" t="s">
        <v>4225</v>
      </c>
      <c r="BG1081">
        <v>530</v>
      </c>
      <c r="BH1081">
        <v>3</v>
      </c>
      <c r="BI1081">
        <v>50</v>
      </c>
      <c r="BJ1081" t="s">
        <v>4493</v>
      </c>
      <c r="BK1081" t="s">
        <v>4384</v>
      </c>
      <c r="BL1081" t="s">
        <v>4384</v>
      </c>
      <c r="BM1081" t="s">
        <v>4494</v>
      </c>
      <c r="BN1081" t="s">
        <v>4495</v>
      </c>
      <c r="BO1081" t="s">
        <v>4494</v>
      </c>
      <c r="BP1081" t="s">
        <v>4496</v>
      </c>
      <c r="BQ1081" t="s">
        <v>4497</v>
      </c>
      <c r="BR1081" t="s">
        <v>4494</v>
      </c>
      <c r="BS1081" t="s">
        <v>4498</v>
      </c>
    </row>
    <row r="1082" spans="1:71">
      <c r="A1082" s="96">
        <v>45806</v>
      </c>
      <c r="C1082" s="490">
        <f t="shared" si="18"/>
        <v>0</v>
      </c>
      <c r="BF1082" t="s">
        <v>4226</v>
      </c>
      <c r="BG1082">
        <v>604</v>
      </c>
      <c r="BH1082" t="s">
        <v>439</v>
      </c>
      <c r="BI1082" t="s">
        <v>439</v>
      </c>
      <c r="BJ1082" t="s">
        <v>439</v>
      </c>
      <c r="BK1082" t="s">
        <v>439</v>
      </c>
      <c r="BL1082" t="s">
        <v>439</v>
      </c>
      <c r="BM1082" t="s">
        <v>439</v>
      </c>
      <c r="BN1082" t="s">
        <v>439</v>
      </c>
      <c r="BO1082" t="s">
        <v>439</v>
      </c>
      <c r="BP1082" t="s">
        <v>4496</v>
      </c>
      <c r="BQ1082" t="s">
        <v>4497</v>
      </c>
      <c r="BR1082" t="s">
        <v>4494</v>
      </c>
      <c r="BS1082" t="s">
        <v>4498</v>
      </c>
    </row>
    <row r="1083" spans="1:71">
      <c r="A1083" s="96">
        <v>45807</v>
      </c>
      <c r="C1083" s="490">
        <f t="shared" si="18"/>
        <v>0</v>
      </c>
      <c r="BF1083" t="s">
        <v>4227</v>
      </c>
      <c r="BG1083">
        <v>520</v>
      </c>
      <c r="BH1083">
        <v>2</v>
      </c>
      <c r="BI1083">
        <v>30</v>
      </c>
      <c r="BJ1083" t="s">
        <v>4499</v>
      </c>
      <c r="BK1083" t="s">
        <v>4376</v>
      </c>
      <c r="BL1083" t="s">
        <v>4376</v>
      </c>
      <c r="BM1083" t="s">
        <v>4376</v>
      </c>
      <c r="BN1083" t="s">
        <v>4376</v>
      </c>
      <c r="BO1083" t="s">
        <v>4376</v>
      </c>
      <c r="BP1083" t="s">
        <v>4376</v>
      </c>
      <c r="BQ1083" t="s">
        <v>4381</v>
      </c>
      <c r="BR1083" t="s">
        <v>4500</v>
      </c>
      <c r="BS1083" t="s">
        <v>439</v>
      </c>
    </row>
    <row r="1084" spans="1:71">
      <c r="A1084" s="96">
        <v>45810</v>
      </c>
      <c r="C1084" s="490">
        <f t="shared" si="18"/>
        <v>0</v>
      </c>
      <c r="BF1084" t="s">
        <v>4228</v>
      </c>
      <c r="BG1084">
        <v>467</v>
      </c>
      <c r="BH1084" t="s">
        <v>439</v>
      </c>
      <c r="BI1084" t="s">
        <v>439</v>
      </c>
      <c r="BJ1084" t="s">
        <v>439</v>
      </c>
      <c r="BK1084" t="s">
        <v>439</v>
      </c>
      <c r="BL1084" t="s">
        <v>439</v>
      </c>
      <c r="BM1084" t="s">
        <v>439</v>
      </c>
      <c r="BN1084" t="s">
        <v>439</v>
      </c>
      <c r="BO1084" t="s">
        <v>439</v>
      </c>
      <c r="BP1084" t="s">
        <v>4501</v>
      </c>
      <c r="BQ1084" t="s">
        <v>4381</v>
      </c>
      <c r="BR1084" t="s">
        <v>4376</v>
      </c>
      <c r="BS1084" t="s">
        <v>439</v>
      </c>
    </row>
    <row r="1085" spans="1:71">
      <c r="A1085" s="96">
        <v>45811</v>
      </c>
      <c r="BF1085" t="s">
        <v>4229</v>
      </c>
      <c r="BG1085">
        <v>774</v>
      </c>
      <c r="BH1085" t="s">
        <v>439</v>
      </c>
      <c r="BI1085" t="s">
        <v>439</v>
      </c>
      <c r="BJ1085" t="s">
        <v>439</v>
      </c>
      <c r="BK1085" t="s">
        <v>439</v>
      </c>
      <c r="BL1085" t="s">
        <v>439</v>
      </c>
      <c r="BM1085" t="s">
        <v>439</v>
      </c>
      <c r="BN1085" t="s">
        <v>439</v>
      </c>
      <c r="BO1085" t="s">
        <v>439</v>
      </c>
      <c r="BP1085" t="s">
        <v>4502</v>
      </c>
      <c r="BQ1085" t="s">
        <v>4381</v>
      </c>
      <c r="BR1085" t="s">
        <v>439</v>
      </c>
      <c r="BS1085" t="s">
        <v>439</v>
      </c>
    </row>
    <row r="1086" spans="1:71">
      <c r="A1086" s="96">
        <v>45812</v>
      </c>
      <c r="BF1086" t="s">
        <v>4252</v>
      </c>
      <c r="BG1086">
        <v>556</v>
      </c>
      <c r="BH1086" t="s">
        <v>439</v>
      </c>
      <c r="BI1086" t="s">
        <v>439</v>
      </c>
      <c r="BJ1086" t="s">
        <v>439</v>
      </c>
      <c r="BK1086" t="s">
        <v>439</v>
      </c>
      <c r="BL1086" t="s">
        <v>439</v>
      </c>
      <c r="BM1086" t="s">
        <v>439</v>
      </c>
      <c r="BN1086" t="s">
        <v>439</v>
      </c>
      <c r="BO1086" t="s">
        <v>439</v>
      </c>
      <c r="BP1086" t="s">
        <v>4503</v>
      </c>
      <c r="BQ1086" t="s">
        <v>4381</v>
      </c>
      <c r="BR1086" t="s">
        <v>4504</v>
      </c>
      <c r="BS1086" t="s">
        <v>4385</v>
      </c>
    </row>
    <row r="1087" spans="1:71">
      <c r="A1087" s="96">
        <v>45813</v>
      </c>
      <c r="BF1087" t="s">
        <v>4253</v>
      </c>
      <c r="BG1087">
        <v>542</v>
      </c>
      <c r="BH1087" t="s">
        <v>439</v>
      </c>
      <c r="BI1087" t="s">
        <v>439</v>
      </c>
      <c r="BJ1087" t="s">
        <v>439</v>
      </c>
      <c r="BK1087" t="s">
        <v>439</v>
      </c>
      <c r="BL1087" t="s">
        <v>439</v>
      </c>
      <c r="BM1087" t="s">
        <v>439</v>
      </c>
      <c r="BN1087" t="s">
        <v>439</v>
      </c>
      <c r="BO1087" t="s">
        <v>439</v>
      </c>
      <c r="BP1087" t="s">
        <v>4505</v>
      </c>
      <c r="BQ1087" t="s">
        <v>4381</v>
      </c>
      <c r="BR1087" t="s">
        <v>4506</v>
      </c>
      <c r="BS1087" t="s">
        <v>439</v>
      </c>
    </row>
    <row r="1088" spans="1:71">
      <c r="A1088" s="96">
        <v>45814</v>
      </c>
      <c r="BF1088" t="s">
        <v>4285</v>
      </c>
      <c r="BG1088">
        <v>386</v>
      </c>
      <c r="BH1088" t="s">
        <v>439</v>
      </c>
      <c r="BI1088" t="s">
        <v>439</v>
      </c>
      <c r="BJ1088" t="s">
        <v>439</v>
      </c>
      <c r="BK1088" t="s">
        <v>439</v>
      </c>
      <c r="BL1088" t="s">
        <v>439</v>
      </c>
      <c r="BM1088" t="s">
        <v>439</v>
      </c>
      <c r="BN1088" t="s">
        <v>439</v>
      </c>
      <c r="BO1088" t="s">
        <v>439</v>
      </c>
      <c r="BP1088" t="s">
        <v>4507</v>
      </c>
      <c r="BQ1088" t="s">
        <v>4381</v>
      </c>
      <c r="BR1088" t="s">
        <v>4385</v>
      </c>
      <c r="BS1088" t="s">
        <v>439</v>
      </c>
    </row>
    <row r="1089" spans="1:71">
      <c r="A1089" s="96">
        <v>45817</v>
      </c>
      <c r="BF1089" t="s">
        <v>4286</v>
      </c>
      <c r="BG1089">
        <v>283</v>
      </c>
      <c r="BH1089" t="s">
        <v>439</v>
      </c>
      <c r="BI1089" t="s">
        <v>439</v>
      </c>
      <c r="BJ1089" t="s">
        <v>439</v>
      </c>
      <c r="BK1089" t="s">
        <v>439</v>
      </c>
      <c r="BL1089" t="s">
        <v>439</v>
      </c>
      <c r="BM1089" t="s">
        <v>439</v>
      </c>
      <c r="BN1089" t="s">
        <v>439</v>
      </c>
      <c r="BO1089" t="s">
        <v>439</v>
      </c>
      <c r="BP1089" t="s">
        <v>4508</v>
      </c>
      <c r="BQ1089" t="s">
        <v>4381</v>
      </c>
      <c r="BR1089" t="s">
        <v>4385</v>
      </c>
      <c r="BS1089" t="s">
        <v>439</v>
      </c>
    </row>
    <row r="1090" spans="1:71">
      <c r="A1090" s="96">
        <v>45818</v>
      </c>
      <c r="BF1090" t="s">
        <v>4287</v>
      </c>
      <c r="BG1090">
        <v>245</v>
      </c>
      <c r="BH1090" t="s">
        <v>439</v>
      </c>
      <c r="BI1090" t="s">
        <v>439</v>
      </c>
      <c r="BJ1090" t="s">
        <v>439</v>
      </c>
      <c r="BK1090" t="s">
        <v>439</v>
      </c>
      <c r="BL1090" t="s">
        <v>439</v>
      </c>
      <c r="BM1090" t="s">
        <v>439</v>
      </c>
      <c r="BN1090" t="s">
        <v>439</v>
      </c>
      <c r="BO1090" t="s">
        <v>439</v>
      </c>
      <c r="BP1090" t="s">
        <v>4509</v>
      </c>
      <c r="BQ1090" t="s">
        <v>4381</v>
      </c>
      <c r="BR1090" t="s">
        <v>4385</v>
      </c>
      <c r="BS1090" t="s">
        <v>439</v>
      </c>
    </row>
    <row r="1091" spans="1:71">
      <c r="A1091" s="96">
        <v>45819</v>
      </c>
    </row>
    <row r="1092" spans="1:71">
      <c r="A1092" s="96">
        <v>45820</v>
      </c>
      <c r="BG1092">
        <f>SUM(BG1080:BG1091)</f>
        <v>5804</v>
      </c>
      <c r="BH1092">
        <f>SUM(BH1080:BH1091)</f>
        <v>9</v>
      </c>
      <c r="BI1092">
        <f>SUM(BI1080:BI1091)</f>
        <v>104</v>
      </c>
    </row>
    <row r="1093" spans="1:71">
      <c r="A1093" s="96">
        <v>45821</v>
      </c>
    </row>
    <row r="1094" spans="1:71">
      <c r="A1094" s="96">
        <v>45824</v>
      </c>
    </row>
    <row r="1095" spans="1:71">
      <c r="A1095" s="96">
        <v>45825</v>
      </c>
    </row>
    <row r="1096" spans="1:71">
      <c r="A1096" s="96">
        <v>45826</v>
      </c>
    </row>
    <row r="1097" spans="1:71">
      <c r="A1097" s="104">
        <v>45827</v>
      </c>
    </row>
    <row r="1098" spans="1:71">
      <c r="A1098" s="96">
        <v>45828</v>
      </c>
    </row>
    <row r="1099" spans="1:71">
      <c r="A1099" s="96">
        <v>45831</v>
      </c>
    </row>
    <row r="1100" spans="1:71">
      <c r="A1100" s="96">
        <v>45832</v>
      </c>
    </row>
    <row r="1101" spans="1:71">
      <c r="A1101" s="96">
        <v>45833</v>
      </c>
    </row>
    <row r="1102" spans="1:71">
      <c r="A1102" s="96">
        <v>45834</v>
      </c>
    </row>
    <row r="1103" spans="1:71">
      <c r="A1103" s="96">
        <v>45835</v>
      </c>
    </row>
    <row r="1104" spans="1:7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sheetPr>
    <tabColor rgb="FFFFC000"/>
  </sheetPr>
  <dimension ref="A1:BN1135"/>
  <sheetViews>
    <sheetView workbookViewId="0">
      <pane xSplit="1" ySplit="4" topLeftCell="B1064" activePane="bottomRight" state="frozen"/>
      <selection pane="topRight" activeCell="B1" sqref="B1"/>
      <selection pane="bottomLeft" activeCell="A5" sqref="A5"/>
      <selection pane="bottomRight" activeCell="BC1075" sqref="BC1075:BM1075"/>
    </sheetView>
  </sheetViews>
  <sheetFormatPr baseColWidth="10" defaultColWidth="8.7109375" defaultRowHeight="15"/>
  <cols>
    <col min="1" max="1" width="12.140625" customWidth="1"/>
    <col min="2" max="2" width="8.85546875" style="63"/>
    <col min="3" max="4" width="0" hidden="1" customWidth="1"/>
    <col min="5" max="9" width="9.140625" hidden="1" customWidth="1"/>
    <col min="10" max="10" width="8.5703125" hidden="1" customWidth="1"/>
    <col min="11" max="17" width="9.140625" hidden="1" customWidth="1"/>
    <col min="18" max="18" width="0" hidden="1" customWidth="1"/>
    <col min="19" max="19" width="9.140625" hidden="1" customWidth="1"/>
    <col min="20" max="20" width="0" hidden="1" customWidth="1"/>
    <col min="21" max="21" width="9.140625" hidden="1" customWidth="1"/>
    <col min="22" max="53" width="0" hidden="1" customWidth="1"/>
  </cols>
  <sheetData>
    <row r="1" spans="1:65">
      <c r="A1" s="56" t="s">
        <v>442</v>
      </c>
    </row>
    <row r="2" spans="1:65">
      <c r="C2" s="191"/>
    </row>
    <row r="4" spans="1:65" s="97" customFormat="1" ht="15.75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</row>
    <row r="5" spans="1:65">
      <c r="A5" s="96">
        <v>44286</v>
      </c>
      <c r="B5" s="479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65">
      <c r="A6" s="96">
        <v>44287</v>
      </c>
      <c r="B6" s="479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65">
      <c r="A7" s="96">
        <v>44291</v>
      </c>
      <c r="B7" s="479">
        <v>13815</v>
      </c>
      <c r="C7" s="65"/>
      <c r="D7" s="65"/>
      <c r="E7" s="178"/>
      <c r="F7" s="178">
        <v>842</v>
      </c>
      <c r="G7" s="178">
        <v>1201</v>
      </c>
      <c r="H7" s="178">
        <v>1616</v>
      </c>
      <c r="I7" s="178">
        <v>1868</v>
      </c>
      <c r="J7" s="178">
        <v>1501</v>
      </c>
      <c r="K7" s="178">
        <v>1646</v>
      </c>
      <c r="L7" s="178">
        <v>1170</v>
      </c>
      <c r="M7" s="178">
        <v>1088</v>
      </c>
      <c r="N7" s="178">
        <v>1043</v>
      </c>
      <c r="O7" s="178">
        <v>956</v>
      </c>
      <c r="P7" s="178">
        <v>809</v>
      </c>
      <c r="Q7" s="178">
        <v>75</v>
      </c>
    </row>
    <row r="8" spans="1:65" s="178" customFormat="1">
      <c r="A8" s="242">
        <v>44292</v>
      </c>
      <c r="B8" s="479">
        <v>14159</v>
      </c>
      <c r="C8" s="65"/>
      <c r="D8" s="65"/>
      <c r="F8" s="178">
        <v>839</v>
      </c>
      <c r="G8" s="178">
        <v>1332</v>
      </c>
      <c r="H8" s="178">
        <v>1721</v>
      </c>
      <c r="I8" s="178">
        <v>1879</v>
      </c>
      <c r="J8" s="178">
        <v>1493</v>
      </c>
      <c r="K8" s="178">
        <v>1706</v>
      </c>
      <c r="L8" s="178">
        <v>1218</v>
      </c>
      <c r="M8" s="178">
        <v>1088</v>
      </c>
      <c r="N8" s="178">
        <v>1043</v>
      </c>
      <c r="O8" s="178">
        <v>956</v>
      </c>
      <c r="P8" s="178">
        <v>809</v>
      </c>
      <c r="Q8" s="178">
        <v>75</v>
      </c>
    </row>
    <row r="9" spans="1:65" s="178" customFormat="1">
      <c r="A9" s="242">
        <v>44293</v>
      </c>
      <c r="B9" s="479">
        <v>15387</v>
      </c>
      <c r="C9" s="65"/>
      <c r="D9" s="65"/>
      <c r="F9" s="178">
        <v>843</v>
      </c>
      <c r="G9" s="178">
        <v>1649</v>
      </c>
      <c r="H9" s="178">
        <v>2076</v>
      </c>
      <c r="I9" s="178">
        <v>2101</v>
      </c>
      <c r="J9" s="178">
        <v>1693</v>
      </c>
      <c r="K9" s="178">
        <v>1836</v>
      </c>
      <c r="L9" s="178">
        <v>1218</v>
      </c>
      <c r="M9" s="178">
        <v>1088</v>
      </c>
      <c r="N9" s="178">
        <v>1043</v>
      </c>
      <c r="O9" s="178">
        <v>956</v>
      </c>
      <c r="P9" s="178">
        <v>809</v>
      </c>
      <c r="Q9" s="178">
        <v>75</v>
      </c>
    </row>
    <row r="10" spans="1:65" s="178" customFormat="1">
      <c r="A10" s="242">
        <v>44294</v>
      </c>
      <c r="B10" s="479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65" s="178" customFormat="1">
      <c r="A11" s="242">
        <v>44295</v>
      </c>
      <c r="B11" s="479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65" s="178" customFormat="1">
      <c r="A12" s="242">
        <v>44298</v>
      </c>
      <c r="B12" s="479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65" s="178" customFormat="1">
      <c r="A13" s="242">
        <v>44299</v>
      </c>
      <c r="B13" s="479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65" s="178" customFormat="1">
      <c r="A14" s="242">
        <v>44300</v>
      </c>
      <c r="B14" s="479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65" s="178" customFormat="1">
      <c r="A15" s="242">
        <v>44301</v>
      </c>
      <c r="B15" s="479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65" s="178" customFormat="1">
      <c r="A16" s="242">
        <v>44302</v>
      </c>
      <c r="B16" s="479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8" customFormat="1">
      <c r="A17" s="242">
        <v>44305</v>
      </c>
      <c r="B17" s="479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8" customFormat="1">
      <c r="A18" s="242">
        <v>44306</v>
      </c>
      <c r="B18" s="479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8" customFormat="1">
      <c r="A19" s="242">
        <v>44307</v>
      </c>
      <c r="B19" s="480">
        <v>18267</v>
      </c>
      <c r="C19" s="247"/>
      <c r="D19" s="247"/>
      <c r="E19" s="192"/>
      <c r="F19" s="192">
        <v>950</v>
      </c>
      <c r="G19" s="192">
        <v>1980</v>
      </c>
      <c r="H19" s="192">
        <v>2709</v>
      </c>
      <c r="I19" s="192">
        <v>2772</v>
      </c>
      <c r="J19" s="192">
        <v>2134</v>
      </c>
      <c r="K19" s="192">
        <v>2147</v>
      </c>
      <c r="L19" s="192">
        <v>1341</v>
      </c>
      <c r="M19" s="192">
        <v>1176</v>
      </c>
      <c r="N19" s="192">
        <v>1073</v>
      </c>
      <c r="O19" s="192">
        <v>1026</v>
      </c>
      <c r="P19" s="192">
        <v>879</v>
      </c>
      <c r="Q19" s="192">
        <v>80</v>
      </c>
    </row>
    <row r="20" spans="1:17" s="178" customFormat="1">
      <c r="A20" s="242">
        <v>44308</v>
      </c>
      <c r="B20" s="479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8" customFormat="1">
      <c r="A21" s="242">
        <v>44309</v>
      </c>
      <c r="B21" s="479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8" customFormat="1">
      <c r="A22" s="242">
        <v>44312</v>
      </c>
      <c r="B22" s="479">
        <v>18711</v>
      </c>
      <c r="C22" s="65"/>
      <c r="D22" s="65"/>
      <c r="F22" s="178">
        <v>942</v>
      </c>
      <c r="G22" s="178">
        <v>1909</v>
      </c>
      <c r="H22" s="178">
        <v>2884</v>
      </c>
      <c r="I22" s="178">
        <v>2913</v>
      </c>
      <c r="J22" s="178">
        <v>2129</v>
      </c>
      <c r="K22" s="178">
        <v>2097</v>
      </c>
      <c r="L22" s="178">
        <v>1341</v>
      </c>
      <c r="M22" s="178">
        <v>1216</v>
      </c>
      <c r="N22" s="178">
        <v>1213</v>
      </c>
      <c r="O22" s="178">
        <v>1076</v>
      </c>
      <c r="P22" s="178">
        <v>929</v>
      </c>
      <c r="Q22" s="178">
        <v>80</v>
      </c>
    </row>
    <row r="23" spans="1:17" s="178" customFormat="1">
      <c r="A23" s="242">
        <v>44313</v>
      </c>
      <c r="B23" s="479">
        <v>18829</v>
      </c>
      <c r="C23" s="65"/>
      <c r="D23" s="65"/>
      <c r="F23" s="178">
        <v>942</v>
      </c>
      <c r="G23" s="178">
        <v>1909</v>
      </c>
      <c r="H23" s="178">
        <v>2884</v>
      </c>
      <c r="I23" s="178">
        <v>2913</v>
      </c>
      <c r="J23" s="178">
        <v>2129</v>
      </c>
      <c r="K23" s="178">
        <v>2097</v>
      </c>
      <c r="L23" s="178">
        <v>1341</v>
      </c>
      <c r="M23" s="178">
        <v>1266</v>
      </c>
      <c r="N23" s="178">
        <v>1213</v>
      </c>
      <c r="O23" s="178">
        <v>1076</v>
      </c>
      <c r="P23" s="178">
        <v>979</v>
      </c>
      <c r="Q23" s="178">
        <v>80</v>
      </c>
    </row>
    <row r="24" spans="1:17" s="178" customFormat="1">
      <c r="A24" s="242">
        <v>44314</v>
      </c>
      <c r="B24" s="479">
        <v>19103</v>
      </c>
      <c r="C24" s="65"/>
      <c r="D24" s="65"/>
      <c r="F24" s="178">
        <v>942</v>
      </c>
      <c r="G24" s="178">
        <v>2016</v>
      </c>
      <c r="H24" s="178">
        <v>2984</v>
      </c>
      <c r="I24" s="178">
        <v>2919</v>
      </c>
      <c r="J24" s="178">
        <v>2160</v>
      </c>
      <c r="K24" s="178">
        <v>2127</v>
      </c>
      <c r="L24" s="178">
        <v>1341</v>
      </c>
      <c r="M24" s="178">
        <v>1266</v>
      </c>
      <c r="N24" s="178">
        <v>1213</v>
      </c>
      <c r="O24" s="178">
        <v>1076</v>
      </c>
      <c r="P24" s="178">
        <v>979</v>
      </c>
      <c r="Q24" s="178">
        <v>80</v>
      </c>
    </row>
    <row r="25" spans="1:17" s="178" customFormat="1">
      <c r="A25" s="242">
        <v>44315</v>
      </c>
      <c r="B25" s="479">
        <v>19759</v>
      </c>
      <c r="C25" s="65"/>
      <c r="D25" s="65"/>
      <c r="F25" s="178">
        <v>942</v>
      </c>
      <c r="G25" s="178">
        <v>1999</v>
      </c>
      <c r="H25" s="178">
        <v>3113</v>
      </c>
      <c r="I25" s="178">
        <v>2966</v>
      </c>
      <c r="J25" s="178">
        <v>2262</v>
      </c>
      <c r="K25" s="178">
        <v>2122</v>
      </c>
      <c r="L25" s="178">
        <v>1341</v>
      </c>
      <c r="M25" s="178">
        <v>1266</v>
      </c>
      <c r="N25" s="178">
        <v>1263</v>
      </c>
      <c r="O25" s="178">
        <v>1241</v>
      </c>
      <c r="P25" s="178">
        <v>1164</v>
      </c>
      <c r="Q25" s="178">
        <v>80</v>
      </c>
    </row>
    <row r="26" spans="1:17" s="178" customFormat="1">
      <c r="A26" s="242">
        <v>44316</v>
      </c>
      <c r="B26" s="479">
        <v>19759</v>
      </c>
      <c r="C26" s="65"/>
      <c r="D26" s="65"/>
      <c r="F26" s="178">
        <v>942</v>
      </c>
      <c r="G26" s="178">
        <v>1999</v>
      </c>
      <c r="H26" s="178">
        <v>3113</v>
      </c>
      <c r="I26" s="178">
        <v>2966</v>
      </c>
      <c r="J26" s="178">
        <v>2262</v>
      </c>
      <c r="K26" s="178">
        <v>2122</v>
      </c>
      <c r="L26" s="178">
        <v>1341</v>
      </c>
      <c r="M26" s="178">
        <v>1266</v>
      </c>
      <c r="N26" s="178">
        <v>1263</v>
      </c>
      <c r="O26" s="178">
        <v>1241</v>
      </c>
      <c r="P26" s="178">
        <v>1164</v>
      </c>
      <c r="Q26" s="178">
        <v>80</v>
      </c>
    </row>
    <row r="27" spans="1:17" s="178" customFormat="1">
      <c r="A27" s="242">
        <v>44319</v>
      </c>
      <c r="B27" s="479">
        <v>19761</v>
      </c>
      <c r="C27" s="65"/>
      <c r="D27" s="65"/>
      <c r="G27" s="178">
        <v>2001</v>
      </c>
      <c r="H27" s="178">
        <v>3113</v>
      </c>
      <c r="I27" s="178">
        <v>2966</v>
      </c>
      <c r="J27" s="178">
        <v>2262</v>
      </c>
      <c r="K27" s="178">
        <v>2122</v>
      </c>
      <c r="L27" s="178">
        <v>1341</v>
      </c>
      <c r="M27" s="178">
        <v>1266</v>
      </c>
      <c r="N27" s="178">
        <v>1263</v>
      </c>
      <c r="O27" s="178">
        <v>1241</v>
      </c>
      <c r="P27" s="178">
        <v>1164</v>
      </c>
      <c r="Q27" s="178">
        <v>80</v>
      </c>
    </row>
    <row r="28" spans="1:17" s="178" customFormat="1">
      <c r="A28" s="242">
        <v>44320</v>
      </c>
      <c r="B28" s="479">
        <v>19846</v>
      </c>
      <c r="C28" s="65"/>
      <c r="D28" s="65"/>
      <c r="G28" s="178">
        <v>1994</v>
      </c>
      <c r="H28" s="178">
        <v>3117</v>
      </c>
      <c r="I28" s="178">
        <v>2971</v>
      </c>
      <c r="J28" s="178">
        <v>2262</v>
      </c>
      <c r="K28" s="178">
        <v>2110</v>
      </c>
      <c r="L28" s="178">
        <v>1341</v>
      </c>
      <c r="M28" s="178">
        <v>1281</v>
      </c>
      <c r="N28" s="178">
        <v>1263</v>
      </c>
      <c r="O28" s="178">
        <v>1241</v>
      </c>
      <c r="P28" s="178">
        <v>1244</v>
      </c>
      <c r="Q28" s="178">
        <v>80</v>
      </c>
    </row>
    <row r="29" spans="1:17" s="178" customFormat="1">
      <c r="A29" s="242">
        <v>44321</v>
      </c>
      <c r="B29" s="479">
        <v>19875</v>
      </c>
      <c r="C29" s="65"/>
      <c r="D29" s="65"/>
      <c r="G29" s="178">
        <v>1996</v>
      </c>
      <c r="H29" s="178">
        <v>3144</v>
      </c>
      <c r="I29" s="178">
        <v>2978</v>
      </c>
      <c r="J29" s="178">
        <v>2262</v>
      </c>
      <c r="K29" s="178">
        <v>2104</v>
      </c>
      <c r="L29" s="178">
        <v>1340</v>
      </c>
      <c r="M29" s="178">
        <v>1281</v>
      </c>
      <c r="N29" s="178">
        <v>1263</v>
      </c>
      <c r="O29" s="178">
        <v>1241</v>
      </c>
      <c r="P29" s="178">
        <v>1244</v>
      </c>
      <c r="Q29" s="178">
        <v>80</v>
      </c>
    </row>
    <row r="30" spans="1:17" s="178" customFormat="1">
      <c r="A30" s="242">
        <v>44322</v>
      </c>
      <c r="B30" s="479">
        <v>20009</v>
      </c>
      <c r="C30" s="65"/>
      <c r="D30" s="65"/>
      <c r="G30" s="178">
        <v>1997</v>
      </c>
      <c r="H30" s="178">
        <v>3174</v>
      </c>
      <c r="I30" s="178">
        <v>3007</v>
      </c>
      <c r="J30" s="178">
        <v>2262</v>
      </c>
      <c r="K30" s="178">
        <v>2148</v>
      </c>
      <c r="L30" s="178">
        <v>1340</v>
      </c>
      <c r="M30" s="178">
        <v>1281</v>
      </c>
      <c r="N30" s="178">
        <v>1263</v>
      </c>
      <c r="O30" s="178">
        <v>1241</v>
      </c>
      <c r="P30" s="178">
        <v>1274</v>
      </c>
      <c r="Q30" s="178">
        <v>80</v>
      </c>
    </row>
    <row r="31" spans="1:17" s="178" customFormat="1">
      <c r="A31" s="242">
        <v>44323</v>
      </c>
      <c r="B31" s="479">
        <v>19170</v>
      </c>
      <c r="C31" s="65"/>
      <c r="D31" s="65"/>
      <c r="G31" s="178">
        <v>1997</v>
      </c>
      <c r="H31" s="178">
        <v>3174</v>
      </c>
      <c r="I31" s="178">
        <v>3007</v>
      </c>
      <c r="J31" s="178">
        <v>2282</v>
      </c>
      <c r="K31" s="178">
        <v>2148</v>
      </c>
      <c r="L31" s="178">
        <v>1363</v>
      </c>
      <c r="M31" s="178">
        <v>1306</v>
      </c>
      <c r="N31" s="178">
        <v>1288</v>
      </c>
      <c r="O31" s="178">
        <v>1241</v>
      </c>
      <c r="P31" s="178">
        <v>1284</v>
      </c>
      <c r="Q31" s="178">
        <v>80</v>
      </c>
    </row>
    <row r="32" spans="1:17" s="178" customFormat="1">
      <c r="A32" s="242">
        <v>44326</v>
      </c>
      <c r="B32" s="479">
        <v>19265</v>
      </c>
      <c r="C32" s="65"/>
      <c r="D32" s="65"/>
      <c r="G32" s="178">
        <v>1981</v>
      </c>
      <c r="H32" s="178">
        <v>3174</v>
      </c>
      <c r="I32" s="178">
        <v>3007</v>
      </c>
      <c r="J32" s="178">
        <v>2282</v>
      </c>
      <c r="K32" s="178">
        <v>2218</v>
      </c>
      <c r="L32" s="178">
        <v>1404</v>
      </c>
      <c r="M32" s="178">
        <v>1306</v>
      </c>
      <c r="N32" s="178">
        <v>1288</v>
      </c>
      <c r="O32" s="178">
        <v>1241</v>
      </c>
      <c r="P32" s="178">
        <v>1284</v>
      </c>
      <c r="Q32" s="178">
        <v>80</v>
      </c>
    </row>
    <row r="33" spans="1:19" s="178" customFormat="1">
      <c r="A33" s="242">
        <v>44327</v>
      </c>
      <c r="B33" s="479">
        <v>19128</v>
      </c>
      <c r="C33" s="65"/>
      <c r="D33" s="65"/>
      <c r="G33" s="178">
        <v>1855</v>
      </c>
      <c r="H33" s="178">
        <v>3252</v>
      </c>
      <c r="I33" s="178">
        <v>3036</v>
      </c>
      <c r="J33" s="178">
        <v>2307</v>
      </c>
      <c r="K33" s="178">
        <v>2218</v>
      </c>
      <c r="L33" s="178">
        <v>1404</v>
      </c>
      <c r="M33" s="178">
        <v>1236</v>
      </c>
      <c r="N33" s="178">
        <v>1215</v>
      </c>
      <c r="O33" s="178">
        <v>1241</v>
      </c>
      <c r="P33" s="178">
        <v>1284</v>
      </c>
      <c r="Q33" s="178">
        <v>80</v>
      </c>
    </row>
    <row r="34" spans="1:19" s="178" customFormat="1">
      <c r="A34" s="242">
        <v>44328</v>
      </c>
      <c r="B34" s="479">
        <v>19431</v>
      </c>
      <c r="C34" s="65"/>
      <c r="D34" s="65"/>
      <c r="G34" s="178">
        <v>1849</v>
      </c>
      <c r="H34" s="178">
        <v>3332</v>
      </c>
      <c r="I34" s="178">
        <v>3161</v>
      </c>
      <c r="J34" s="178">
        <v>2411</v>
      </c>
      <c r="K34" s="178">
        <v>2218</v>
      </c>
      <c r="L34" s="178">
        <v>1404</v>
      </c>
      <c r="M34" s="178">
        <v>1236</v>
      </c>
      <c r="N34" s="178">
        <v>1215</v>
      </c>
      <c r="O34" s="178">
        <v>1241</v>
      </c>
      <c r="P34" s="178">
        <v>1284</v>
      </c>
      <c r="Q34" s="178">
        <v>80</v>
      </c>
    </row>
    <row r="35" spans="1:19" s="178" customFormat="1">
      <c r="A35" s="242">
        <v>44329</v>
      </c>
      <c r="B35" s="479">
        <v>19428</v>
      </c>
      <c r="C35" s="65"/>
      <c r="D35" s="65"/>
      <c r="G35" s="178">
        <v>1848</v>
      </c>
      <c r="H35" s="178">
        <v>3332</v>
      </c>
      <c r="I35" s="178">
        <v>3161</v>
      </c>
      <c r="J35" s="178">
        <v>2411</v>
      </c>
      <c r="K35" s="178">
        <v>2216</v>
      </c>
      <c r="L35" s="178">
        <v>1404</v>
      </c>
      <c r="M35" s="178">
        <v>1236</v>
      </c>
      <c r="N35" s="178">
        <v>1215</v>
      </c>
      <c r="O35" s="178">
        <v>1241</v>
      </c>
      <c r="P35" s="178">
        <v>1284</v>
      </c>
      <c r="Q35" s="178">
        <v>80</v>
      </c>
    </row>
    <row r="36" spans="1:19" s="178" customFormat="1">
      <c r="A36" s="242">
        <v>44330</v>
      </c>
      <c r="B36" s="479">
        <v>20642</v>
      </c>
      <c r="C36" s="65"/>
      <c r="D36" s="65"/>
      <c r="G36" s="178">
        <v>1849</v>
      </c>
      <c r="H36" s="178">
        <v>3479</v>
      </c>
      <c r="I36" s="178">
        <v>3331</v>
      </c>
      <c r="J36" s="178">
        <v>2543</v>
      </c>
      <c r="K36" s="178">
        <v>2188</v>
      </c>
      <c r="L36" s="178">
        <v>1404</v>
      </c>
      <c r="M36" s="178">
        <v>1086</v>
      </c>
      <c r="N36" s="178">
        <v>1215</v>
      </c>
      <c r="O36" s="178">
        <v>1241</v>
      </c>
      <c r="P36" s="178">
        <v>1284</v>
      </c>
      <c r="Q36" s="178">
        <v>80</v>
      </c>
    </row>
    <row r="37" spans="1:19" s="178" customFormat="1">
      <c r="A37" s="242">
        <v>44333</v>
      </c>
      <c r="B37" s="479">
        <v>19730</v>
      </c>
      <c r="C37" s="65"/>
      <c r="D37" s="65"/>
      <c r="G37" s="178">
        <v>1849</v>
      </c>
      <c r="H37" s="178">
        <v>3479</v>
      </c>
      <c r="I37" s="178">
        <v>3331</v>
      </c>
      <c r="J37" s="178">
        <v>2543</v>
      </c>
      <c r="K37" s="178">
        <v>2188</v>
      </c>
      <c r="L37" s="178">
        <v>1434</v>
      </c>
      <c r="M37" s="178">
        <v>1086</v>
      </c>
      <c r="N37" s="178">
        <v>1215</v>
      </c>
      <c r="O37" s="178">
        <v>1241</v>
      </c>
      <c r="P37" s="178">
        <v>1284</v>
      </c>
      <c r="Q37" s="178">
        <v>80</v>
      </c>
    </row>
    <row r="38" spans="1:19" s="178" customFormat="1">
      <c r="A38" s="242">
        <v>44334</v>
      </c>
      <c r="B38" s="479">
        <v>19494</v>
      </c>
      <c r="C38" s="65"/>
      <c r="D38" s="65"/>
      <c r="G38" s="178">
        <v>1774</v>
      </c>
      <c r="H38" s="178">
        <v>3485</v>
      </c>
      <c r="I38" s="178">
        <v>3331</v>
      </c>
      <c r="J38" s="178">
        <v>2518</v>
      </c>
      <c r="K38" s="178">
        <v>2182</v>
      </c>
      <c r="L38" s="178">
        <v>1426</v>
      </c>
      <c r="M38" s="178">
        <v>1086</v>
      </c>
      <c r="N38" s="178">
        <v>1215</v>
      </c>
      <c r="O38" s="178">
        <v>1241</v>
      </c>
      <c r="P38" s="178">
        <v>1156</v>
      </c>
      <c r="Q38" s="178">
        <v>80</v>
      </c>
    </row>
    <row r="39" spans="1:19" s="178" customFormat="1">
      <c r="A39" s="242">
        <v>44335</v>
      </c>
      <c r="B39" s="479">
        <v>19527</v>
      </c>
      <c r="C39" s="65"/>
      <c r="D39" s="65"/>
      <c r="G39" s="178">
        <v>1770</v>
      </c>
      <c r="H39" s="178">
        <v>3485</v>
      </c>
      <c r="I39" s="178">
        <v>3331</v>
      </c>
      <c r="J39" s="178">
        <v>2551</v>
      </c>
      <c r="K39" s="178">
        <v>2186</v>
      </c>
      <c r="L39" s="178">
        <v>1426</v>
      </c>
      <c r="M39" s="178">
        <v>1086</v>
      </c>
      <c r="N39" s="178">
        <v>1215</v>
      </c>
      <c r="O39" s="178">
        <v>1241</v>
      </c>
      <c r="P39" s="178">
        <v>1156</v>
      </c>
      <c r="Q39" s="178">
        <v>80</v>
      </c>
    </row>
    <row r="40" spans="1:19" s="178" customFormat="1">
      <c r="A40" s="242">
        <v>44336</v>
      </c>
      <c r="B40" s="479">
        <v>20018</v>
      </c>
      <c r="C40" s="65"/>
      <c r="D40" s="65"/>
      <c r="G40" s="178">
        <v>1770</v>
      </c>
      <c r="H40" s="178">
        <v>3500</v>
      </c>
      <c r="I40" s="178">
        <v>3521</v>
      </c>
      <c r="J40" s="178">
        <v>2731</v>
      </c>
      <c r="K40" s="178">
        <v>2292</v>
      </c>
      <c r="L40" s="178">
        <v>1438</v>
      </c>
      <c r="M40" s="178">
        <v>1086</v>
      </c>
      <c r="N40" s="178">
        <v>1215</v>
      </c>
      <c r="O40" s="178">
        <v>1241</v>
      </c>
      <c r="P40" s="178">
        <v>1144</v>
      </c>
      <c r="Q40" s="178">
        <v>80</v>
      </c>
    </row>
    <row r="41" spans="1:19" s="178" customFormat="1">
      <c r="A41" s="242">
        <v>44337</v>
      </c>
      <c r="B41" s="479">
        <v>20009</v>
      </c>
      <c r="C41" s="65"/>
      <c r="D41" s="65"/>
      <c r="G41" s="178">
        <v>1770</v>
      </c>
      <c r="H41" s="178">
        <v>3500</v>
      </c>
      <c r="I41" s="178">
        <v>3521</v>
      </c>
      <c r="J41" s="178">
        <v>2731</v>
      </c>
      <c r="K41" s="178">
        <v>2283</v>
      </c>
      <c r="L41" s="178">
        <v>1438</v>
      </c>
      <c r="M41" s="178">
        <v>1086</v>
      </c>
      <c r="N41" s="178">
        <v>1215</v>
      </c>
      <c r="O41" s="178">
        <v>1241</v>
      </c>
      <c r="P41" s="178">
        <v>1144</v>
      </c>
      <c r="Q41" s="178">
        <v>80</v>
      </c>
    </row>
    <row r="42" spans="1:19" s="178" customFormat="1">
      <c r="A42" s="242">
        <v>44340</v>
      </c>
      <c r="B42" s="479">
        <v>20009</v>
      </c>
      <c r="C42" s="65"/>
      <c r="D42" s="65"/>
      <c r="G42" s="178">
        <v>1770</v>
      </c>
      <c r="H42" s="178">
        <v>3500</v>
      </c>
      <c r="I42" s="178">
        <v>3521</v>
      </c>
      <c r="J42" s="178">
        <v>2731</v>
      </c>
      <c r="K42" s="178">
        <v>2283</v>
      </c>
      <c r="L42" s="178">
        <v>1438</v>
      </c>
      <c r="M42" s="178">
        <v>1086</v>
      </c>
      <c r="N42" s="178">
        <v>1215</v>
      </c>
      <c r="O42" s="178">
        <v>1241</v>
      </c>
      <c r="P42" s="178">
        <v>1144</v>
      </c>
      <c r="Q42" s="178">
        <v>80</v>
      </c>
    </row>
    <row r="43" spans="1:19" s="178" customFormat="1">
      <c r="A43" s="242">
        <v>44341</v>
      </c>
      <c r="B43" s="479">
        <v>20319</v>
      </c>
      <c r="C43" s="65"/>
      <c r="D43" s="65"/>
      <c r="G43" s="178">
        <v>1770</v>
      </c>
      <c r="H43" s="178">
        <v>3450</v>
      </c>
      <c r="I43" s="178">
        <v>3631</v>
      </c>
      <c r="J43" s="178">
        <v>2781</v>
      </c>
      <c r="K43" s="178">
        <v>2283</v>
      </c>
      <c r="L43" s="178">
        <v>1438</v>
      </c>
      <c r="M43" s="178">
        <v>1086</v>
      </c>
      <c r="N43" s="178">
        <v>1215</v>
      </c>
      <c r="O43" s="178">
        <v>1341</v>
      </c>
      <c r="P43" s="178">
        <v>1244</v>
      </c>
      <c r="Q43" s="178">
        <v>80</v>
      </c>
    </row>
    <row r="44" spans="1:19" s="178" customFormat="1">
      <c r="A44" s="242">
        <v>44342</v>
      </c>
      <c r="B44" s="479">
        <v>20458</v>
      </c>
      <c r="C44" s="65"/>
      <c r="D44" s="65"/>
      <c r="G44" s="178">
        <v>1770</v>
      </c>
      <c r="H44" s="178">
        <v>3430</v>
      </c>
      <c r="I44" s="178">
        <v>3831</v>
      </c>
      <c r="J44" s="178">
        <v>2831</v>
      </c>
      <c r="K44" s="178">
        <v>2275</v>
      </c>
      <c r="L44" s="178">
        <v>1438</v>
      </c>
      <c r="M44" s="178">
        <v>1086</v>
      </c>
      <c r="N44" s="178">
        <v>1215</v>
      </c>
      <c r="O44" s="178">
        <v>1291</v>
      </c>
      <c r="P44" s="178">
        <v>1211</v>
      </c>
      <c r="Q44" s="178">
        <v>80</v>
      </c>
    </row>
    <row r="45" spans="1:19" s="178" customFormat="1">
      <c r="A45" s="242">
        <v>44343</v>
      </c>
      <c r="B45" s="479">
        <v>20237</v>
      </c>
      <c r="C45" s="65"/>
      <c r="D45" s="65"/>
      <c r="G45" s="178">
        <v>1755</v>
      </c>
      <c r="H45" s="178">
        <v>3400</v>
      </c>
      <c r="I45" s="178">
        <v>3801</v>
      </c>
      <c r="J45" s="178">
        <v>2831</v>
      </c>
      <c r="K45" s="178">
        <v>2275</v>
      </c>
      <c r="L45" s="178">
        <v>1423</v>
      </c>
      <c r="M45" s="178">
        <v>1083</v>
      </c>
      <c r="N45" s="178">
        <v>1190</v>
      </c>
      <c r="O45" s="178">
        <v>1243</v>
      </c>
      <c r="P45" s="178">
        <v>1156</v>
      </c>
      <c r="Q45" s="178">
        <v>80</v>
      </c>
    </row>
    <row r="46" spans="1:19" s="178" customFormat="1">
      <c r="A46" s="242">
        <v>44344</v>
      </c>
      <c r="B46" s="479">
        <v>20299</v>
      </c>
      <c r="C46" s="65"/>
      <c r="D46" s="65"/>
      <c r="G46" s="178">
        <v>1755</v>
      </c>
      <c r="H46" s="178">
        <v>3388</v>
      </c>
      <c r="I46" s="178">
        <v>3811</v>
      </c>
      <c r="J46" s="178">
        <v>2861</v>
      </c>
      <c r="K46" s="178">
        <v>2289</v>
      </c>
      <c r="L46" s="178">
        <v>1443</v>
      </c>
      <c r="M46" s="178">
        <v>1083</v>
      </c>
      <c r="N46" s="178">
        <v>1190</v>
      </c>
      <c r="O46" s="178">
        <v>1243</v>
      </c>
      <c r="P46" s="178">
        <v>1156</v>
      </c>
      <c r="Q46" s="178">
        <v>80</v>
      </c>
    </row>
    <row r="47" spans="1:19" s="178" customFormat="1">
      <c r="A47" s="242">
        <v>44347</v>
      </c>
      <c r="B47" s="479">
        <v>20264</v>
      </c>
      <c r="C47" s="65"/>
      <c r="D47" s="65"/>
      <c r="G47" s="178">
        <v>1755</v>
      </c>
      <c r="H47" s="178">
        <v>3388</v>
      </c>
      <c r="I47" s="178">
        <v>3811</v>
      </c>
      <c r="J47" s="178">
        <v>2851</v>
      </c>
      <c r="K47" s="178">
        <v>2289</v>
      </c>
      <c r="L47" s="178">
        <v>1443</v>
      </c>
      <c r="M47" s="178">
        <v>1058</v>
      </c>
      <c r="N47" s="178">
        <v>1190</v>
      </c>
      <c r="O47" s="178">
        <v>1243</v>
      </c>
      <c r="P47" s="178">
        <v>1156</v>
      </c>
      <c r="Q47" s="178">
        <v>80</v>
      </c>
      <c r="S47" s="178">
        <v>0</v>
      </c>
    </row>
    <row r="48" spans="1:19" s="178" customFormat="1">
      <c r="A48" s="242">
        <v>44348</v>
      </c>
      <c r="B48" s="479">
        <v>18624</v>
      </c>
      <c r="C48" s="65"/>
      <c r="D48" s="65"/>
      <c r="H48" s="178">
        <v>3448</v>
      </c>
      <c r="I48" s="178">
        <v>3811</v>
      </c>
      <c r="J48" s="178">
        <v>2873</v>
      </c>
      <c r="K48" s="178">
        <v>2319</v>
      </c>
      <c r="L48" s="178">
        <v>1446</v>
      </c>
      <c r="M48" s="178">
        <v>1058</v>
      </c>
      <c r="N48" s="178">
        <v>1190</v>
      </c>
      <c r="O48" s="178">
        <v>1243</v>
      </c>
      <c r="P48" s="178">
        <v>1156</v>
      </c>
      <c r="Q48" s="178">
        <v>80</v>
      </c>
      <c r="S48" s="178">
        <v>0</v>
      </c>
    </row>
    <row r="49" spans="1:26" s="178" customFormat="1">
      <c r="A49" s="242">
        <v>44349</v>
      </c>
      <c r="B49" s="479">
        <v>18624</v>
      </c>
      <c r="C49" s="65"/>
      <c r="D49" s="65"/>
      <c r="H49" s="178">
        <v>3448</v>
      </c>
      <c r="I49" s="178">
        <v>3811</v>
      </c>
      <c r="J49" s="178">
        <v>2873</v>
      </c>
      <c r="K49" s="178">
        <v>2319</v>
      </c>
      <c r="L49" s="178">
        <v>1446</v>
      </c>
      <c r="M49" s="178">
        <v>1058</v>
      </c>
      <c r="N49" s="178">
        <v>1190</v>
      </c>
      <c r="O49" s="178">
        <v>1243</v>
      </c>
      <c r="P49" s="178">
        <v>1156</v>
      </c>
      <c r="Q49" s="178">
        <v>80</v>
      </c>
      <c r="S49" s="178">
        <v>0</v>
      </c>
    </row>
    <row r="50" spans="1:26">
      <c r="A50" s="96">
        <v>44350</v>
      </c>
      <c r="B50" s="480">
        <v>18624</v>
      </c>
      <c r="C50" s="247"/>
      <c r="D50" s="247"/>
      <c r="E50" s="247"/>
      <c r="F50" s="247"/>
      <c r="G50" s="247"/>
      <c r="H50" s="247">
        <v>3448</v>
      </c>
      <c r="I50" s="247">
        <v>3811</v>
      </c>
      <c r="J50" s="247">
        <v>2873</v>
      </c>
      <c r="K50" s="247">
        <v>2319</v>
      </c>
      <c r="L50" s="247">
        <v>1446</v>
      </c>
      <c r="M50" s="247">
        <v>1058</v>
      </c>
      <c r="N50" s="247">
        <v>1190</v>
      </c>
      <c r="O50" s="247">
        <v>1243</v>
      </c>
      <c r="P50" s="247">
        <v>1156</v>
      </c>
      <c r="Q50" s="247">
        <v>80</v>
      </c>
      <c r="R50" s="192"/>
      <c r="S50" s="247">
        <v>0</v>
      </c>
      <c r="T50" s="29"/>
      <c r="U50" s="29"/>
      <c r="V50" s="29"/>
      <c r="W50" s="29"/>
      <c r="X50" s="29"/>
      <c r="Y50" s="29"/>
      <c r="Z50" s="29"/>
    </row>
    <row r="51" spans="1:26" s="178" customFormat="1">
      <c r="A51" s="242">
        <v>44351</v>
      </c>
      <c r="B51" s="479">
        <v>17937</v>
      </c>
      <c r="C51" s="65"/>
      <c r="D51" s="65"/>
      <c r="H51" s="178">
        <v>3427</v>
      </c>
      <c r="I51" s="178">
        <v>3796</v>
      </c>
      <c r="J51" s="178">
        <v>2883</v>
      </c>
      <c r="K51" s="178">
        <v>2354</v>
      </c>
      <c r="L51" s="178">
        <v>1447</v>
      </c>
      <c r="M51" s="178">
        <v>881</v>
      </c>
      <c r="N51" s="178">
        <v>993</v>
      </c>
      <c r="O51" s="178">
        <v>1091</v>
      </c>
      <c r="P51" s="178">
        <v>985</v>
      </c>
      <c r="Q51" s="178">
        <v>80</v>
      </c>
      <c r="S51" s="178">
        <v>0</v>
      </c>
    </row>
    <row r="52" spans="1:26" s="178" customFormat="1">
      <c r="A52" s="242">
        <v>44354</v>
      </c>
      <c r="B52" s="479">
        <v>17496</v>
      </c>
      <c r="C52" s="65"/>
      <c r="D52" s="65"/>
      <c r="H52" s="178">
        <v>3427</v>
      </c>
      <c r="I52" s="178">
        <v>3791</v>
      </c>
      <c r="J52" s="178">
        <v>2874</v>
      </c>
      <c r="K52" s="178">
        <v>2574</v>
      </c>
      <c r="L52" s="178">
        <v>1472</v>
      </c>
      <c r="M52" s="178">
        <v>762</v>
      </c>
      <c r="N52" s="178">
        <v>817</v>
      </c>
      <c r="O52" s="178">
        <v>893</v>
      </c>
      <c r="P52" s="178">
        <v>806</v>
      </c>
      <c r="Q52" s="178">
        <v>80</v>
      </c>
      <c r="S52" s="178">
        <v>0</v>
      </c>
    </row>
    <row r="53" spans="1:26" s="178" customFormat="1">
      <c r="A53" s="242">
        <v>44355</v>
      </c>
      <c r="B53" s="479">
        <v>17531</v>
      </c>
      <c r="C53" s="65"/>
      <c r="D53" s="65"/>
      <c r="H53" s="178">
        <v>3367</v>
      </c>
      <c r="I53" s="178">
        <v>3791</v>
      </c>
      <c r="J53" s="178">
        <v>2962</v>
      </c>
      <c r="K53" s="178">
        <v>2591</v>
      </c>
      <c r="L53" s="178">
        <v>1472</v>
      </c>
      <c r="M53" s="178">
        <v>762</v>
      </c>
      <c r="N53" s="178">
        <v>807</v>
      </c>
      <c r="O53" s="178">
        <v>893</v>
      </c>
      <c r="P53" s="178">
        <v>806</v>
      </c>
      <c r="Q53" s="178">
        <v>80</v>
      </c>
      <c r="S53" s="178">
        <v>0</v>
      </c>
    </row>
    <row r="54" spans="1:26" s="178" customFormat="1">
      <c r="A54" s="242">
        <v>44356</v>
      </c>
      <c r="B54" s="479">
        <v>17655</v>
      </c>
      <c r="C54" s="65"/>
      <c r="D54" s="65"/>
      <c r="H54" s="178">
        <v>3347</v>
      </c>
      <c r="I54" s="178">
        <v>3791</v>
      </c>
      <c r="J54" s="178">
        <v>3077</v>
      </c>
      <c r="K54" s="178">
        <v>2719</v>
      </c>
      <c r="L54" s="178">
        <v>1473</v>
      </c>
      <c r="M54" s="178">
        <v>812</v>
      </c>
      <c r="N54" s="178">
        <v>757</v>
      </c>
      <c r="O54" s="178">
        <v>843</v>
      </c>
      <c r="P54" s="178">
        <v>756</v>
      </c>
      <c r="Q54" s="178">
        <v>80</v>
      </c>
      <c r="S54" s="178">
        <v>0</v>
      </c>
    </row>
    <row r="55" spans="1:26" s="178" customFormat="1">
      <c r="A55" s="242">
        <v>44357</v>
      </c>
      <c r="B55" s="479">
        <v>17658</v>
      </c>
      <c r="C55" s="65"/>
      <c r="D55" s="65"/>
      <c r="H55" s="178">
        <v>3291</v>
      </c>
      <c r="I55" s="178">
        <v>3791</v>
      </c>
      <c r="J55" s="178">
        <v>3077</v>
      </c>
      <c r="K55" s="178">
        <v>2764</v>
      </c>
      <c r="L55" s="178">
        <v>1472</v>
      </c>
      <c r="M55" s="178">
        <v>812</v>
      </c>
      <c r="N55" s="178">
        <v>757</v>
      </c>
      <c r="O55" s="178">
        <v>843</v>
      </c>
      <c r="P55" s="178">
        <v>771</v>
      </c>
      <c r="Q55" s="178">
        <v>80</v>
      </c>
      <c r="S55" s="178">
        <v>0</v>
      </c>
    </row>
    <row r="56" spans="1:26" s="178" customFormat="1">
      <c r="A56" s="242">
        <v>44358</v>
      </c>
      <c r="B56" s="479">
        <v>17707</v>
      </c>
      <c r="C56" s="65"/>
      <c r="D56" s="65"/>
      <c r="H56" s="178">
        <v>3229</v>
      </c>
      <c r="I56" s="178">
        <v>3791</v>
      </c>
      <c r="J56" s="178">
        <v>3077</v>
      </c>
      <c r="K56" s="178">
        <v>2764</v>
      </c>
      <c r="L56" s="178">
        <v>1507</v>
      </c>
      <c r="M56" s="178">
        <v>862</v>
      </c>
      <c r="N56" s="178">
        <v>783</v>
      </c>
      <c r="O56" s="178">
        <v>843</v>
      </c>
      <c r="P56" s="178">
        <v>771</v>
      </c>
      <c r="Q56" s="178">
        <v>80</v>
      </c>
      <c r="S56" s="178">
        <v>0</v>
      </c>
    </row>
    <row r="57" spans="1:26" s="178" customFormat="1">
      <c r="A57" s="242">
        <v>44361</v>
      </c>
      <c r="B57" s="479">
        <v>17610</v>
      </c>
      <c r="C57" s="65"/>
      <c r="D57" s="65"/>
      <c r="H57" s="178">
        <v>3229</v>
      </c>
      <c r="I57" s="178">
        <v>3791</v>
      </c>
      <c r="J57" s="178">
        <v>3045</v>
      </c>
      <c r="K57" s="178">
        <v>2724</v>
      </c>
      <c r="L57" s="178">
        <v>1482</v>
      </c>
      <c r="M57" s="178">
        <v>862</v>
      </c>
      <c r="N57" s="178">
        <v>783</v>
      </c>
      <c r="O57" s="178">
        <v>843</v>
      </c>
      <c r="P57" s="178">
        <v>771</v>
      </c>
      <c r="Q57" s="178">
        <v>80</v>
      </c>
      <c r="S57" s="178">
        <v>0</v>
      </c>
    </row>
    <row r="58" spans="1:26" s="178" customFormat="1">
      <c r="A58" s="242">
        <v>44362</v>
      </c>
      <c r="B58" s="479">
        <v>17620</v>
      </c>
      <c r="C58" s="65"/>
      <c r="D58" s="65"/>
      <c r="H58" s="178">
        <v>3184</v>
      </c>
      <c r="I58" s="178">
        <v>3791</v>
      </c>
      <c r="J58" s="178">
        <v>3045</v>
      </c>
      <c r="K58" s="178">
        <v>2774</v>
      </c>
      <c r="L58" s="178">
        <v>1482</v>
      </c>
      <c r="M58" s="178">
        <v>867</v>
      </c>
      <c r="N58" s="178">
        <v>783</v>
      </c>
      <c r="O58" s="178">
        <v>843</v>
      </c>
      <c r="P58" s="178">
        <v>771</v>
      </c>
      <c r="Q58" s="178">
        <v>80</v>
      </c>
      <c r="S58" s="178">
        <v>0</v>
      </c>
    </row>
    <row r="59" spans="1:26" s="178" customFormat="1">
      <c r="A59" s="242">
        <v>44363</v>
      </c>
      <c r="B59" s="479">
        <v>17613</v>
      </c>
      <c r="C59" s="65"/>
      <c r="D59" s="65"/>
      <c r="H59" s="178">
        <v>3184</v>
      </c>
      <c r="I59" s="178">
        <v>3791</v>
      </c>
      <c r="J59" s="178">
        <v>3037</v>
      </c>
      <c r="K59" s="178">
        <v>2766</v>
      </c>
      <c r="L59" s="178">
        <v>1482</v>
      </c>
      <c r="M59" s="178">
        <v>867</v>
      </c>
      <c r="N59" s="178">
        <v>783</v>
      </c>
      <c r="O59" s="178">
        <v>843</v>
      </c>
      <c r="P59" s="178">
        <v>780</v>
      </c>
      <c r="Q59" s="178">
        <v>80</v>
      </c>
      <c r="S59" s="178">
        <v>0</v>
      </c>
    </row>
    <row r="60" spans="1:26" s="178" customFormat="1">
      <c r="A60" s="242">
        <v>44364</v>
      </c>
      <c r="B60" s="479">
        <v>18402</v>
      </c>
      <c r="C60" s="65"/>
      <c r="D60" s="65"/>
      <c r="H60" s="178">
        <v>3184</v>
      </c>
      <c r="I60" s="178">
        <v>3791</v>
      </c>
      <c r="J60" s="178">
        <v>3228</v>
      </c>
      <c r="K60" s="178">
        <v>2955</v>
      </c>
      <c r="L60" s="178">
        <v>1622</v>
      </c>
      <c r="M60" s="178">
        <v>967</v>
      </c>
      <c r="N60" s="178">
        <v>852</v>
      </c>
      <c r="O60" s="178">
        <v>893</v>
      </c>
      <c r="P60" s="178">
        <v>830</v>
      </c>
      <c r="Q60" s="178">
        <v>80</v>
      </c>
      <c r="S60" s="178">
        <v>0</v>
      </c>
    </row>
    <row r="61" spans="1:26" s="178" customFormat="1">
      <c r="A61" s="242">
        <v>44365</v>
      </c>
      <c r="B61" s="479">
        <v>18402</v>
      </c>
      <c r="C61" s="65"/>
      <c r="D61" s="65"/>
      <c r="H61" s="178">
        <v>3184</v>
      </c>
      <c r="I61" s="178">
        <v>3791</v>
      </c>
      <c r="J61" s="178">
        <v>3228</v>
      </c>
      <c r="K61" s="178">
        <v>2955</v>
      </c>
      <c r="L61" s="178">
        <v>1622</v>
      </c>
      <c r="M61" s="178">
        <v>967</v>
      </c>
      <c r="N61" s="178">
        <v>852</v>
      </c>
      <c r="O61" s="178">
        <v>893</v>
      </c>
      <c r="P61" s="178">
        <v>830</v>
      </c>
      <c r="Q61" s="178">
        <v>80</v>
      </c>
      <c r="S61" s="178">
        <v>0</v>
      </c>
    </row>
    <row r="62" spans="1:26" s="178" customFormat="1">
      <c r="A62" s="242">
        <v>44368</v>
      </c>
      <c r="B62" s="479">
        <v>18928</v>
      </c>
      <c r="C62" s="65"/>
      <c r="D62" s="65"/>
      <c r="H62" s="178">
        <v>3194</v>
      </c>
      <c r="I62" s="178">
        <v>3807</v>
      </c>
      <c r="J62" s="178">
        <v>3313</v>
      </c>
      <c r="K62" s="178">
        <v>3062</v>
      </c>
      <c r="L62" s="178">
        <v>1708</v>
      </c>
      <c r="M62" s="178">
        <v>1068</v>
      </c>
      <c r="N62" s="178">
        <v>955</v>
      </c>
      <c r="O62" s="178">
        <v>901</v>
      </c>
      <c r="P62" s="178">
        <v>840</v>
      </c>
      <c r="Q62" s="178">
        <v>80</v>
      </c>
      <c r="S62" s="178">
        <v>0</v>
      </c>
    </row>
    <row r="63" spans="1:26" s="178" customFormat="1">
      <c r="A63" s="242">
        <v>44369</v>
      </c>
      <c r="B63" s="479">
        <v>19910</v>
      </c>
      <c r="C63" s="65"/>
      <c r="D63" s="65"/>
      <c r="H63" s="178">
        <v>3144</v>
      </c>
      <c r="I63" s="178">
        <v>3917</v>
      </c>
      <c r="J63" s="178">
        <v>3423</v>
      </c>
      <c r="K63" s="178">
        <v>3203</v>
      </c>
      <c r="L63" s="178">
        <v>1847</v>
      </c>
      <c r="M63" s="178">
        <v>1223</v>
      </c>
      <c r="N63" s="178">
        <v>1110</v>
      </c>
      <c r="O63" s="178">
        <v>1003</v>
      </c>
      <c r="P63" s="178">
        <v>960</v>
      </c>
      <c r="Q63" s="178">
        <v>80</v>
      </c>
      <c r="S63" s="178">
        <v>0</v>
      </c>
    </row>
    <row r="64" spans="1:26" s="178" customFormat="1">
      <c r="A64" s="242">
        <v>44370</v>
      </c>
      <c r="B64" s="479">
        <v>20180</v>
      </c>
      <c r="C64" s="65"/>
      <c r="D64" s="65"/>
      <c r="H64" s="178">
        <v>3162</v>
      </c>
      <c r="I64" s="178">
        <v>3917</v>
      </c>
      <c r="J64" s="178">
        <v>3423</v>
      </c>
      <c r="K64" s="178">
        <v>3203</v>
      </c>
      <c r="L64" s="178">
        <v>1847</v>
      </c>
      <c r="M64" s="178">
        <v>1223</v>
      </c>
      <c r="N64" s="178">
        <v>1110</v>
      </c>
      <c r="O64" s="178">
        <v>1119</v>
      </c>
      <c r="P64" s="178">
        <v>1096</v>
      </c>
      <c r="Q64" s="178">
        <v>80</v>
      </c>
      <c r="S64" s="178">
        <v>0</v>
      </c>
    </row>
    <row r="65" spans="1:26" s="178" customFormat="1">
      <c r="A65" s="242">
        <v>44371</v>
      </c>
      <c r="B65" s="479">
        <v>20480</v>
      </c>
      <c r="C65" s="65"/>
      <c r="D65" s="65"/>
      <c r="H65" s="178">
        <v>3162</v>
      </c>
      <c r="I65" s="178">
        <v>3896</v>
      </c>
      <c r="J65" s="178">
        <v>3443</v>
      </c>
      <c r="K65" s="178">
        <v>3204</v>
      </c>
      <c r="L65" s="178">
        <v>1962</v>
      </c>
      <c r="M65" s="178">
        <v>1328</v>
      </c>
      <c r="N65" s="178">
        <v>1110</v>
      </c>
      <c r="O65" s="178">
        <v>1139</v>
      </c>
      <c r="P65" s="178">
        <v>1156</v>
      </c>
      <c r="Q65" s="178">
        <v>80</v>
      </c>
      <c r="S65" s="178">
        <v>0</v>
      </c>
    </row>
    <row r="66" spans="1:26" s="178" customFormat="1">
      <c r="A66" s="242">
        <v>44372</v>
      </c>
      <c r="B66" s="479">
        <v>20480</v>
      </c>
      <c r="C66" s="65"/>
      <c r="D66" s="65"/>
      <c r="H66" s="178">
        <v>3162</v>
      </c>
      <c r="I66" s="178">
        <v>3896</v>
      </c>
      <c r="J66" s="178">
        <v>3443</v>
      </c>
      <c r="K66" s="178">
        <v>3204</v>
      </c>
      <c r="L66" s="178">
        <v>1962</v>
      </c>
      <c r="M66" s="178">
        <v>1328</v>
      </c>
      <c r="N66" s="178">
        <v>1110</v>
      </c>
      <c r="O66" s="178">
        <v>1139</v>
      </c>
      <c r="P66" s="178">
        <v>1156</v>
      </c>
      <c r="Q66" s="178">
        <v>80</v>
      </c>
      <c r="S66" s="178">
        <v>0</v>
      </c>
    </row>
    <row r="67" spans="1:26" s="178" customFormat="1">
      <c r="A67" s="242">
        <v>44375</v>
      </c>
      <c r="B67" s="479">
        <v>21141</v>
      </c>
      <c r="C67" s="65"/>
      <c r="D67" s="65"/>
      <c r="H67" s="178">
        <v>3162</v>
      </c>
      <c r="I67" s="178">
        <v>3932</v>
      </c>
      <c r="J67" s="178">
        <v>3492</v>
      </c>
      <c r="K67" s="178">
        <v>3246</v>
      </c>
      <c r="L67" s="178">
        <v>2100</v>
      </c>
      <c r="M67" s="178">
        <v>1453</v>
      </c>
      <c r="N67" s="178">
        <v>1180</v>
      </c>
      <c r="O67" s="178">
        <v>1244</v>
      </c>
      <c r="P67" s="178">
        <v>1252</v>
      </c>
      <c r="Q67" s="178">
        <v>80</v>
      </c>
      <c r="S67" s="178">
        <v>0</v>
      </c>
    </row>
    <row r="68" spans="1:26" s="178" customFormat="1">
      <c r="A68" s="242">
        <v>44376</v>
      </c>
      <c r="B68" s="479">
        <v>21488</v>
      </c>
      <c r="C68" s="65"/>
      <c r="D68" s="65"/>
      <c r="H68" s="178">
        <v>3162</v>
      </c>
      <c r="I68" s="178">
        <v>3923</v>
      </c>
      <c r="J68" s="178">
        <v>3488</v>
      </c>
      <c r="K68" s="178">
        <v>3206</v>
      </c>
      <c r="L68" s="178">
        <v>2170</v>
      </c>
      <c r="M68" s="178">
        <v>1543</v>
      </c>
      <c r="N68" s="178">
        <v>1260</v>
      </c>
      <c r="O68" s="178">
        <v>1324</v>
      </c>
      <c r="P68" s="178">
        <v>1332</v>
      </c>
      <c r="Q68" s="178">
        <v>80</v>
      </c>
      <c r="S68" s="178">
        <v>0</v>
      </c>
    </row>
    <row r="69" spans="1:26" s="178" customFormat="1">
      <c r="A69" s="242">
        <v>44377</v>
      </c>
      <c r="B69" s="479">
        <v>21898</v>
      </c>
      <c r="C69" s="65"/>
      <c r="D69" s="65"/>
      <c r="H69" s="178">
        <v>3162</v>
      </c>
      <c r="I69" s="178">
        <v>3923</v>
      </c>
      <c r="J69" s="178">
        <v>3498</v>
      </c>
      <c r="K69" s="178">
        <v>3211</v>
      </c>
      <c r="L69" s="178">
        <v>2184</v>
      </c>
      <c r="M69" s="178">
        <v>1593</v>
      </c>
      <c r="N69" s="178">
        <v>1340</v>
      </c>
      <c r="O69" s="178">
        <v>1404</v>
      </c>
      <c r="P69" s="178">
        <v>1503</v>
      </c>
      <c r="Q69" s="178">
        <v>80</v>
      </c>
      <c r="S69" s="178">
        <v>0</v>
      </c>
    </row>
    <row r="70" spans="1:26" s="178" customFormat="1">
      <c r="A70" s="242">
        <v>44378</v>
      </c>
      <c r="B70" s="479">
        <v>18953</v>
      </c>
      <c r="C70" s="65"/>
      <c r="D70" s="65"/>
      <c r="I70" s="178">
        <v>3913</v>
      </c>
      <c r="J70" s="178">
        <v>3481</v>
      </c>
      <c r="K70" s="178">
        <v>3206</v>
      </c>
      <c r="L70" s="178">
        <v>2219</v>
      </c>
      <c r="M70" s="178">
        <v>1592</v>
      </c>
      <c r="N70" s="178">
        <v>1355</v>
      </c>
      <c r="O70" s="178">
        <v>1504</v>
      </c>
      <c r="P70" s="178">
        <v>1603</v>
      </c>
      <c r="Q70" s="178">
        <v>80</v>
      </c>
      <c r="S70" s="178">
        <v>0</v>
      </c>
    </row>
    <row r="71" spans="1:26" s="178" customFormat="1">
      <c r="A71" s="242">
        <v>44379</v>
      </c>
      <c r="B71" s="479">
        <v>18953</v>
      </c>
      <c r="C71" s="65"/>
      <c r="D71" s="65"/>
      <c r="I71" s="178">
        <v>3913</v>
      </c>
      <c r="J71" s="178">
        <v>3481</v>
      </c>
      <c r="K71" s="178">
        <v>3206</v>
      </c>
      <c r="L71" s="178">
        <v>2219</v>
      </c>
      <c r="M71" s="178">
        <v>1592</v>
      </c>
      <c r="N71" s="178">
        <v>1355</v>
      </c>
      <c r="O71" s="178">
        <v>1504</v>
      </c>
      <c r="P71" s="178">
        <v>1603</v>
      </c>
      <c r="Q71" s="178">
        <v>80</v>
      </c>
      <c r="S71" s="178">
        <v>0</v>
      </c>
    </row>
    <row r="72" spans="1:26" s="178" customFormat="1">
      <c r="A72" s="242">
        <v>44382</v>
      </c>
      <c r="B72" s="479">
        <v>19104</v>
      </c>
      <c r="C72" s="65"/>
      <c r="D72" s="65"/>
      <c r="I72" s="178">
        <v>3811</v>
      </c>
      <c r="J72" s="178">
        <v>3505</v>
      </c>
      <c r="K72" s="178">
        <v>3186</v>
      </c>
      <c r="L72" s="178">
        <v>2252</v>
      </c>
      <c r="M72" s="178">
        <v>1658</v>
      </c>
      <c r="N72" s="178">
        <v>1400</v>
      </c>
      <c r="O72" s="178">
        <v>1554</v>
      </c>
      <c r="P72" s="178">
        <v>1658</v>
      </c>
      <c r="Q72" s="178">
        <v>80</v>
      </c>
      <c r="S72" s="178">
        <v>0</v>
      </c>
    </row>
    <row r="73" spans="1:26" s="178" customFormat="1">
      <c r="A73" s="242">
        <v>44383</v>
      </c>
      <c r="B73" s="479">
        <v>19215</v>
      </c>
      <c r="C73" s="65"/>
      <c r="D73" s="65"/>
      <c r="I73" s="178">
        <v>3859</v>
      </c>
      <c r="J73" s="178">
        <v>3522</v>
      </c>
      <c r="K73" s="178">
        <v>3161</v>
      </c>
      <c r="L73" s="178">
        <v>2257</v>
      </c>
      <c r="M73" s="178">
        <v>1658</v>
      </c>
      <c r="N73" s="178">
        <v>1416</v>
      </c>
      <c r="O73" s="178">
        <v>1579</v>
      </c>
      <c r="P73" s="178">
        <v>1683</v>
      </c>
      <c r="Q73" s="178">
        <v>80</v>
      </c>
      <c r="S73" s="178">
        <v>0</v>
      </c>
    </row>
    <row r="74" spans="1:26" s="178" customFormat="1">
      <c r="A74" s="242">
        <v>44384</v>
      </c>
      <c r="B74" s="479">
        <v>19153</v>
      </c>
      <c r="C74" s="65"/>
      <c r="D74" s="65"/>
      <c r="I74" s="178">
        <v>3859</v>
      </c>
      <c r="J74" s="178">
        <v>3500</v>
      </c>
      <c r="K74" s="178">
        <v>3172</v>
      </c>
      <c r="L74" s="178">
        <v>2206</v>
      </c>
      <c r="M74" s="178">
        <v>1658</v>
      </c>
      <c r="N74" s="178">
        <v>1416</v>
      </c>
      <c r="O74" s="178">
        <v>1579</v>
      </c>
      <c r="P74" s="178">
        <v>1683</v>
      </c>
      <c r="Q74" s="178">
        <v>80</v>
      </c>
      <c r="S74" s="178">
        <v>0</v>
      </c>
    </row>
    <row r="75" spans="1:26" s="178" customFormat="1">
      <c r="A75" s="242">
        <v>44385</v>
      </c>
      <c r="B75" s="479">
        <v>19153</v>
      </c>
      <c r="C75" s="65"/>
      <c r="D75" s="65"/>
      <c r="I75" s="178">
        <v>3859</v>
      </c>
      <c r="J75" s="178">
        <v>3500</v>
      </c>
      <c r="K75" s="178">
        <v>3172</v>
      </c>
      <c r="L75" s="178">
        <v>2206</v>
      </c>
      <c r="M75" s="178">
        <v>1658</v>
      </c>
      <c r="N75" s="178">
        <v>1416</v>
      </c>
      <c r="O75" s="178">
        <v>1579</v>
      </c>
      <c r="P75" s="178">
        <v>1683</v>
      </c>
      <c r="Q75" s="178">
        <v>80</v>
      </c>
      <c r="S75" s="178">
        <v>0</v>
      </c>
    </row>
    <row r="76" spans="1:26">
      <c r="A76" s="96">
        <v>44386</v>
      </c>
      <c r="B76" s="479">
        <v>0</v>
      </c>
      <c r="C76" s="29"/>
      <c r="D76" s="29"/>
      <c r="E76" s="29"/>
      <c r="F76" s="29"/>
      <c r="G76" s="29"/>
      <c r="H76" s="29"/>
      <c r="I76" s="192">
        <v>3859</v>
      </c>
      <c r="J76" s="192">
        <v>3500</v>
      </c>
      <c r="K76" s="192">
        <v>3172</v>
      </c>
      <c r="L76" s="192">
        <v>2206</v>
      </c>
      <c r="M76" s="192">
        <v>1658</v>
      </c>
      <c r="N76" s="192">
        <v>1416</v>
      </c>
      <c r="O76" s="192">
        <v>1579</v>
      </c>
      <c r="P76" s="192">
        <v>1683</v>
      </c>
      <c r="Q76" s="192">
        <v>80</v>
      </c>
      <c r="R76" s="192"/>
      <c r="S76" s="192">
        <v>0</v>
      </c>
      <c r="T76" s="29"/>
      <c r="U76" s="29"/>
      <c r="V76" s="29"/>
      <c r="W76" s="29"/>
      <c r="X76" s="29"/>
      <c r="Y76" s="29"/>
      <c r="Z76" s="29"/>
    </row>
    <row r="77" spans="1:26" s="178" customFormat="1">
      <c r="A77" s="242">
        <v>44389</v>
      </c>
      <c r="B77" s="479">
        <v>19365</v>
      </c>
      <c r="C77" s="65"/>
      <c r="D77" s="65"/>
      <c r="E77" s="65"/>
      <c r="F77" s="65"/>
      <c r="G77" s="65"/>
      <c r="H77" s="65"/>
      <c r="I77" s="178">
        <v>3866</v>
      </c>
      <c r="J77" s="178">
        <v>3480</v>
      </c>
      <c r="K77" s="178">
        <v>3172</v>
      </c>
      <c r="L77" s="178">
        <v>2196</v>
      </c>
      <c r="M77" s="178">
        <v>1588</v>
      </c>
      <c r="N77" s="178">
        <v>1426</v>
      </c>
      <c r="O77" s="178">
        <v>1729</v>
      </c>
      <c r="P77" s="178">
        <v>1828</v>
      </c>
      <c r="Q77" s="178">
        <v>80</v>
      </c>
      <c r="S77" s="178">
        <v>0</v>
      </c>
      <c r="T77" s="65"/>
      <c r="U77" s="65"/>
      <c r="V77" s="65"/>
      <c r="W77" s="65"/>
      <c r="X77" s="65"/>
      <c r="Y77" s="65"/>
      <c r="Z77" s="65"/>
    </row>
    <row r="78" spans="1:26" s="178" customFormat="1">
      <c r="A78" s="242">
        <v>44390</v>
      </c>
      <c r="B78" s="479">
        <v>19365</v>
      </c>
      <c r="C78" s="65"/>
      <c r="D78" s="65"/>
      <c r="E78" s="65"/>
      <c r="F78" s="65"/>
      <c r="G78" s="65"/>
      <c r="H78" s="65"/>
      <c r="I78" s="178">
        <v>3783</v>
      </c>
      <c r="J78" s="178">
        <v>3517</v>
      </c>
      <c r="K78" s="178">
        <v>3202</v>
      </c>
      <c r="L78" s="178">
        <v>2224</v>
      </c>
      <c r="M78" s="178">
        <v>1603</v>
      </c>
      <c r="N78" s="178">
        <v>1456</v>
      </c>
      <c r="O78" s="178">
        <v>1834</v>
      </c>
      <c r="P78" s="178">
        <v>1933</v>
      </c>
      <c r="Q78" s="178">
        <v>80</v>
      </c>
      <c r="S78" s="178">
        <v>0</v>
      </c>
      <c r="T78" s="65"/>
      <c r="U78" s="65"/>
      <c r="V78" s="65"/>
      <c r="W78" s="65"/>
      <c r="X78" s="65"/>
      <c r="Y78" s="65"/>
      <c r="Z78" s="65"/>
    </row>
    <row r="79" spans="1:26" s="178" customFormat="1">
      <c r="A79" s="242">
        <v>44391</v>
      </c>
      <c r="B79" s="479">
        <v>19922</v>
      </c>
      <c r="C79" s="65"/>
      <c r="D79" s="65"/>
      <c r="E79" s="65"/>
      <c r="F79" s="65"/>
      <c r="G79" s="65"/>
      <c r="H79" s="65"/>
      <c r="I79" s="178">
        <v>3783</v>
      </c>
      <c r="J79" s="178">
        <v>3542</v>
      </c>
      <c r="K79" s="178">
        <v>3222</v>
      </c>
      <c r="L79" s="178">
        <v>2274</v>
      </c>
      <c r="M79" s="178">
        <v>1643</v>
      </c>
      <c r="N79" s="178">
        <v>1511</v>
      </c>
      <c r="O79" s="178">
        <v>1884</v>
      </c>
      <c r="P79" s="178">
        <v>1983</v>
      </c>
      <c r="Q79" s="178">
        <v>80</v>
      </c>
      <c r="S79" s="178">
        <v>0</v>
      </c>
      <c r="T79" s="65"/>
      <c r="U79" s="65"/>
      <c r="V79" s="65"/>
      <c r="W79" s="65"/>
      <c r="X79" s="65"/>
      <c r="Y79" s="65"/>
      <c r="Z79" s="65"/>
    </row>
    <row r="80" spans="1:26" s="178" customFormat="1">
      <c r="A80" s="242">
        <v>44392</v>
      </c>
      <c r="B80" s="479">
        <v>20437</v>
      </c>
      <c r="C80" s="65"/>
      <c r="D80" s="65"/>
      <c r="E80" s="65"/>
      <c r="F80" s="65"/>
      <c r="G80" s="65"/>
      <c r="H80" s="65"/>
      <c r="I80" s="178">
        <v>3853</v>
      </c>
      <c r="J80" s="178">
        <v>3572</v>
      </c>
      <c r="K80" s="178">
        <v>3276</v>
      </c>
      <c r="L80" s="178">
        <v>2379</v>
      </c>
      <c r="M80" s="178">
        <v>1693</v>
      </c>
      <c r="N80" s="178">
        <v>1561</v>
      </c>
      <c r="O80" s="178">
        <v>1961</v>
      </c>
      <c r="P80" s="178">
        <v>2062</v>
      </c>
      <c r="Q80" s="178">
        <v>80</v>
      </c>
      <c r="S80" s="178">
        <v>0</v>
      </c>
      <c r="T80" s="65"/>
      <c r="U80" s="65"/>
      <c r="V80" s="65"/>
      <c r="W80" s="65"/>
      <c r="X80" s="65"/>
      <c r="Y80" s="65"/>
      <c r="Z80" s="65"/>
    </row>
    <row r="81" spans="1:26" s="178" customFormat="1">
      <c r="A81" s="242">
        <v>44393</v>
      </c>
      <c r="B81" s="479">
        <v>20437</v>
      </c>
      <c r="C81" s="65"/>
      <c r="D81" s="65"/>
      <c r="E81" s="65"/>
      <c r="F81" s="65"/>
      <c r="G81" s="65"/>
      <c r="H81" s="65"/>
      <c r="I81" s="178">
        <v>3853</v>
      </c>
      <c r="J81" s="178">
        <v>3572</v>
      </c>
      <c r="K81" s="178">
        <v>3276</v>
      </c>
      <c r="L81" s="178">
        <v>2379</v>
      </c>
      <c r="M81" s="178">
        <v>1693</v>
      </c>
      <c r="N81" s="178">
        <v>1561</v>
      </c>
      <c r="O81" s="178">
        <v>1961</v>
      </c>
      <c r="P81" s="178">
        <v>2062</v>
      </c>
      <c r="Q81" s="178">
        <v>80</v>
      </c>
      <c r="S81" s="178">
        <v>0</v>
      </c>
      <c r="T81" s="65"/>
      <c r="U81" s="65"/>
      <c r="V81" s="65"/>
      <c r="W81" s="65"/>
      <c r="X81" s="65"/>
      <c r="Y81" s="65"/>
      <c r="Z81" s="65"/>
    </row>
    <row r="82" spans="1:26" s="178" customFormat="1">
      <c r="A82" s="242">
        <v>44396</v>
      </c>
      <c r="B82" s="479">
        <v>20629</v>
      </c>
      <c r="C82" s="65"/>
      <c r="D82" s="65"/>
      <c r="E82" s="65"/>
      <c r="F82" s="65"/>
      <c r="G82" s="65"/>
      <c r="H82" s="65"/>
      <c r="I82" s="178">
        <v>3851</v>
      </c>
      <c r="J82" s="178">
        <v>3627</v>
      </c>
      <c r="K82" s="178">
        <v>3301</v>
      </c>
      <c r="L82" s="178">
        <v>2376</v>
      </c>
      <c r="M82" s="178">
        <v>1676</v>
      </c>
      <c r="N82" s="178">
        <v>1590</v>
      </c>
      <c r="O82" s="178">
        <v>1991</v>
      </c>
      <c r="P82" s="178">
        <v>2137</v>
      </c>
      <c r="Q82" s="178">
        <v>80</v>
      </c>
      <c r="S82" s="178">
        <v>0</v>
      </c>
      <c r="T82" s="65"/>
      <c r="U82" s="65"/>
      <c r="V82" s="65"/>
      <c r="W82" s="65"/>
      <c r="X82" s="65"/>
      <c r="Y82" s="65"/>
      <c r="Z82" s="65"/>
    </row>
    <row r="83" spans="1:26" s="178" customFormat="1">
      <c r="A83" s="242">
        <v>44397</v>
      </c>
      <c r="B83" s="479">
        <v>20900</v>
      </c>
      <c r="C83" s="65"/>
      <c r="D83" s="65"/>
      <c r="E83" s="65"/>
      <c r="F83" s="65"/>
      <c r="G83" s="65"/>
      <c r="H83" s="65"/>
      <c r="I83" s="178">
        <v>3851</v>
      </c>
      <c r="J83" s="178">
        <v>3617</v>
      </c>
      <c r="K83" s="178">
        <v>3342</v>
      </c>
      <c r="L83" s="178">
        <v>2389</v>
      </c>
      <c r="M83" s="178">
        <v>1726</v>
      </c>
      <c r="N83" s="178">
        <v>1632</v>
      </c>
      <c r="O83" s="178">
        <v>2046</v>
      </c>
      <c r="P83" s="178">
        <v>2217</v>
      </c>
      <c r="Q83" s="178">
        <v>80</v>
      </c>
      <c r="S83" s="178">
        <v>0</v>
      </c>
      <c r="T83" s="65"/>
      <c r="U83" s="65"/>
      <c r="V83" s="65"/>
      <c r="W83" s="65"/>
      <c r="X83" s="65"/>
      <c r="Y83" s="65"/>
      <c r="Z83" s="65"/>
    </row>
    <row r="84" spans="1:26" s="178" customFormat="1">
      <c r="A84" s="242">
        <v>44398</v>
      </c>
      <c r="B84" s="479">
        <v>21168</v>
      </c>
      <c r="C84" s="65"/>
      <c r="D84" s="65"/>
      <c r="E84" s="65"/>
      <c r="F84" s="65"/>
      <c r="G84" s="65"/>
      <c r="H84" s="65"/>
      <c r="I84" s="178">
        <v>3851</v>
      </c>
      <c r="J84" s="178">
        <v>3612</v>
      </c>
      <c r="K84" s="178">
        <v>3387</v>
      </c>
      <c r="L84" s="178">
        <v>2439</v>
      </c>
      <c r="M84" s="178">
        <v>1726</v>
      </c>
      <c r="N84" s="178">
        <v>1720</v>
      </c>
      <c r="O84" s="178">
        <v>2111</v>
      </c>
      <c r="P84" s="178">
        <v>2242</v>
      </c>
      <c r="Q84" s="178">
        <v>80</v>
      </c>
      <c r="S84" s="178">
        <v>0</v>
      </c>
      <c r="T84" s="65"/>
      <c r="U84" s="65"/>
      <c r="V84" s="65"/>
      <c r="W84" s="65"/>
      <c r="X84" s="65"/>
      <c r="Y84" s="65"/>
      <c r="Z84" s="65"/>
    </row>
    <row r="85" spans="1:26" s="178" customFormat="1">
      <c r="A85" s="242">
        <v>44399</v>
      </c>
      <c r="B85" s="479">
        <v>21253</v>
      </c>
      <c r="C85" s="65"/>
      <c r="D85" s="65"/>
      <c r="E85" s="65"/>
      <c r="F85" s="65"/>
      <c r="G85" s="65"/>
      <c r="H85" s="65"/>
      <c r="I85" s="178">
        <v>3851</v>
      </c>
      <c r="J85" s="178">
        <v>3612</v>
      </c>
      <c r="K85" s="178">
        <v>3462</v>
      </c>
      <c r="L85" s="178">
        <v>2399</v>
      </c>
      <c r="M85" s="178">
        <v>1701</v>
      </c>
      <c r="N85" s="178">
        <v>1795</v>
      </c>
      <c r="O85" s="178">
        <v>2111</v>
      </c>
      <c r="P85" s="178">
        <v>2242</v>
      </c>
      <c r="Q85" s="178">
        <v>80</v>
      </c>
      <c r="S85" s="178">
        <v>0</v>
      </c>
      <c r="T85" s="65"/>
      <c r="U85" s="65"/>
      <c r="V85" s="65"/>
      <c r="W85" s="65"/>
      <c r="X85" s="65"/>
      <c r="Y85" s="65"/>
      <c r="Z85" s="65"/>
    </row>
    <row r="86" spans="1:26" s="178" customFormat="1">
      <c r="A86" s="242">
        <v>44400</v>
      </c>
      <c r="B86" s="479">
        <v>21253</v>
      </c>
      <c r="C86" s="65"/>
      <c r="D86" s="65"/>
      <c r="E86" s="65"/>
      <c r="F86" s="65"/>
      <c r="G86" s="65"/>
      <c r="H86" s="65"/>
      <c r="I86" s="178">
        <v>3851</v>
      </c>
      <c r="J86" s="178">
        <v>3612</v>
      </c>
      <c r="K86" s="178">
        <v>3462</v>
      </c>
      <c r="L86" s="178">
        <v>2399</v>
      </c>
      <c r="M86" s="178">
        <v>1701</v>
      </c>
      <c r="N86" s="178">
        <v>1795</v>
      </c>
      <c r="O86" s="178">
        <v>2111</v>
      </c>
      <c r="P86" s="178">
        <v>2242</v>
      </c>
      <c r="Q86" s="178">
        <v>80</v>
      </c>
      <c r="S86" s="178">
        <v>0</v>
      </c>
      <c r="T86" s="65"/>
      <c r="U86" s="65"/>
      <c r="V86" s="65"/>
      <c r="W86" s="65"/>
      <c r="X86" s="65"/>
      <c r="Y86" s="65"/>
      <c r="Z86" s="65"/>
    </row>
    <row r="87" spans="1:26" s="178" customFormat="1">
      <c r="A87" s="242">
        <v>44403</v>
      </c>
      <c r="B87" s="479">
        <v>21115</v>
      </c>
      <c r="C87" s="65"/>
      <c r="D87" s="65"/>
      <c r="E87" s="65"/>
      <c r="F87" s="65"/>
      <c r="G87" s="65"/>
      <c r="H87" s="65"/>
      <c r="I87" s="178">
        <v>3881</v>
      </c>
      <c r="J87" s="178">
        <v>3462</v>
      </c>
      <c r="K87" s="178">
        <v>3322</v>
      </c>
      <c r="L87" s="178">
        <v>2239</v>
      </c>
      <c r="M87" s="178">
        <v>1551</v>
      </c>
      <c r="N87" s="178">
        <v>1875</v>
      </c>
      <c r="O87" s="178">
        <v>2328</v>
      </c>
      <c r="P87" s="178">
        <v>2377</v>
      </c>
      <c r="Q87" s="178">
        <v>80</v>
      </c>
      <c r="S87" s="178">
        <v>0</v>
      </c>
      <c r="T87" s="65"/>
      <c r="U87" s="65"/>
      <c r="V87" s="65"/>
      <c r="W87" s="65"/>
      <c r="X87" s="65"/>
      <c r="Y87" s="65"/>
      <c r="Z87" s="65"/>
    </row>
    <row r="88" spans="1:26" s="178" customFormat="1">
      <c r="A88" s="242">
        <v>44404</v>
      </c>
      <c r="B88" s="479">
        <v>21235</v>
      </c>
      <c r="C88" s="65"/>
      <c r="D88" s="65"/>
      <c r="E88" s="65"/>
      <c r="F88" s="65"/>
      <c r="G88" s="65"/>
      <c r="H88" s="65"/>
      <c r="I88" s="178">
        <v>3931</v>
      </c>
      <c r="J88" s="178">
        <v>3457</v>
      </c>
      <c r="K88" s="178">
        <v>3267</v>
      </c>
      <c r="L88" s="178">
        <v>1969</v>
      </c>
      <c r="M88" s="178">
        <v>1507</v>
      </c>
      <c r="N88" s="178">
        <v>1992</v>
      </c>
      <c r="O88" s="178">
        <v>2467</v>
      </c>
      <c r="P88" s="178">
        <v>2565</v>
      </c>
      <c r="Q88" s="178">
        <v>80</v>
      </c>
      <c r="S88" s="178">
        <v>0</v>
      </c>
      <c r="T88" s="65"/>
      <c r="U88" s="65"/>
      <c r="V88" s="65"/>
      <c r="W88" s="65"/>
      <c r="X88" s="65"/>
      <c r="Y88" s="65"/>
      <c r="Z88" s="65"/>
    </row>
    <row r="89" spans="1:26" s="178" customFormat="1">
      <c r="A89" s="242">
        <v>44405</v>
      </c>
      <c r="B89" s="479">
        <v>21490</v>
      </c>
      <c r="C89" s="65"/>
      <c r="D89" s="65"/>
      <c r="E89" s="65"/>
      <c r="F89" s="65"/>
      <c r="G89" s="65"/>
      <c r="H89" s="65"/>
      <c r="I89" s="178">
        <v>3931</v>
      </c>
      <c r="J89" s="178">
        <v>3457</v>
      </c>
      <c r="K89" s="178">
        <v>3196</v>
      </c>
      <c r="L89" s="178">
        <v>1869</v>
      </c>
      <c r="M89" s="178">
        <v>1499</v>
      </c>
      <c r="N89" s="178">
        <v>2077</v>
      </c>
      <c r="O89" s="178">
        <v>2649</v>
      </c>
      <c r="P89" s="178">
        <v>2732</v>
      </c>
      <c r="Q89" s="178">
        <v>80</v>
      </c>
      <c r="S89" s="178">
        <v>0</v>
      </c>
      <c r="T89" s="65"/>
      <c r="U89" s="65"/>
      <c r="V89" s="65"/>
      <c r="W89" s="65"/>
      <c r="X89" s="65"/>
      <c r="Y89" s="65"/>
      <c r="Z89" s="65"/>
    </row>
    <row r="90" spans="1:26" s="178" customFormat="1">
      <c r="A90" s="242">
        <v>44406</v>
      </c>
      <c r="B90" s="479">
        <v>21805</v>
      </c>
      <c r="C90" s="65"/>
      <c r="D90" s="65"/>
      <c r="E90" s="65"/>
      <c r="F90" s="65"/>
      <c r="G90" s="65"/>
      <c r="H90" s="65"/>
      <c r="I90" s="178">
        <v>3931</v>
      </c>
      <c r="J90" s="178">
        <v>3564</v>
      </c>
      <c r="K90" s="178">
        <v>3196</v>
      </c>
      <c r="L90" s="178">
        <v>1819</v>
      </c>
      <c r="M90" s="178">
        <v>1544</v>
      </c>
      <c r="N90" s="178">
        <v>2132</v>
      </c>
      <c r="O90" s="178">
        <v>2697</v>
      </c>
      <c r="P90" s="178">
        <v>2842</v>
      </c>
      <c r="Q90" s="178">
        <v>80</v>
      </c>
      <c r="S90" s="178">
        <v>0</v>
      </c>
      <c r="T90" s="65"/>
      <c r="U90" s="65"/>
      <c r="V90" s="65"/>
      <c r="W90" s="65"/>
      <c r="X90" s="65"/>
      <c r="Y90" s="65"/>
      <c r="Z90" s="65"/>
    </row>
    <row r="91" spans="1:26" s="178" customFormat="1">
      <c r="A91" s="242">
        <v>44407</v>
      </c>
      <c r="B91" s="479">
        <v>21805</v>
      </c>
      <c r="C91" s="65"/>
      <c r="D91" s="65"/>
      <c r="E91" s="65"/>
      <c r="F91" s="65"/>
      <c r="G91" s="65"/>
      <c r="H91" s="65"/>
      <c r="I91" s="178">
        <v>3931</v>
      </c>
      <c r="J91" s="178">
        <v>3564</v>
      </c>
      <c r="K91" s="178">
        <v>3196</v>
      </c>
      <c r="L91" s="178">
        <v>1819</v>
      </c>
      <c r="M91" s="178">
        <v>1544</v>
      </c>
      <c r="N91" s="178">
        <v>2132</v>
      </c>
      <c r="O91" s="178">
        <v>2697</v>
      </c>
      <c r="P91" s="178">
        <v>2842</v>
      </c>
      <c r="Q91" s="178">
        <v>80</v>
      </c>
      <c r="S91" s="178">
        <v>0</v>
      </c>
      <c r="T91" s="65"/>
      <c r="U91" s="65"/>
      <c r="V91" s="65"/>
      <c r="W91" s="65"/>
      <c r="X91" s="65"/>
      <c r="Y91" s="65"/>
      <c r="Z91" s="65"/>
    </row>
    <row r="92" spans="1:26" s="178" customFormat="1">
      <c r="A92" s="242">
        <v>44410</v>
      </c>
      <c r="B92" s="481">
        <v>17829</v>
      </c>
      <c r="C92" s="65"/>
      <c r="D92" s="65"/>
      <c r="E92" s="65"/>
      <c r="F92" s="65"/>
      <c r="G92" s="65"/>
      <c r="H92" s="65"/>
      <c r="J92" s="178">
        <v>3534</v>
      </c>
      <c r="K92" s="178">
        <v>3137</v>
      </c>
      <c r="L92" s="178">
        <v>1819</v>
      </c>
      <c r="M92" s="178">
        <v>1588</v>
      </c>
      <c r="N92" s="178">
        <v>2132</v>
      </c>
      <c r="O92" s="178">
        <v>2697</v>
      </c>
      <c r="P92" s="178">
        <v>2842</v>
      </c>
      <c r="Q92" s="178">
        <v>80</v>
      </c>
      <c r="S92" s="178">
        <v>0</v>
      </c>
      <c r="T92" s="65"/>
      <c r="U92" s="65"/>
      <c r="V92" s="65"/>
      <c r="W92" s="65"/>
      <c r="X92" s="65"/>
      <c r="Y92" s="65"/>
      <c r="Z92" s="65"/>
    </row>
    <row r="93" spans="1:26" s="178" customFormat="1">
      <c r="A93" s="96">
        <v>44411</v>
      </c>
      <c r="B93" s="479">
        <v>17801</v>
      </c>
      <c r="C93" s="65"/>
      <c r="D93" s="65"/>
      <c r="E93" s="65"/>
      <c r="F93" s="65"/>
      <c r="G93" s="65"/>
      <c r="H93" s="65"/>
      <c r="J93" s="178">
        <v>3549</v>
      </c>
      <c r="K93" s="178">
        <v>3137</v>
      </c>
      <c r="L93" s="178">
        <v>1849</v>
      </c>
      <c r="M93" s="178">
        <v>1558</v>
      </c>
      <c r="N93" s="178">
        <v>2071</v>
      </c>
      <c r="O93" s="178">
        <v>2686</v>
      </c>
      <c r="P93" s="178">
        <v>2871</v>
      </c>
      <c r="Q93" s="178">
        <v>80</v>
      </c>
      <c r="S93" s="178">
        <v>0</v>
      </c>
      <c r="T93" s="65"/>
      <c r="U93" s="65"/>
      <c r="V93" s="65"/>
      <c r="W93" s="65"/>
      <c r="X93" s="65"/>
      <c r="Y93" s="65"/>
      <c r="Z93" s="65"/>
    </row>
    <row r="94" spans="1:26" s="178" customFormat="1">
      <c r="A94" s="96">
        <v>44412</v>
      </c>
      <c r="B94" s="479">
        <v>17652</v>
      </c>
      <c r="C94" s="65"/>
      <c r="D94" s="65"/>
      <c r="E94" s="65"/>
      <c r="F94" s="65"/>
      <c r="G94" s="65"/>
      <c r="H94" s="65"/>
      <c r="J94" s="178">
        <v>3533</v>
      </c>
      <c r="K94" s="178">
        <v>3055</v>
      </c>
      <c r="L94" s="178">
        <v>1800</v>
      </c>
      <c r="M94" s="178">
        <v>1528</v>
      </c>
      <c r="N94" s="178">
        <v>2062</v>
      </c>
      <c r="O94" s="178">
        <v>2723</v>
      </c>
      <c r="P94" s="178">
        <v>2871</v>
      </c>
      <c r="Q94" s="178">
        <v>80</v>
      </c>
      <c r="S94" s="178">
        <v>0</v>
      </c>
      <c r="T94" s="65"/>
      <c r="U94" s="65"/>
      <c r="V94" s="65"/>
      <c r="W94" s="65"/>
      <c r="X94" s="65"/>
      <c r="Y94" s="65"/>
      <c r="Z94" s="65"/>
    </row>
    <row r="95" spans="1:26" s="178" customFormat="1">
      <c r="A95" s="96">
        <v>44413</v>
      </c>
      <c r="B95" s="479">
        <v>17736</v>
      </c>
      <c r="C95" s="65"/>
      <c r="D95" s="65"/>
      <c r="E95" s="65"/>
      <c r="F95" s="65"/>
      <c r="G95" s="65"/>
      <c r="H95" s="65"/>
      <c r="J95" s="178">
        <v>3619</v>
      </c>
      <c r="K95" s="178">
        <v>2855</v>
      </c>
      <c r="L95" s="178">
        <v>1795</v>
      </c>
      <c r="M95" s="178">
        <v>1438</v>
      </c>
      <c r="N95" s="178">
        <v>2071</v>
      </c>
      <c r="O95" s="178">
        <v>2890</v>
      </c>
      <c r="P95" s="178">
        <v>2993</v>
      </c>
      <c r="Q95" s="178">
        <v>75</v>
      </c>
      <c r="S95" s="178">
        <v>0</v>
      </c>
      <c r="T95" s="65"/>
      <c r="U95" s="65"/>
      <c r="V95" s="65"/>
      <c r="W95" s="65"/>
      <c r="X95" s="65"/>
      <c r="Y95" s="65"/>
      <c r="Z95" s="65"/>
    </row>
    <row r="96" spans="1:26" s="178" customFormat="1">
      <c r="A96" s="96">
        <v>44414</v>
      </c>
      <c r="B96" s="479">
        <v>17852</v>
      </c>
      <c r="C96" s="65"/>
      <c r="D96" s="65"/>
      <c r="E96" s="65"/>
      <c r="F96" s="65"/>
      <c r="G96" s="65"/>
      <c r="H96" s="65"/>
      <c r="J96" s="178">
        <v>3579</v>
      </c>
      <c r="K96" s="178">
        <v>2855</v>
      </c>
      <c r="L96" s="178">
        <v>1754</v>
      </c>
      <c r="M96" s="178">
        <v>1436</v>
      </c>
      <c r="N96" s="178">
        <v>2081</v>
      </c>
      <c r="O96" s="178">
        <v>2905</v>
      </c>
      <c r="P96" s="178">
        <v>3167</v>
      </c>
      <c r="Q96" s="178">
        <v>75</v>
      </c>
      <c r="S96" s="178">
        <v>0</v>
      </c>
      <c r="T96" s="65"/>
      <c r="U96" s="65"/>
      <c r="V96" s="65"/>
      <c r="W96" s="65"/>
      <c r="X96" s="65"/>
      <c r="Y96" s="65"/>
      <c r="Z96" s="65"/>
    </row>
    <row r="97" spans="1:26" s="178" customFormat="1">
      <c r="A97" s="96">
        <v>44417</v>
      </c>
      <c r="B97" s="479">
        <v>17852</v>
      </c>
      <c r="C97" s="65"/>
      <c r="D97" s="65"/>
      <c r="E97" s="65"/>
      <c r="F97" s="65"/>
      <c r="G97" s="65"/>
      <c r="H97" s="65"/>
      <c r="J97" s="178">
        <v>3579</v>
      </c>
      <c r="K97" s="178">
        <v>2855</v>
      </c>
      <c r="L97" s="178">
        <v>1754</v>
      </c>
      <c r="M97" s="178">
        <v>1436</v>
      </c>
      <c r="N97" s="178">
        <v>2081</v>
      </c>
      <c r="O97" s="178">
        <v>2905</v>
      </c>
      <c r="P97" s="178">
        <v>3167</v>
      </c>
      <c r="Q97" s="178">
        <v>75</v>
      </c>
      <c r="S97" s="178">
        <v>0</v>
      </c>
      <c r="T97" s="65"/>
      <c r="U97" s="65"/>
      <c r="V97" s="65"/>
      <c r="W97" s="65"/>
      <c r="X97" s="65"/>
      <c r="Y97" s="65"/>
      <c r="Z97" s="65"/>
    </row>
    <row r="98" spans="1:26" s="178" customFormat="1">
      <c r="A98" s="96">
        <v>44418</v>
      </c>
      <c r="B98" s="479">
        <v>17958</v>
      </c>
      <c r="C98" s="65"/>
      <c r="D98" s="65"/>
      <c r="E98" s="65"/>
      <c r="F98" s="65"/>
      <c r="G98" s="65"/>
      <c r="H98" s="65"/>
      <c r="J98" s="178">
        <v>3579</v>
      </c>
      <c r="K98" s="178">
        <v>2855</v>
      </c>
      <c r="L98" s="178">
        <v>1754</v>
      </c>
      <c r="M98" s="178">
        <v>1432</v>
      </c>
      <c r="N98" s="178">
        <v>2129</v>
      </c>
      <c r="O98" s="178">
        <v>2937</v>
      </c>
      <c r="P98" s="178">
        <v>3197</v>
      </c>
      <c r="Q98" s="178">
        <v>75</v>
      </c>
      <c r="S98" s="178">
        <v>0</v>
      </c>
      <c r="T98" s="65"/>
      <c r="U98" s="65"/>
      <c r="V98" s="65"/>
      <c r="W98" s="65"/>
      <c r="X98" s="65"/>
      <c r="Y98" s="65"/>
      <c r="Z98" s="65"/>
    </row>
    <row r="99" spans="1:26" s="178" customFormat="1">
      <c r="A99" s="96">
        <v>44419</v>
      </c>
      <c r="B99" s="479">
        <v>18167</v>
      </c>
      <c r="C99" s="65"/>
      <c r="D99" s="65"/>
      <c r="E99" s="65"/>
      <c r="F99" s="65"/>
      <c r="G99" s="65"/>
      <c r="H99" s="65"/>
      <c r="J99" s="178">
        <v>3425</v>
      </c>
      <c r="K99" s="178">
        <v>2758</v>
      </c>
      <c r="L99" s="178">
        <v>1610</v>
      </c>
      <c r="M99" s="178">
        <v>1604</v>
      </c>
      <c r="N99" s="178">
        <v>2369</v>
      </c>
      <c r="O99" s="178">
        <v>3042</v>
      </c>
      <c r="P99" s="178">
        <v>3284</v>
      </c>
      <c r="Q99" s="178">
        <v>75</v>
      </c>
      <c r="R99" s="178">
        <v>0</v>
      </c>
      <c r="S99" s="178">
        <v>0</v>
      </c>
      <c r="T99" s="65"/>
      <c r="U99" s="65"/>
      <c r="V99" s="65"/>
      <c r="W99" s="65"/>
      <c r="X99" s="65"/>
      <c r="Y99" s="65"/>
      <c r="Z99" s="65"/>
    </row>
    <row r="100" spans="1:26" s="178" customFormat="1">
      <c r="A100" s="96">
        <v>44420</v>
      </c>
      <c r="B100" s="479">
        <v>18374</v>
      </c>
      <c r="C100" s="65"/>
      <c r="D100" s="65"/>
      <c r="E100" s="65"/>
      <c r="F100" s="65"/>
      <c r="G100" s="65"/>
      <c r="H100" s="65"/>
      <c r="J100" s="178">
        <v>3425</v>
      </c>
      <c r="K100" s="178">
        <v>2758</v>
      </c>
      <c r="L100" s="178">
        <v>1595</v>
      </c>
      <c r="M100" s="178">
        <v>1619</v>
      </c>
      <c r="N100" s="178">
        <v>2370</v>
      </c>
      <c r="O100" s="178">
        <v>3051</v>
      </c>
      <c r="P100" s="178">
        <v>3370</v>
      </c>
      <c r="Q100" s="178">
        <v>186</v>
      </c>
      <c r="R100" s="178">
        <v>0</v>
      </c>
      <c r="S100" s="178">
        <v>0</v>
      </c>
      <c r="T100" s="65"/>
      <c r="U100" s="65"/>
      <c r="V100" s="65"/>
      <c r="W100" s="65"/>
      <c r="X100" s="65"/>
      <c r="Y100" s="65"/>
      <c r="Z100" s="65"/>
    </row>
    <row r="101" spans="1:26" s="178" customFormat="1">
      <c r="A101" s="96">
        <v>44421</v>
      </c>
      <c r="B101" s="479">
        <v>18270</v>
      </c>
      <c r="C101" s="65"/>
      <c r="D101" s="65"/>
      <c r="E101" s="65"/>
      <c r="F101" s="65"/>
      <c r="G101" s="65"/>
      <c r="H101" s="65"/>
      <c r="J101" s="178">
        <v>3425</v>
      </c>
      <c r="K101" s="178">
        <v>2654</v>
      </c>
      <c r="L101" s="178">
        <v>1595</v>
      </c>
      <c r="M101" s="178">
        <v>1619</v>
      </c>
      <c r="N101" s="178">
        <v>2370</v>
      </c>
      <c r="O101" s="178">
        <v>3051</v>
      </c>
      <c r="P101" s="178">
        <v>3370</v>
      </c>
      <c r="Q101" s="178">
        <v>186</v>
      </c>
      <c r="R101" s="178">
        <v>0</v>
      </c>
      <c r="S101" s="178">
        <v>0</v>
      </c>
      <c r="T101" s="65"/>
      <c r="U101" s="65"/>
      <c r="V101" s="65"/>
      <c r="W101" s="65"/>
      <c r="X101" s="65"/>
      <c r="Y101" s="65"/>
      <c r="Z101" s="65"/>
    </row>
    <row r="102" spans="1:26" s="178" customFormat="1">
      <c r="A102" s="96">
        <v>44424</v>
      </c>
      <c r="B102" s="479">
        <v>18169</v>
      </c>
      <c r="C102" s="65"/>
      <c r="D102" s="65"/>
      <c r="E102" s="65"/>
      <c r="F102" s="65"/>
      <c r="G102" s="65"/>
      <c r="H102" s="65"/>
      <c r="J102" s="178">
        <v>3375</v>
      </c>
      <c r="K102" s="178">
        <v>2603</v>
      </c>
      <c r="L102" s="178">
        <v>1595</v>
      </c>
      <c r="M102" s="178">
        <v>1619</v>
      </c>
      <c r="N102" s="178">
        <v>2370</v>
      </c>
      <c r="O102" s="178">
        <v>3051</v>
      </c>
      <c r="P102" s="178">
        <v>3370</v>
      </c>
      <c r="Q102" s="178">
        <v>186</v>
      </c>
      <c r="R102" s="178">
        <v>0</v>
      </c>
      <c r="S102" s="178">
        <v>0</v>
      </c>
      <c r="T102" s="65"/>
      <c r="U102" s="65"/>
      <c r="V102" s="65"/>
      <c r="W102" s="65"/>
      <c r="X102" s="65"/>
      <c r="Y102" s="65"/>
      <c r="Z102" s="65"/>
    </row>
    <row r="103" spans="1:26" s="178" customFormat="1">
      <c r="A103" s="96">
        <v>44425</v>
      </c>
      <c r="B103" s="479">
        <v>18169</v>
      </c>
      <c r="C103" s="65"/>
      <c r="D103" s="65"/>
      <c r="E103" s="65"/>
      <c r="F103" s="65"/>
      <c r="G103" s="65"/>
      <c r="H103" s="65"/>
      <c r="J103" s="178">
        <v>3375</v>
      </c>
      <c r="K103" s="178">
        <v>2603</v>
      </c>
      <c r="L103" s="178">
        <v>1595</v>
      </c>
      <c r="M103" s="178">
        <v>1619</v>
      </c>
      <c r="N103" s="178">
        <v>2370</v>
      </c>
      <c r="O103" s="178">
        <v>3051</v>
      </c>
      <c r="P103" s="178">
        <v>3370</v>
      </c>
      <c r="Q103" s="178">
        <v>186</v>
      </c>
      <c r="R103" s="178">
        <v>0</v>
      </c>
      <c r="S103" s="178">
        <v>0</v>
      </c>
      <c r="T103" s="65"/>
      <c r="U103" s="65"/>
      <c r="V103" s="65"/>
      <c r="W103" s="65"/>
      <c r="X103" s="65"/>
      <c r="Y103" s="65"/>
      <c r="Z103" s="65"/>
    </row>
    <row r="104" spans="1:26" s="178" customFormat="1">
      <c r="A104" s="96">
        <v>44426</v>
      </c>
      <c r="B104" s="479">
        <v>17854</v>
      </c>
      <c r="C104" s="65"/>
      <c r="D104" s="65"/>
      <c r="E104" s="65"/>
      <c r="F104" s="65"/>
      <c r="G104" s="65"/>
      <c r="H104" s="65"/>
      <c r="J104" s="178">
        <v>3310</v>
      </c>
      <c r="K104" s="178">
        <v>2722</v>
      </c>
      <c r="L104" s="178">
        <v>1574</v>
      </c>
      <c r="M104" s="178">
        <v>1579</v>
      </c>
      <c r="N104" s="178">
        <v>2268</v>
      </c>
      <c r="O104" s="178">
        <v>2952</v>
      </c>
      <c r="P104" s="178">
        <v>3236</v>
      </c>
      <c r="Q104" s="178">
        <v>191</v>
      </c>
      <c r="R104" s="178">
        <v>22</v>
      </c>
      <c r="S104" s="178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8" customFormat="1">
      <c r="A105" s="96">
        <v>44427</v>
      </c>
      <c r="B105" s="479">
        <v>17944</v>
      </c>
      <c r="C105" s="65"/>
      <c r="D105" s="65"/>
      <c r="E105" s="65"/>
      <c r="F105" s="65"/>
      <c r="G105" s="65"/>
      <c r="H105" s="65"/>
      <c r="J105" s="178">
        <v>3310</v>
      </c>
      <c r="K105" s="178">
        <v>2622</v>
      </c>
      <c r="L105" s="178">
        <v>1554</v>
      </c>
      <c r="M105" s="178">
        <v>1589</v>
      </c>
      <c r="N105" s="178">
        <v>2268</v>
      </c>
      <c r="O105" s="178">
        <v>2952</v>
      </c>
      <c r="P105" s="178">
        <v>3236</v>
      </c>
      <c r="Q105" s="178">
        <v>191</v>
      </c>
      <c r="R105" s="178">
        <v>22</v>
      </c>
      <c r="S105" s="178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8" customFormat="1">
      <c r="A106" s="96">
        <v>44428</v>
      </c>
      <c r="B106" s="479">
        <v>17944</v>
      </c>
      <c r="C106" s="65"/>
      <c r="D106" s="65"/>
      <c r="E106" s="65"/>
      <c r="F106" s="65"/>
      <c r="G106" s="65"/>
      <c r="H106" s="65"/>
      <c r="J106" s="178">
        <v>3310</v>
      </c>
      <c r="K106" s="178">
        <v>2622</v>
      </c>
      <c r="L106" s="178">
        <v>1554</v>
      </c>
      <c r="M106" s="178">
        <v>1589</v>
      </c>
      <c r="N106" s="178">
        <v>2268</v>
      </c>
      <c r="O106" s="178">
        <v>2952</v>
      </c>
      <c r="P106" s="178">
        <v>3236</v>
      </c>
      <c r="Q106" s="178">
        <v>191</v>
      </c>
      <c r="R106" s="178">
        <v>22</v>
      </c>
      <c r="S106" s="178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8" customFormat="1">
      <c r="A107" s="96">
        <v>44431</v>
      </c>
      <c r="B107" s="479">
        <v>18326</v>
      </c>
      <c r="C107" s="65"/>
      <c r="D107" s="65"/>
      <c r="E107" s="65"/>
      <c r="F107" s="65"/>
      <c r="G107" s="65"/>
      <c r="H107" s="65"/>
      <c r="J107" s="178">
        <v>3310</v>
      </c>
      <c r="K107" s="178">
        <v>2651</v>
      </c>
      <c r="L107" s="178">
        <v>1604</v>
      </c>
      <c r="M107" s="178">
        <v>1629</v>
      </c>
      <c r="N107" s="178">
        <v>2447</v>
      </c>
      <c r="O107" s="178">
        <v>3031</v>
      </c>
      <c r="P107" s="178">
        <v>3241</v>
      </c>
      <c r="Q107" s="178">
        <v>191</v>
      </c>
      <c r="R107" s="178">
        <v>22</v>
      </c>
      <c r="S107" s="178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8" customFormat="1">
      <c r="A108" s="96">
        <v>44432</v>
      </c>
      <c r="B108" s="479">
        <v>18414</v>
      </c>
      <c r="C108" s="65"/>
      <c r="D108" s="65"/>
      <c r="E108" s="65"/>
      <c r="F108" s="65"/>
      <c r="G108" s="65"/>
      <c r="H108" s="65"/>
      <c r="J108" s="178">
        <v>3300</v>
      </c>
      <c r="K108" s="178">
        <v>2652</v>
      </c>
      <c r="L108" s="178">
        <v>1604</v>
      </c>
      <c r="M108" s="178">
        <v>1656</v>
      </c>
      <c r="N108" s="178">
        <v>2467</v>
      </c>
      <c r="O108" s="178">
        <v>3061</v>
      </c>
      <c r="P108" s="178">
        <v>3261</v>
      </c>
      <c r="Q108" s="178">
        <v>191</v>
      </c>
      <c r="R108" s="178">
        <v>22</v>
      </c>
      <c r="S108" s="178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8" customFormat="1">
      <c r="A109" s="96">
        <v>44433</v>
      </c>
      <c r="B109" s="479">
        <v>16676</v>
      </c>
      <c r="C109" s="65"/>
      <c r="D109" s="65"/>
      <c r="E109" s="65"/>
      <c r="F109" s="65"/>
      <c r="G109" s="65"/>
      <c r="H109" s="65"/>
      <c r="J109" s="178">
        <v>3298</v>
      </c>
      <c r="K109" s="178">
        <v>2652</v>
      </c>
      <c r="L109" s="178">
        <v>1595</v>
      </c>
      <c r="M109" s="412">
        <v>1334</v>
      </c>
      <c r="N109" s="412">
        <v>2060</v>
      </c>
      <c r="O109" s="412">
        <v>2616</v>
      </c>
      <c r="P109" s="412">
        <v>2708</v>
      </c>
      <c r="Q109" s="178">
        <v>191</v>
      </c>
      <c r="R109" s="178">
        <v>22</v>
      </c>
      <c r="S109" s="178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8" customFormat="1">
      <c r="A110" s="96">
        <v>44434</v>
      </c>
      <c r="B110" s="479">
        <v>16776</v>
      </c>
      <c r="C110" s="65"/>
      <c r="D110" s="65"/>
      <c r="E110" s="65"/>
      <c r="F110" s="65"/>
      <c r="G110" s="65"/>
      <c r="H110" s="65"/>
      <c r="J110" s="178">
        <v>3298</v>
      </c>
      <c r="K110" s="178">
        <v>2650</v>
      </c>
      <c r="L110" s="178">
        <v>1645</v>
      </c>
      <c r="M110" s="178">
        <v>1352</v>
      </c>
      <c r="N110" s="178">
        <v>2055</v>
      </c>
      <c r="O110" s="178">
        <v>2636</v>
      </c>
      <c r="P110" s="178">
        <v>2727</v>
      </c>
      <c r="Q110" s="178">
        <v>191</v>
      </c>
      <c r="R110" s="178">
        <v>22</v>
      </c>
      <c r="S110" s="178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8" customFormat="1">
      <c r="A111" s="96">
        <v>44435</v>
      </c>
      <c r="B111" s="479">
        <v>17135</v>
      </c>
      <c r="C111" s="65"/>
      <c r="D111" s="65"/>
      <c r="E111" s="65"/>
      <c r="F111" s="65"/>
      <c r="G111" s="65"/>
      <c r="H111" s="65"/>
      <c r="J111" s="178">
        <v>3298</v>
      </c>
      <c r="K111" s="178">
        <v>2656</v>
      </c>
      <c r="L111" s="178">
        <v>1645</v>
      </c>
      <c r="M111" s="178">
        <v>1352</v>
      </c>
      <c r="N111" s="178">
        <v>2055</v>
      </c>
      <c r="O111" s="178">
        <v>2733</v>
      </c>
      <c r="P111" s="178">
        <v>2928</v>
      </c>
      <c r="Q111" s="178">
        <v>246</v>
      </c>
      <c r="R111" s="178">
        <v>22</v>
      </c>
      <c r="S111" s="178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8" customFormat="1">
      <c r="A112" s="96">
        <v>44438</v>
      </c>
      <c r="B112" s="479">
        <v>17317</v>
      </c>
      <c r="C112" s="65"/>
      <c r="D112" s="65"/>
      <c r="E112" s="65"/>
      <c r="F112" s="65"/>
      <c r="G112" s="65"/>
      <c r="H112" s="65"/>
      <c r="J112" s="178">
        <v>3298</v>
      </c>
      <c r="K112" s="178">
        <v>2636</v>
      </c>
      <c r="L112" s="178">
        <v>1682</v>
      </c>
      <c r="M112" s="178">
        <v>1352</v>
      </c>
      <c r="N112" s="178">
        <v>2055</v>
      </c>
      <c r="O112" s="178">
        <v>2797</v>
      </c>
      <c r="P112" s="178">
        <v>3029</v>
      </c>
      <c r="Q112" s="178">
        <v>246</v>
      </c>
      <c r="R112" s="178">
        <v>22</v>
      </c>
      <c r="S112" s="178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8" customFormat="1">
      <c r="A113" s="96">
        <v>44439</v>
      </c>
      <c r="B113" s="479">
        <v>17385</v>
      </c>
      <c r="C113" s="65"/>
      <c r="D113" s="65"/>
      <c r="E113" s="65"/>
      <c r="F113" s="65"/>
      <c r="G113" s="65"/>
      <c r="H113" s="65"/>
      <c r="J113" s="178">
        <v>3298</v>
      </c>
      <c r="K113" s="178">
        <v>2642</v>
      </c>
      <c r="L113" s="178">
        <v>1682</v>
      </c>
      <c r="M113" s="178">
        <v>1352</v>
      </c>
      <c r="N113" s="178">
        <v>2056</v>
      </c>
      <c r="O113" s="178">
        <v>2817</v>
      </c>
      <c r="P113" s="178">
        <v>3085</v>
      </c>
      <c r="Q113" s="178">
        <v>231</v>
      </c>
      <c r="R113" s="178">
        <v>22</v>
      </c>
      <c r="S113" s="178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8" customFormat="1">
      <c r="A114" s="96">
        <v>44440</v>
      </c>
      <c r="B114" s="479">
        <v>14237</v>
      </c>
      <c r="C114" s="65"/>
      <c r="D114" s="65"/>
      <c r="E114" s="65"/>
      <c r="F114" s="65"/>
      <c r="G114" s="65"/>
      <c r="H114" s="65"/>
      <c r="K114" s="178">
        <v>2615</v>
      </c>
      <c r="L114" s="178">
        <v>1669</v>
      </c>
      <c r="M114" s="178">
        <v>1435</v>
      </c>
      <c r="N114" s="178">
        <v>2091</v>
      </c>
      <c r="O114" s="178">
        <v>2817</v>
      </c>
      <c r="P114" s="178">
        <v>3147</v>
      </c>
      <c r="Q114" s="178">
        <v>241</v>
      </c>
      <c r="R114" s="178">
        <v>22</v>
      </c>
      <c r="S114" s="178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8" customFormat="1">
      <c r="A115" s="96">
        <v>44441</v>
      </c>
      <c r="B115" s="479">
        <v>14493</v>
      </c>
      <c r="C115" s="65"/>
      <c r="D115" s="65"/>
      <c r="E115" s="65"/>
      <c r="F115" s="65"/>
      <c r="G115" s="65"/>
      <c r="H115" s="65"/>
      <c r="K115" s="178">
        <v>2618</v>
      </c>
      <c r="L115" s="178">
        <v>1685</v>
      </c>
      <c r="M115" s="178">
        <v>1452</v>
      </c>
      <c r="N115" s="178">
        <v>2091</v>
      </c>
      <c r="O115" s="178">
        <v>2907</v>
      </c>
      <c r="P115" s="178">
        <v>3277</v>
      </c>
      <c r="Q115" s="178">
        <v>241</v>
      </c>
      <c r="R115" s="178">
        <v>22</v>
      </c>
      <c r="S115" s="178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8" customFormat="1">
      <c r="A116" s="96">
        <v>44442</v>
      </c>
      <c r="B116" s="479">
        <v>14593</v>
      </c>
      <c r="C116" s="65"/>
      <c r="D116" s="65"/>
      <c r="E116" s="65"/>
      <c r="F116" s="65"/>
      <c r="G116" s="65"/>
      <c r="H116" s="65"/>
      <c r="K116" s="178">
        <v>2618</v>
      </c>
      <c r="L116" s="178">
        <v>1685</v>
      </c>
      <c r="M116" s="178">
        <v>1452</v>
      </c>
      <c r="N116" s="178">
        <v>2091</v>
      </c>
      <c r="O116" s="178">
        <v>2947</v>
      </c>
      <c r="P116" s="178">
        <v>3307</v>
      </c>
      <c r="Q116" s="178">
        <v>271</v>
      </c>
      <c r="R116" s="178">
        <v>22</v>
      </c>
      <c r="S116" s="178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8" customFormat="1">
      <c r="A117" s="96">
        <v>44445</v>
      </c>
      <c r="B117" s="479">
        <v>14593</v>
      </c>
      <c r="C117" s="65"/>
      <c r="D117" s="65"/>
      <c r="E117" s="65"/>
      <c r="F117" s="65"/>
      <c r="G117" s="65"/>
      <c r="H117" s="65"/>
      <c r="K117" s="178">
        <v>2618</v>
      </c>
      <c r="L117" s="178">
        <v>1685</v>
      </c>
      <c r="M117" s="178">
        <v>1452</v>
      </c>
      <c r="N117" s="178">
        <v>2091</v>
      </c>
      <c r="O117" s="178">
        <v>2947</v>
      </c>
      <c r="P117" s="178">
        <v>3307</v>
      </c>
      <c r="Q117" s="178">
        <v>271</v>
      </c>
      <c r="R117" s="178">
        <v>22</v>
      </c>
      <c r="S117" s="178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92" customFormat="1">
      <c r="A118" s="104">
        <v>44446</v>
      </c>
      <c r="B118" s="480"/>
      <c r="C118" s="247"/>
      <c r="D118" s="247"/>
      <c r="E118" s="247"/>
      <c r="F118" s="247"/>
      <c r="G118" s="247"/>
      <c r="H118" s="247"/>
      <c r="K118" s="192">
        <v>2618</v>
      </c>
      <c r="L118" s="192">
        <v>1685</v>
      </c>
      <c r="M118" s="192">
        <v>1452</v>
      </c>
      <c r="N118" s="192">
        <v>2091</v>
      </c>
      <c r="O118" s="192">
        <v>2947</v>
      </c>
      <c r="P118" s="192">
        <v>3307</v>
      </c>
      <c r="Q118" s="192">
        <v>271</v>
      </c>
      <c r="R118" s="192">
        <v>22</v>
      </c>
      <c r="S118" s="192">
        <v>50</v>
      </c>
      <c r="T118" s="247">
        <v>50</v>
      </c>
      <c r="U118" s="247">
        <v>50</v>
      </c>
      <c r="V118" s="247">
        <v>50</v>
      </c>
      <c r="W118" s="247"/>
      <c r="X118" s="247"/>
      <c r="Y118" s="247"/>
      <c r="Z118" s="247"/>
    </row>
    <row r="119" spans="1:26">
      <c r="A119" s="96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6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6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6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6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6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6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6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6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6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6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6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6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6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6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6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6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6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6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6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6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6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6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6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6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7">
        <v>1981</v>
      </c>
      <c r="M143" s="247">
        <v>1576</v>
      </c>
      <c r="N143" s="247">
        <v>2055</v>
      </c>
      <c r="O143" s="247">
        <v>2234</v>
      </c>
      <c r="P143" s="247">
        <v>2776</v>
      </c>
      <c r="Q143" s="247">
        <v>450</v>
      </c>
      <c r="R143" s="247">
        <v>92</v>
      </c>
      <c r="S143" s="247">
        <v>105</v>
      </c>
      <c r="T143" s="247">
        <v>125</v>
      </c>
      <c r="U143" s="247">
        <v>129</v>
      </c>
      <c r="V143" s="247">
        <v>105</v>
      </c>
      <c r="W143" s="247">
        <v>10</v>
      </c>
      <c r="X143" s="247">
        <v>0</v>
      </c>
      <c r="Y143" s="247">
        <v>0</v>
      </c>
      <c r="Z143" s="247">
        <v>0</v>
      </c>
    </row>
    <row r="144" spans="1:26">
      <c r="A144" s="96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6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6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6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6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6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6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6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6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6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6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6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6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6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4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7">
        <v>1633</v>
      </c>
      <c r="N158" s="247">
        <v>2273</v>
      </c>
      <c r="O158" s="247">
        <v>2374</v>
      </c>
      <c r="P158" s="247">
        <v>2597</v>
      </c>
      <c r="Q158" s="247">
        <v>531</v>
      </c>
      <c r="R158" s="247">
        <v>151</v>
      </c>
      <c r="S158" s="247">
        <v>280</v>
      </c>
      <c r="T158" s="247">
        <v>300</v>
      </c>
      <c r="U158" s="247">
        <v>304</v>
      </c>
      <c r="V158" s="247">
        <v>105</v>
      </c>
      <c r="W158" s="247">
        <v>10</v>
      </c>
      <c r="X158" s="247">
        <v>0</v>
      </c>
      <c r="Y158" s="247">
        <v>0</v>
      </c>
      <c r="Z158" s="247">
        <v>0</v>
      </c>
    </row>
    <row r="159" spans="1:26">
      <c r="A159" s="96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6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6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6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6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6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6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6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6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7">
        <v>1580</v>
      </c>
      <c r="N167" s="247">
        <v>2203</v>
      </c>
      <c r="O167" s="247">
        <v>2346</v>
      </c>
      <c r="P167" s="247">
        <v>2245</v>
      </c>
      <c r="Q167" s="247">
        <v>531</v>
      </c>
      <c r="R167" s="247">
        <v>227</v>
      </c>
      <c r="S167" s="247">
        <v>355</v>
      </c>
      <c r="T167" s="247">
        <v>300</v>
      </c>
      <c r="U167" s="247">
        <v>304</v>
      </c>
      <c r="V167" s="247">
        <v>105</v>
      </c>
      <c r="W167" s="247">
        <v>10</v>
      </c>
      <c r="X167" s="247">
        <v>0</v>
      </c>
      <c r="Y167" s="247">
        <v>0</v>
      </c>
      <c r="Z167" s="247">
        <v>0</v>
      </c>
    </row>
    <row r="168" spans="1:26">
      <c r="A168" s="96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6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6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6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6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6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6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6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6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6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6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6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6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6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6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6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6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6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6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6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6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6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6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6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6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6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6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6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6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7">
        <v>2014</v>
      </c>
      <c r="O196" s="247">
        <v>2394</v>
      </c>
      <c r="P196" s="247">
        <v>2232</v>
      </c>
      <c r="Q196" s="247">
        <v>456</v>
      </c>
      <c r="R196" s="247">
        <v>185</v>
      </c>
      <c r="S196" s="247">
        <v>705</v>
      </c>
      <c r="T196" s="247">
        <v>516</v>
      </c>
      <c r="U196" s="247">
        <v>222</v>
      </c>
      <c r="V196" s="247">
        <v>105</v>
      </c>
      <c r="W196" s="247">
        <v>180</v>
      </c>
      <c r="X196" s="247">
        <v>310</v>
      </c>
      <c r="Y196" s="247">
        <v>185</v>
      </c>
      <c r="Z196" s="29"/>
    </row>
    <row r="197" spans="1:29">
      <c r="A197" s="96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6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6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6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6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7">
        <v>2014</v>
      </c>
      <c r="O201" s="247">
        <v>2398</v>
      </c>
      <c r="P201" s="247">
        <v>2248</v>
      </c>
      <c r="Q201" s="247">
        <v>486</v>
      </c>
      <c r="R201" s="247">
        <v>185</v>
      </c>
      <c r="S201" s="247">
        <v>705</v>
      </c>
      <c r="T201" s="247">
        <v>516</v>
      </c>
      <c r="U201" s="247">
        <v>222</v>
      </c>
      <c r="V201" s="247">
        <v>160</v>
      </c>
      <c r="W201" s="247">
        <v>180</v>
      </c>
      <c r="X201" s="247">
        <v>310</v>
      </c>
      <c r="Y201" s="247">
        <v>185</v>
      </c>
      <c r="Z201" s="247">
        <v>0</v>
      </c>
    </row>
    <row r="202" spans="1:29">
      <c r="A202" s="96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6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6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6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6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6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6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6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6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6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6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6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6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6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6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6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6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6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6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6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6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6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6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6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6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6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6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6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6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6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6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6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6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6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6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6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6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6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6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6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6">
        <v>44620</v>
      </c>
      <c r="B242" s="480">
        <v>8876</v>
      </c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>
        <v>2235</v>
      </c>
      <c r="Q242" s="247">
        <v>901</v>
      </c>
      <c r="R242" s="247">
        <v>358</v>
      </c>
      <c r="S242" s="247">
        <v>655</v>
      </c>
      <c r="T242" s="247">
        <v>599</v>
      </c>
      <c r="U242" s="247">
        <v>285</v>
      </c>
      <c r="V242" s="247">
        <v>240</v>
      </c>
      <c r="W242" s="247">
        <v>345</v>
      </c>
      <c r="X242" s="247">
        <v>646</v>
      </c>
      <c r="Y242" s="247">
        <v>591</v>
      </c>
      <c r="Z242" s="247">
        <v>500</v>
      </c>
      <c r="AA242" s="192">
        <v>656</v>
      </c>
      <c r="AB242" s="192">
        <v>640</v>
      </c>
      <c r="AC242" s="192">
        <v>225</v>
      </c>
    </row>
    <row r="243" spans="1:29">
      <c r="A243" s="96">
        <v>44621</v>
      </c>
      <c r="B243" s="480">
        <v>8876</v>
      </c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>
        <v>2235</v>
      </c>
      <c r="Q243" s="247">
        <v>901</v>
      </c>
      <c r="R243" s="247">
        <v>358</v>
      </c>
      <c r="S243" s="247">
        <v>655</v>
      </c>
      <c r="T243" s="247">
        <v>599</v>
      </c>
      <c r="U243" s="247">
        <v>285</v>
      </c>
      <c r="V243" s="247">
        <v>240</v>
      </c>
      <c r="W243" s="247">
        <v>345</v>
      </c>
      <c r="X243" s="247">
        <v>646</v>
      </c>
      <c r="Y243" s="247">
        <v>591</v>
      </c>
      <c r="Z243" s="247">
        <v>500</v>
      </c>
      <c r="AA243" s="192">
        <v>656</v>
      </c>
      <c r="AB243" s="192">
        <v>640</v>
      </c>
      <c r="AC243" s="192">
        <v>225</v>
      </c>
    </row>
    <row r="244" spans="1:29">
      <c r="A244" s="96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6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6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6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6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6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6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6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6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6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6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6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6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6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6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6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6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6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6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6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6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6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6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6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6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6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6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6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6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6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6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6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6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6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6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6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7">
        <v>656</v>
      </c>
      <c r="S279" s="247">
        <v>781</v>
      </c>
      <c r="T279" s="247">
        <v>604</v>
      </c>
      <c r="U279" s="247">
        <v>562</v>
      </c>
      <c r="V279" s="247">
        <v>319</v>
      </c>
      <c r="W279" s="247">
        <v>387</v>
      </c>
      <c r="X279" s="247">
        <v>461</v>
      </c>
      <c r="Y279" s="247">
        <v>576</v>
      </c>
      <c r="Z279" s="247">
        <v>351</v>
      </c>
      <c r="AA279" s="192">
        <v>618</v>
      </c>
      <c r="AB279" s="192">
        <v>577</v>
      </c>
      <c r="AC279" s="192">
        <v>235</v>
      </c>
    </row>
    <row r="280" spans="1:29">
      <c r="A280" s="96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6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6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6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6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6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6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6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6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6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6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6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6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6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6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6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6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6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6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6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6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6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6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6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6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6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6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6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6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6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6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6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6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6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6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6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6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6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6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6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7">
        <v>765</v>
      </c>
      <c r="U319" s="247">
        <v>1053</v>
      </c>
      <c r="V319" s="247">
        <v>872</v>
      </c>
      <c r="W319" s="247">
        <v>605</v>
      </c>
      <c r="X319" s="247">
        <v>560</v>
      </c>
      <c r="Y319" s="247">
        <v>902</v>
      </c>
      <c r="Z319" s="247">
        <v>496</v>
      </c>
      <c r="AA319" s="192">
        <v>786</v>
      </c>
      <c r="AB319" s="192">
        <v>705</v>
      </c>
      <c r="AC319" s="192">
        <v>365</v>
      </c>
    </row>
    <row r="320" spans="1:30">
      <c r="A320" s="96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6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6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6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6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6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6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6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6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6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6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6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6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6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6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6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6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6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6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6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6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6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6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6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6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6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6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6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6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6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6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6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6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6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6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6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6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6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6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6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6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6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6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6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6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6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6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6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6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6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6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6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6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6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6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6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6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6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6">
        <v>44811</v>
      </c>
      <c r="W378" s="192">
        <v>1318</v>
      </c>
      <c r="X378" s="192">
        <v>1021</v>
      </c>
      <c r="Y378" s="192">
        <v>938</v>
      </c>
      <c r="Z378" s="192">
        <v>765</v>
      </c>
      <c r="AA378" s="192">
        <v>931</v>
      </c>
      <c r="AB378" s="192">
        <v>900</v>
      </c>
      <c r="AC378" s="192">
        <v>400</v>
      </c>
      <c r="AD378" s="192">
        <v>0</v>
      </c>
      <c r="AE378" s="192">
        <v>0</v>
      </c>
      <c r="AF378" s="192">
        <v>0</v>
      </c>
    </row>
    <row r="379" spans="1:32">
      <c r="A379" s="96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6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6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6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6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6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6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6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6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6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6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6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6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6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6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6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6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6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6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6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6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6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6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6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6">
        <v>44846</v>
      </c>
      <c r="X403" s="192">
        <v>894</v>
      </c>
      <c r="Y403" s="192">
        <v>797</v>
      </c>
      <c r="Z403" s="192">
        <v>768</v>
      </c>
      <c r="AA403" s="192">
        <v>877</v>
      </c>
      <c r="AB403" s="192">
        <v>785</v>
      </c>
      <c r="AC403" s="192">
        <v>290</v>
      </c>
      <c r="AD403" s="192">
        <v>0</v>
      </c>
      <c r="AE403" s="192">
        <v>0</v>
      </c>
      <c r="AF403" s="192">
        <v>0</v>
      </c>
    </row>
    <row r="404" spans="1:32">
      <c r="A404" s="96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6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6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6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6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6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6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6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6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6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6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6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6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6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6">
        <v>44867</v>
      </c>
      <c r="Y418" s="192">
        <v>810</v>
      </c>
      <c r="Z418" s="192">
        <v>1080</v>
      </c>
      <c r="AA418" s="192">
        <v>939</v>
      </c>
      <c r="AB418" s="192">
        <v>1.105</v>
      </c>
      <c r="AC418" s="192">
        <v>273</v>
      </c>
      <c r="AD418" s="192">
        <v>0</v>
      </c>
      <c r="AE418" s="192">
        <v>0</v>
      </c>
      <c r="AF418" s="192">
        <v>0</v>
      </c>
    </row>
    <row r="419" spans="1:32">
      <c r="A419" s="96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6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6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6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6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6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6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6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6">
        <v>44880</v>
      </c>
      <c r="Y427" s="192">
        <v>1195</v>
      </c>
      <c r="Z427" s="192">
        <v>1271</v>
      </c>
      <c r="AA427" s="192">
        <v>981</v>
      </c>
      <c r="AB427" s="192">
        <v>111</v>
      </c>
      <c r="AC427" s="192">
        <v>298</v>
      </c>
      <c r="AD427" s="192">
        <v>0</v>
      </c>
      <c r="AE427" s="192">
        <v>0</v>
      </c>
      <c r="AF427" s="192">
        <v>0</v>
      </c>
    </row>
    <row r="428" spans="1:32">
      <c r="A428" s="96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6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6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6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6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6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6">
        <v>44889</v>
      </c>
    </row>
    <row r="435" spans="1:34">
      <c r="A435" s="96">
        <v>44890</v>
      </c>
    </row>
    <row r="436" spans="1:34">
      <c r="A436" s="96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6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6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6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6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6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6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6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6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6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6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6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6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6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6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6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6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6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6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6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6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6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6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6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6">
        <v>44925</v>
      </c>
      <c r="B460" s="63">
        <f t="shared" ref="B460:B461" si="0">SUM(Z460:AL460)</f>
        <v>4002</v>
      </c>
      <c r="Z460" s="192">
        <v>1073</v>
      </c>
      <c r="AA460" s="192">
        <v>1145</v>
      </c>
      <c r="AB460" s="192">
        <v>1456</v>
      </c>
      <c r="AC460" s="192">
        <v>328</v>
      </c>
      <c r="AD460" s="192">
        <v>0</v>
      </c>
      <c r="AE460" s="192">
        <v>0</v>
      </c>
      <c r="AF460" s="192">
        <v>0</v>
      </c>
      <c r="AG460" s="192">
        <v>0</v>
      </c>
      <c r="AH460" s="192">
        <v>0</v>
      </c>
      <c r="AI460" s="192">
        <v>0</v>
      </c>
      <c r="AJ460" s="192">
        <v>0</v>
      </c>
      <c r="AK460" s="192">
        <v>0</v>
      </c>
      <c r="AL460" s="192">
        <v>0</v>
      </c>
    </row>
    <row r="461" spans="1:38">
      <c r="A461" s="96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6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6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6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6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6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6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6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6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6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6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6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6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6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6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6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6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6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6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6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6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6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6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6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6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6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6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6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6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6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6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6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6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6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6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4">
        <v>44977</v>
      </c>
      <c r="B496" s="63">
        <f t="shared" si="1"/>
        <v>3487</v>
      </c>
      <c r="AB496" s="192">
        <v>1931</v>
      </c>
      <c r="AC496" s="192">
        <v>786</v>
      </c>
      <c r="AD496" s="192">
        <v>60</v>
      </c>
      <c r="AE496" s="192">
        <v>70</v>
      </c>
      <c r="AF496" s="192">
        <v>80</v>
      </c>
      <c r="AG496" s="192">
        <v>130</v>
      </c>
      <c r="AH496" s="192">
        <v>80</v>
      </c>
      <c r="AI496" s="192">
        <v>105</v>
      </c>
      <c r="AJ496" s="192">
        <v>135</v>
      </c>
      <c r="AK496" s="192">
        <v>55</v>
      </c>
      <c r="AL496" s="192">
        <v>55</v>
      </c>
      <c r="AM496" s="192">
        <v>0</v>
      </c>
    </row>
    <row r="497" spans="1:42">
      <c r="A497" s="104">
        <v>44978</v>
      </c>
      <c r="B497" s="63">
        <f t="shared" si="1"/>
        <v>3487</v>
      </c>
      <c r="AB497" s="192">
        <v>1931</v>
      </c>
      <c r="AC497" s="192">
        <v>786</v>
      </c>
      <c r="AD497" s="192">
        <v>60</v>
      </c>
      <c r="AE497" s="192">
        <v>70</v>
      </c>
      <c r="AF497" s="192">
        <v>80</v>
      </c>
      <c r="AG497" s="192">
        <v>130</v>
      </c>
      <c r="AH497" s="192">
        <v>80</v>
      </c>
      <c r="AI497" s="192">
        <v>105</v>
      </c>
      <c r="AJ497" s="192">
        <v>135</v>
      </c>
      <c r="AK497" s="192">
        <v>55</v>
      </c>
      <c r="AL497" s="192">
        <v>55</v>
      </c>
      <c r="AM497" s="192">
        <v>0</v>
      </c>
    </row>
    <row r="498" spans="1:42">
      <c r="A498" s="96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6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6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6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6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6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6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6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6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6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6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6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6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6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6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6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6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6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6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6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6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6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6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6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6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6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6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6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6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6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6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6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6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6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6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6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6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6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6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6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6">
        <v>45036</v>
      </c>
      <c r="B538" s="63">
        <f t="shared" si="2"/>
        <v>3628</v>
      </c>
      <c r="AD538" s="192">
        <v>280</v>
      </c>
      <c r="AE538" s="192">
        <v>710</v>
      </c>
      <c r="AF538" s="192">
        <v>643</v>
      </c>
      <c r="AG538" s="192">
        <v>325</v>
      </c>
      <c r="AH538" s="192">
        <v>220</v>
      </c>
      <c r="AI538" s="192">
        <v>245</v>
      </c>
      <c r="AJ538" s="192">
        <v>340</v>
      </c>
      <c r="AK538" s="192">
        <v>360</v>
      </c>
      <c r="AL538" s="192">
        <v>255</v>
      </c>
      <c r="AM538" s="192">
        <v>90</v>
      </c>
      <c r="AN538" s="192">
        <v>90</v>
      </c>
      <c r="AO538" s="192">
        <v>70</v>
      </c>
      <c r="AP538" s="192">
        <v>0</v>
      </c>
    </row>
    <row r="539" spans="1:42">
      <c r="A539" s="104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6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6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6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6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6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4">
        <v>45047</v>
      </c>
      <c r="B545" s="63">
        <f t="shared" si="2"/>
        <v>3752</v>
      </c>
      <c r="AD545" s="192">
        <v>191</v>
      </c>
      <c r="AE545" s="192">
        <v>715</v>
      </c>
      <c r="AF545" s="192">
        <v>666</v>
      </c>
      <c r="AG545" s="192">
        <v>370</v>
      </c>
      <c r="AH545" s="192">
        <v>317</v>
      </c>
      <c r="AI545" s="192">
        <v>331</v>
      </c>
      <c r="AJ545" s="192">
        <v>300</v>
      </c>
      <c r="AK545" s="192">
        <v>372</v>
      </c>
      <c r="AL545" s="192">
        <v>280</v>
      </c>
      <c r="AM545" s="192">
        <v>70</v>
      </c>
      <c r="AN545" s="192">
        <v>70</v>
      </c>
      <c r="AO545" s="192">
        <v>70</v>
      </c>
      <c r="AP545" s="192">
        <v>0</v>
      </c>
    </row>
    <row r="546" spans="1:42">
      <c r="A546" s="96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6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6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6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6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6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6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6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6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6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6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6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6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6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6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6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6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6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6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6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6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6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6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6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6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6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6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6">
        <v>45085</v>
      </c>
      <c r="B573" s="63">
        <f t="shared" si="3"/>
        <v>3998</v>
      </c>
      <c r="AF573" s="192">
        <v>702</v>
      </c>
      <c r="AG573" s="192">
        <v>628</v>
      </c>
      <c r="AH573" s="192">
        <v>400</v>
      </c>
      <c r="AI573" s="192">
        <v>547</v>
      </c>
      <c r="AJ573" s="192">
        <v>311</v>
      </c>
      <c r="AK573" s="192">
        <v>439</v>
      </c>
      <c r="AL573" s="192">
        <v>389</v>
      </c>
      <c r="AM573" s="192">
        <v>214</v>
      </c>
      <c r="AN573" s="192">
        <v>184</v>
      </c>
      <c r="AO573" s="192">
        <v>184</v>
      </c>
      <c r="AP573" s="192">
        <v>0</v>
      </c>
      <c r="AQ573" s="192">
        <v>0</v>
      </c>
    </row>
    <row r="574" spans="1:43">
      <c r="A574" s="96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6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6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6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6">
        <v>45092</v>
      </c>
      <c r="B578" s="63">
        <f t="shared" si="3"/>
        <v>0</v>
      </c>
    </row>
    <row r="579" spans="1:43">
      <c r="A579" s="96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6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6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6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6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6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6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6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6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6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6">
        <v>45107</v>
      </c>
      <c r="B589" s="63">
        <f t="shared" si="4"/>
        <v>0</v>
      </c>
    </row>
    <row r="590" spans="1:43">
      <c r="A590" s="96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6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6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6">
        <v>45113</v>
      </c>
      <c r="B593" s="63">
        <f t="shared" si="4"/>
        <v>0</v>
      </c>
    </row>
    <row r="594" spans="1:43">
      <c r="A594" s="96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6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6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6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6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6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6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6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6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6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6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6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6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6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6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6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6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6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6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6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6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6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6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6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6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6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6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6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6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6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6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6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6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6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6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6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4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6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6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6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6">
        <v>45170</v>
      </c>
      <c r="B634" s="63">
        <f t="shared" si="4"/>
        <v>0</v>
      </c>
    </row>
    <row r="635" spans="1:45">
      <c r="A635" s="96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6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6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6">
        <v>45176</v>
      </c>
      <c r="B638" s="63">
        <f t="shared" si="4"/>
        <v>4881</v>
      </c>
      <c r="AI638" s="192">
        <v>948</v>
      </c>
      <c r="AJ638" s="192">
        <v>1111</v>
      </c>
      <c r="AK638" s="192">
        <v>1113</v>
      </c>
      <c r="AL638" s="192">
        <v>1077</v>
      </c>
      <c r="AM638" s="192">
        <v>224</v>
      </c>
      <c r="AN638" s="192">
        <v>204</v>
      </c>
      <c r="AO638" s="192">
        <v>204</v>
      </c>
      <c r="AP638" s="192">
        <v>0</v>
      </c>
      <c r="AQ638" s="192">
        <v>0</v>
      </c>
    </row>
    <row r="639" spans="1:45">
      <c r="A639" s="96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6">
        <v>45180</v>
      </c>
      <c r="B640" s="63">
        <f t="shared" si="4"/>
        <v>0</v>
      </c>
    </row>
    <row r="641" spans="1:51">
      <c r="A641" s="96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6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6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6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6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6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6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6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6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6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6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6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6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6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6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6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6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6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6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6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6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6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6">
        <v>45211</v>
      </c>
      <c r="B663" s="63">
        <f t="shared" si="5"/>
        <v>4096</v>
      </c>
      <c r="AJ663" s="192">
        <v>633</v>
      </c>
      <c r="AK663" s="192">
        <v>1184</v>
      </c>
      <c r="AL663" s="192">
        <v>1593</v>
      </c>
      <c r="AM663" s="192">
        <v>262</v>
      </c>
      <c r="AN663" s="192">
        <v>214</v>
      </c>
      <c r="AO663" s="192">
        <v>210</v>
      </c>
      <c r="AP663" s="192">
        <v>0</v>
      </c>
      <c r="AQ663" s="192">
        <v>0</v>
      </c>
      <c r="AR663" s="192">
        <v>0</v>
      </c>
      <c r="AS663" s="192">
        <v>0</v>
      </c>
      <c r="AT663" s="192">
        <v>0</v>
      </c>
      <c r="AU663" s="192">
        <v>0</v>
      </c>
      <c r="AV663" s="192">
        <v>0</v>
      </c>
      <c r="AW663" s="192">
        <v>0</v>
      </c>
      <c r="AX663" s="192">
        <v>0</v>
      </c>
    </row>
    <row r="664" spans="1:50">
      <c r="A664" s="96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6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6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6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6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6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6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6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6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6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6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6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6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4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6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6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6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6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6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6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6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6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6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4">
        <v>45245</v>
      </c>
      <c r="AK687" s="192">
        <v>1178</v>
      </c>
      <c r="AL687" s="192">
        <v>1638</v>
      </c>
      <c r="AM687" s="192">
        <v>487</v>
      </c>
      <c r="AN687" s="192">
        <v>301</v>
      </c>
      <c r="AO687" s="192">
        <v>207</v>
      </c>
      <c r="AP687" s="192">
        <v>50</v>
      </c>
      <c r="AQ687" s="192">
        <v>75</v>
      </c>
      <c r="AR687" s="192">
        <v>50</v>
      </c>
      <c r="AS687" s="192">
        <v>50</v>
      </c>
      <c r="AT687" s="192">
        <v>50</v>
      </c>
      <c r="AU687" s="192">
        <v>50</v>
      </c>
      <c r="AV687" s="192">
        <v>50</v>
      </c>
      <c r="AW687" s="192">
        <v>0</v>
      </c>
      <c r="AX687" s="192">
        <v>0</v>
      </c>
      <c r="AY687" s="192">
        <v>0</v>
      </c>
      <c r="AZ687" s="192">
        <v>0</v>
      </c>
      <c r="BA687" s="192">
        <v>0</v>
      </c>
    </row>
    <row r="688" spans="1:53">
      <c r="A688" s="96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6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6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6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6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6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6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6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6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6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6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6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6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6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6">
        <v>45266</v>
      </c>
      <c r="B702" s="63">
        <f t="shared" si="7"/>
        <v>0</v>
      </c>
    </row>
    <row r="703" spans="1:53">
      <c r="A703" s="96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6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6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6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6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6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6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6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6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6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6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6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6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6">
        <v>45287</v>
      </c>
      <c r="B716" s="63">
        <f t="shared" si="8"/>
        <v>0</v>
      </c>
    </row>
    <row r="717" spans="1:54">
      <c r="A717" s="96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6">
        <v>45289</v>
      </c>
      <c r="AL718" s="192">
        <v>1368</v>
      </c>
      <c r="AM718" s="192">
        <v>647</v>
      </c>
      <c r="AN718" s="192">
        <v>1002</v>
      </c>
      <c r="AO718" s="192">
        <v>307</v>
      </c>
      <c r="AP718" s="192">
        <v>150</v>
      </c>
      <c r="AQ718" s="192">
        <v>175</v>
      </c>
      <c r="AR718" s="192">
        <v>124</v>
      </c>
      <c r="AS718" s="192">
        <v>123</v>
      </c>
      <c r="AT718" s="192">
        <v>123</v>
      </c>
      <c r="AU718" s="192">
        <v>180</v>
      </c>
      <c r="AV718" s="192">
        <v>194</v>
      </c>
      <c r="AW718" s="192">
        <v>218</v>
      </c>
      <c r="AX718" s="192">
        <v>188</v>
      </c>
      <c r="AY718" s="192">
        <v>23</v>
      </c>
      <c r="AZ718" s="192">
        <v>23</v>
      </c>
      <c r="BA718" s="192">
        <v>8</v>
      </c>
    </row>
    <row r="719" spans="1:54">
      <c r="A719" s="96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6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6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6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6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6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6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6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6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6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6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6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6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6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6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6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6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6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6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6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6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6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6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6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6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6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6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6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6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4">
        <v>45334</v>
      </c>
      <c r="B748" s="63">
        <f t="shared" si="10"/>
        <v>6216</v>
      </c>
      <c r="AM748" s="192"/>
      <c r="AN748" s="192">
        <v>1465</v>
      </c>
      <c r="AO748" s="192">
        <v>451</v>
      </c>
      <c r="AP748" s="192">
        <v>297</v>
      </c>
      <c r="AQ748" s="192">
        <v>185</v>
      </c>
      <c r="AR748" s="192">
        <v>460</v>
      </c>
      <c r="AS748" s="192">
        <v>752</v>
      </c>
      <c r="AT748" s="192">
        <v>533</v>
      </c>
      <c r="AU748" s="192">
        <v>436</v>
      </c>
      <c r="AV748" s="192">
        <v>516</v>
      </c>
      <c r="AW748" s="192">
        <v>568</v>
      </c>
      <c r="AX748" s="192">
        <v>403</v>
      </c>
      <c r="AY748" s="192">
        <v>53</v>
      </c>
      <c r="AZ748" s="192">
        <v>54</v>
      </c>
      <c r="BA748" s="192">
        <v>43</v>
      </c>
    </row>
    <row r="749" spans="1:53">
      <c r="A749" s="104">
        <v>45335</v>
      </c>
      <c r="B749" s="63">
        <f t="shared" si="10"/>
        <v>6216</v>
      </c>
      <c r="AM749" s="192"/>
      <c r="AN749" s="192">
        <v>1465</v>
      </c>
      <c r="AO749" s="192">
        <v>451</v>
      </c>
      <c r="AP749" s="192">
        <v>297</v>
      </c>
      <c r="AQ749" s="192">
        <v>185</v>
      </c>
      <c r="AR749" s="192">
        <v>460</v>
      </c>
      <c r="AS749" s="192">
        <v>752</v>
      </c>
      <c r="AT749" s="192">
        <v>533</v>
      </c>
      <c r="AU749" s="192">
        <v>436</v>
      </c>
      <c r="AV749" s="192">
        <v>516</v>
      </c>
      <c r="AW749" s="192">
        <v>568</v>
      </c>
      <c r="AX749" s="192">
        <v>403</v>
      </c>
      <c r="AY749" s="192">
        <v>53</v>
      </c>
      <c r="AZ749" s="192">
        <v>54</v>
      </c>
      <c r="BA749" s="192">
        <v>43</v>
      </c>
    </row>
    <row r="750" spans="1:53">
      <c r="A750" s="96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6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6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6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6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6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6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6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6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6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6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6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6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6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6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6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6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6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6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6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6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6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6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6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6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6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6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6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6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6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6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6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6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6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6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6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6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6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6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6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6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6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6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6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6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6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6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6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6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6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6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6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6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6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4">
        <v>45413</v>
      </c>
      <c r="B804" s="63">
        <f t="shared" si="11"/>
        <v>9748</v>
      </c>
      <c r="AP804" s="192">
        <v>725</v>
      </c>
      <c r="AQ804" s="192">
        <v>621</v>
      </c>
      <c r="AR804" s="192">
        <v>1218</v>
      </c>
      <c r="AS804" s="192">
        <v>1128</v>
      </c>
      <c r="AT804" s="192">
        <v>1011</v>
      </c>
      <c r="AU804" s="192">
        <v>610</v>
      </c>
      <c r="AV804" s="192">
        <v>810</v>
      </c>
      <c r="AW804" s="192">
        <v>1279</v>
      </c>
      <c r="AX804" s="192">
        <v>1274</v>
      </c>
      <c r="AY804" s="192">
        <v>423</v>
      </c>
      <c r="AZ804" s="192">
        <v>508</v>
      </c>
      <c r="BA804" s="192">
        <v>141</v>
      </c>
    </row>
    <row r="805" spans="1:53">
      <c r="A805" s="96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6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4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6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6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6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6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6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6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6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6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6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6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6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5.75" thickBot="1">
      <c r="A819" s="96">
        <v>45434</v>
      </c>
      <c r="B819" s="63">
        <f t="shared" si="11"/>
        <v>10460</v>
      </c>
      <c r="AQ819" s="672">
        <v>677</v>
      </c>
      <c r="AR819" s="672">
        <v>1388</v>
      </c>
      <c r="AS819" s="672">
        <v>1290</v>
      </c>
      <c r="AT819" s="672">
        <v>1115</v>
      </c>
      <c r="AU819" s="672">
        <v>751</v>
      </c>
      <c r="AV819" s="672">
        <v>962</v>
      </c>
      <c r="AW819" s="672">
        <v>1689</v>
      </c>
      <c r="AX819" s="672">
        <v>1406</v>
      </c>
      <c r="AY819" s="672">
        <v>433</v>
      </c>
      <c r="AZ819" s="672">
        <v>513</v>
      </c>
      <c r="BA819" s="833">
        <v>236</v>
      </c>
    </row>
    <row r="820" spans="1:54">
      <c r="A820" s="96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6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6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6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6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6">
        <v>45442</v>
      </c>
      <c r="B825" s="63">
        <f t="shared" si="12"/>
        <v>11327</v>
      </c>
      <c r="AQ825" s="192">
        <v>869</v>
      </c>
      <c r="AR825" s="192">
        <v>1495</v>
      </c>
      <c r="AS825" s="192">
        <v>1420</v>
      </c>
      <c r="AT825" s="192">
        <v>1197</v>
      </c>
      <c r="AU825" s="192">
        <v>751</v>
      </c>
      <c r="AV825" s="192">
        <v>978</v>
      </c>
      <c r="AW825" s="192">
        <v>1728</v>
      </c>
      <c r="AX825" s="192">
        <v>1525</v>
      </c>
      <c r="AY825" s="192">
        <v>513</v>
      </c>
      <c r="AZ825" s="192">
        <v>593</v>
      </c>
      <c r="BA825" s="192">
        <v>258</v>
      </c>
    </row>
    <row r="826" spans="1:54">
      <c r="A826" s="96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6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6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6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6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6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6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6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6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6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6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6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6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6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6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6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6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6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6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6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6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6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6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6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6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6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6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6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6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6">
        <v>45484</v>
      </c>
      <c r="B855" s="63">
        <f t="shared" si="13"/>
        <v>0</v>
      </c>
    </row>
    <row r="856" spans="1:55">
      <c r="A856" s="96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6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6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6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6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6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6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6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6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6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6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6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6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6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6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6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6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6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6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6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6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6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6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6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6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6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6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6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6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6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6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6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6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6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6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6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6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6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6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6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6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6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6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6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6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6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6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6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6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6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6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6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6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6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6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6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6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6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6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6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6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6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6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6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6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6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6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6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6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6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6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6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6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6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6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5.75" thickBot="1">
      <c r="A931" s="96">
        <v>45590</v>
      </c>
      <c r="B931" s="63">
        <f t="shared" si="16"/>
        <v>9665</v>
      </c>
      <c r="AV931" s="672">
        <v>1741</v>
      </c>
      <c r="AW931" s="672">
        <v>1578</v>
      </c>
      <c r="AX931" s="672">
        <v>1451</v>
      </c>
      <c r="AY931" s="672">
        <v>1697</v>
      </c>
      <c r="AZ931" s="672">
        <v>1218</v>
      </c>
      <c r="BA931" s="672">
        <v>652</v>
      </c>
      <c r="BB931" s="672">
        <v>163</v>
      </c>
      <c r="BC931" s="672">
        <v>155</v>
      </c>
      <c r="BD931" s="672">
        <v>155</v>
      </c>
      <c r="BE931" s="672">
        <v>155</v>
      </c>
      <c r="BF931" s="672">
        <v>155</v>
      </c>
      <c r="BG931" s="672">
        <v>155</v>
      </c>
      <c r="BH931" s="672">
        <v>180</v>
      </c>
      <c r="BI931" s="672">
        <v>105</v>
      </c>
      <c r="BJ931" s="833">
        <v>105</v>
      </c>
    </row>
    <row r="932" spans="1:62">
      <c r="A932" s="96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6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6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6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6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6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6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6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6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6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6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6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6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6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4">
        <v>45611</v>
      </c>
      <c r="B946" s="63">
        <f t="shared" si="16"/>
        <v>8261</v>
      </c>
      <c r="AW946" s="192">
        <v>1435</v>
      </c>
      <c r="AX946" s="192">
        <v>1482</v>
      </c>
      <c r="AY946" s="192">
        <v>1812</v>
      </c>
      <c r="AZ946" s="192">
        <v>1356</v>
      </c>
      <c r="BA946" s="192">
        <v>848</v>
      </c>
      <c r="BB946" s="192">
        <v>163</v>
      </c>
      <c r="BC946" s="192">
        <v>155</v>
      </c>
      <c r="BD946" s="192">
        <v>155</v>
      </c>
      <c r="BE946" s="192">
        <v>155</v>
      </c>
      <c r="BF946" s="192">
        <v>155</v>
      </c>
      <c r="BG946" s="192">
        <v>155</v>
      </c>
      <c r="BH946" s="192">
        <v>180</v>
      </c>
      <c r="BI946" s="192">
        <v>105</v>
      </c>
      <c r="BJ946" s="192">
        <v>105</v>
      </c>
    </row>
    <row r="947" spans="1:65">
      <c r="A947" s="96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6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6">
        <v>45616</v>
      </c>
      <c r="B949" s="63">
        <f>SUM(Z949:BJ949)</f>
        <v>7038</v>
      </c>
      <c r="AW949" s="192">
        <v>1448</v>
      </c>
      <c r="AX949" s="192">
        <v>1478</v>
      </c>
      <c r="AY949" s="192">
        <v>1802</v>
      </c>
      <c r="AZ949" s="192">
        <v>134</v>
      </c>
      <c r="BA949" s="192">
        <v>848</v>
      </c>
      <c r="BB949" s="192">
        <v>163</v>
      </c>
      <c r="BC949" s="192">
        <v>155</v>
      </c>
      <c r="BD949" s="192">
        <v>155</v>
      </c>
      <c r="BE949" s="192">
        <v>155</v>
      </c>
      <c r="BF949" s="192">
        <v>155</v>
      </c>
      <c r="BG949" s="192">
        <v>155</v>
      </c>
      <c r="BH949" s="192">
        <v>180</v>
      </c>
      <c r="BI949" s="192">
        <v>105</v>
      </c>
      <c r="BJ949" s="192">
        <v>105</v>
      </c>
    </row>
    <row r="950" spans="1:65">
      <c r="A950" s="96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6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5.75" thickBot="1">
      <c r="A952" s="96">
        <v>45621</v>
      </c>
      <c r="B952" s="63">
        <f t="shared" si="18"/>
        <v>8603</v>
      </c>
      <c r="AW952" s="672">
        <v>1443</v>
      </c>
      <c r="AX952" s="672">
        <v>1478</v>
      </c>
      <c r="AY952" s="672">
        <v>1797</v>
      </c>
      <c r="AZ952" s="672">
        <v>1339</v>
      </c>
      <c r="BA952" s="672">
        <v>868</v>
      </c>
      <c r="BB952" s="672">
        <v>163</v>
      </c>
      <c r="BC952" s="672">
        <v>155</v>
      </c>
      <c r="BD952" s="672">
        <v>195</v>
      </c>
      <c r="BE952" s="672">
        <v>195</v>
      </c>
      <c r="BF952" s="672">
        <v>195</v>
      </c>
      <c r="BG952" s="672">
        <v>195</v>
      </c>
      <c r="BH952" s="672">
        <v>200</v>
      </c>
      <c r="BI952" s="672">
        <v>145</v>
      </c>
      <c r="BJ952" s="672">
        <v>145</v>
      </c>
      <c r="BK952" s="672">
        <v>30</v>
      </c>
      <c r="BL952" s="672">
        <v>30</v>
      </c>
      <c r="BM952" s="833">
        <v>30</v>
      </c>
    </row>
    <row r="953" spans="1:65">
      <c r="A953" s="96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6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6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6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6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6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6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6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6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6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6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6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6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6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6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6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6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6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6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6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6">
        <v>45650</v>
      </c>
      <c r="B973" s="63">
        <f t="shared" si="18"/>
        <v>8508</v>
      </c>
      <c r="AX973" s="192">
        <v>1641</v>
      </c>
      <c r="AY973" s="192">
        <v>1916</v>
      </c>
      <c r="AZ973" s="192">
        <v>1371</v>
      </c>
      <c r="BA973" s="192">
        <v>1137</v>
      </c>
      <c r="BB973" s="192">
        <v>163</v>
      </c>
      <c r="BC973" s="192">
        <v>155</v>
      </c>
      <c r="BD973" s="192">
        <v>325</v>
      </c>
      <c r="BE973" s="192">
        <v>315</v>
      </c>
      <c r="BF973" s="192">
        <v>295</v>
      </c>
      <c r="BG973" s="192">
        <v>325</v>
      </c>
      <c r="BH973" s="192">
        <v>345</v>
      </c>
      <c r="BI973" s="192">
        <v>155</v>
      </c>
      <c r="BJ973" s="192">
        <v>155</v>
      </c>
      <c r="BK973" s="192">
        <v>70</v>
      </c>
      <c r="BL973" s="192">
        <v>70</v>
      </c>
      <c r="BM973" s="192">
        <v>70</v>
      </c>
    </row>
    <row r="974" spans="1:65">
      <c r="A974" s="96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6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6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6">
        <v>45657</v>
      </c>
      <c r="B977" s="63">
        <f t="shared" si="18"/>
        <v>8697</v>
      </c>
      <c r="AX977" s="192">
        <v>1626</v>
      </c>
      <c r="AY977" s="192">
        <v>1949</v>
      </c>
      <c r="AZ977" s="192">
        <v>1485</v>
      </c>
      <c r="BA977" s="192">
        <v>1194</v>
      </c>
      <c r="BB977" s="192">
        <v>163</v>
      </c>
      <c r="BC977" s="192">
        <v>155</v>
      </c>
      <c r="BD977" s="192">
        <v>325</v>
      </c>
      <c r="BE977" s="192">
        <v>315</v>
      </c>
      <c r="BF977" s="192">
        <v>295</v>
      </c>
      <c r="BG977" s="192">
        <v>325</v>
      </c>
      <c r="BH977" s="192">
        <v>345</v>
      </c>
      <c r="BI977" s="192">
        <v>155</v>
      </c>
      <c r="BJ977" s="192">
        <v>155</v>
      </c>
      <c r="BK977" s="192">
        <v>70</v>
      </c>
      <c r="BL977" s="192">
        <v>70</v>
      </c>
      <c r="BM977" s="192">
        <v>70</v>
      </c>
    </row>
    <row r="978" spans="1:65">
      <c r="A978" s="96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6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6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6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6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6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6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6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6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6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6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6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6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6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6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6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6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6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6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6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6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6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6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6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6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6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6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6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6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6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6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6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6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6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6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6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6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6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6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6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6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6">
        <v>45716</v>
      </c>
      <c r="B1019" s="63">
        <f t="shared" si="19"/>
        <v>8377</v>
      </c>
      <c r="AZ1019" s="178">
        <v>2267</v>
      </c>
      <c r="BA1019" s="178">
        <v>1574</v>
      </c>
      <c r="BB1019" s="178">
        <v>319</v>
      </c>
      <c r="BC1019" s="178">
        <v>439</v>
      </c>
      <c r="BD1019" s="178">
        <v>374</v>
      </c>
      <c r="BE1019" s="178">
        <v>344</v>
      </c>
      <c r="BF1019" s="178">
        <v>420</v>
      </c>
      <c r="BG1019" s="178">
        <v>418</v>
      </c>
      <c r="BH1019" s="178">
        <v>630</v>
      </c>
      <c r="BI1019" s="178">
        <v>466</v>
      </c>
      <c r="BJ1019" s="178">
        <v>397</v>
      </c>
      <c r="BK1019" s="178">
        <v>256</v>
      </c>
      <c r="BL1019" s="178">
        <v>253</v>
      </c>
      <c r="BM1019" s="178">
        <v>220</v>
      </c>
    </row>
    <row r="1020" spans="1:66">
      <c r="A1020" s="104">
        <v>45719</v>
      </c>
      <c r="AZ1020" s="192">
        <v>2267</v>
      </c>
      <c r="BA1020" s="192">
        <v>1574</v>
      </c>
      <c r="BB1020" s="192">
        <v>319</v>
      </c>
      <c r="BC1020" s="192">
        <v>439</v>
      </c>
      <c r="BD1020" s="192">
        <v>374</v>
      </c>
      <c r="BE1020" s="192">
        <v>344</v>
      </c>
      <c r="BF1020" s="192">
        <v>420</v>
      </c>
      <c r="BG1020" s="192">
        <v>418</v>
      </c>
      <c r="BH1020" s="192">
        <v>630</v>
      </c>
      <c r="BI1020" s="192">
        <v>466</v>
      </c>
      <c r="BJ1020" s="192">
        <v>397</v>
      </c>
      <c r="BK1020" s="192">
        <v>256</v>
      </c>
      <c r="BL1020" s="192">
        <v>253</v>
      </c>
      <c r="BM1020" s="192">
        <v>220</v>
      </c>
    </row>
    <row r="1021" spans="1:66">
      <c r="A1021" s="104">
        <v>45720</v>
      </c>
      <c r="AZ1021" s="192">
        <v>2267</v>
      </c>
      <c r="BA1021" s="192">
        <v>1574</v>
      </c>
      <c r="BB1021" s="192">
        <v>319</v>
      </c>
      <c r="BC1021" s="192">
        <v>439</v>
      </c>
      <c r="BD1021" s="192">
        <v>374</v>
      </c>
      <c r="BE1021" s="192">
        <v>344</v>
      </c>
      <c r="BF1021" s="192">
        <v>420</v>
      </c>
      <c r="BG1021" s="192">
        <v>418</v>
      </c>
      <c r="BH1021" s="192">
        <v>630</v>
      </c>
      <c r="BI1021" s="192">
        <v>466</v>
      </c>
      <c r="BJ1021" s="192">
        <v>397</v>
      </c>
      <c r="BK1021" s="192">
        <v>256</v>
      </c>
      <c r="BL1021" s="192">
        <v>253</v>
      </c>
      <c r="BM1021" s="192">
        <v>220</v>
      </c>
    </row>
    <row r="1022" spans="1:66">
      <c r="A1022" s="96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6">
        <v>45722</v>
      </c>
      <c r="B1023" s="63">
        <f t="shared" si="19"/>
        <v>6131</v>
      </c>
      <c r="BA1023" s="105">
        <v>1595</v>
      </c>
      <c r="BB1023" s="105">
        <v>319</v>
      </c>
      <c r="BC1023" s="105">
        <v>439</v>
      </c>
      <c r="BD1023" s="105">
        <v>374</v>
      </c>
      <c r="BE1023" s="105">
        <v>344</v>
      </c>
      <c r="BF1023" s="105">
        <v>420</v>
      </c>
      <c r="BG1023" s="105">
        <v>418</v>
      </c>
      <c r="BH1023" s="105">
        <v>630</v>
      </c>
      <c r="BI1023" s="105">
        <v>466</v>
      </c>
      <c r="BJ1023" s="105">
        <v>397</v>
      </c>
      <c r="BK1023" s="105">
        <v>256</v>
      </c>
      <c r="BL1023" s="105">
        <v>253</v>
      </c>
      <c r="BM1023" s="105">
        <v>220</v>
      </c>
      <c r="BN1023" s="105" t="s">
        <v>4336</v>
      </c>
    </row>
    <row r="1024" spans="1:66">
      <c r="A1024" s="96">
        <v>45723</v>
      </c>
      <c r="B1024" s="63">
        <f t="shared" si="19"/>
        <v>6131</v>
      </c>
      <c r="BA1024" s="105">
        <v>1595</v>
      </c>
      <c r="BB1024" s="105">
        <v>319</v>
      </c>
      <c r="BC1024" s="105">
        <v>439</v>
      </c>
      <c r="BD1024" s="105">
        <v>374</v>
      </c>
      <c r="BE1024" s="105">
        <v>344</v>
      </c>
      <c r="BF1024" s="105">
        <v>420</v>
      </c>
      <c r="BG1024" s="105">
        <v>418</v>
      </c>
      <c r="BH1024" s="105">
        <v>630</v>
      </c>
      <c r="BI1024" s="105">
        <v>466</v>
      </c>
      <c r="BJ1024" s="105">
        <v>397</v>
      </c>
      <c r="BK1024" s="105">
        <v>256</v>
      </c>
      <c r="BL1024" s="105">
        <v>253</v>
      </c>
      <c r="BM1024" s="105">
        <v>220</v>
      </c>
    </row>
    <row r="1025" spans="1:65">
      <c r="A1025" s="96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6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6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6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6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6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6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6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6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6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6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6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6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6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6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6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6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6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6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6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6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6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6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6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6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6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6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6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6">
        <v>45764</v>
      </c>
      <c r="BB1053" s="192">
        <v>542</v>
      </c>
      <c r="BC1053" s="192">
        <v>544</v>
      </c>
      <c r="BD1053" s="192">
        <v>357</v>
      </c>
      <c r="BE1053" s="192">
        <v>337</v>
      </c>
      <c r="BF1053" s="192">
        <v>395</v>
      </c>
      <c r="BG1053" s="192">
        <v>386</v>
      </c>
      <c r="BH1053" s="192">
        <v>623</v>
      </c>
      <c r="BI1053" s="192">
        <v>486</v>
      </c>
      <c r="BJ1053" s="192">
        <v>432</v>
      </c>
      <c r="BK1053" s="192">
        <v>281</v>
      </c>
      <c r="BL1053" s="192">
        <v>278</v>
      </c>
      <c r="BM1053" s="192">
        <v>240</v>
      </c>
    </row>
    <row r="1054" spans="1:65">
      <c r="A1054" s="96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6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6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6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6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6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6">
        <v>45776</v>
      </c>
      <c r="B1060" s="63">
        <f t="shared" si="19"/>
        <v>0</v>
      </c>
    </row>
    <row r="1061" spans="1:65">
      <c r="A1061" s="96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4">
        <v>45778</v>
      </c>
      <c r="B1062" s="63">
        <f t="shared" si="19"/>
        <v>5825</v>
      </c>
      <c r="BB1062" s="192">
        <v>762</v>
      </c>
      <c r="BC1062" s="192">
        <v>706</v>
      </c>
      <c r="BD1062" s="192">
        <v>437</v>
      </c>
      <c r="BE1062" s="192">
        <v>417</v>
      </c>
      <c r="BF1062" s="192">
        <v>475</v>
      </c>
      <c r="BG1062" s="192">
        <v>426</v>
      </c>
      <c r="BH1062" s="192">
        <v>695</v>
      </c>
      <c r="BI1062" s="192">
        <v>536</v>
      </c>
      <c r="BJ1062" s="192">
        <v>532</v>
      </c>
      <c r="BK1062" s="192">
        <v>361</v>
      </c>
      <c r="BL1062" s="192">
        <v>258</v>
      </c>
      <c r="BM1062" s="192">
        <v>220</v>
      </c>
    </row>
    <row r="1063" spans="1:65">
      <c r="A1063" s="96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4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6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6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6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6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6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6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6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6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5">
      <c r="A1073" s="96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5">
      <c r="A1074" s="96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5">
      <c r="A1075" s="96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5">
      <c r="A1076" s="96">
        <v>45798</v>
      </c>
      <c r="B1076" s="63">
        <f t="shared" si="19"/>
        <v>0</v>
      </c>
    </row>
    <row r="1077" spans="1:65">
      <c r="A1077" s="96">
        <v>45799</v>
      </c>
      <c r="B1077" s="63">
        <f t="shared" si="19"/>
        <v>0</v>
      </c>
    </row>
    <row r="1078" spans="1:65">
      <c r="A1078" s="96">
        <v>45800</v>
      </c>
      <c r="B1078" s="63">
        <f t="shared" si="19"/>
        <v>0</v>
      </c>
    </row>
    <row r="1079" spans="1:65">
      <c r="A1079" s="104">
        <v>45803</v>
      </c>
      <c r="B1079" s="63">
        <f t="shared" ref="B1079:B1086" si="20">SUM(Z1079:BM1079)</f>
        <v>0</v>
      </c>
    </row>
    <row r="1080" spans="1:65">
      <c r="A1080" s="96">
        <v>45804</v>
      </c>
      <c r="B1080" s="63">
        <f t="shared" si="20"/>
        <v>0</v>
      </c>
    </row>
    <row r="1081" spans="1:65">
      <c r="A1081" s="96">
        <v>45805</v>
      </c>
      <c r="B1081" s="63">
        <f t="shared" si="20"/>
        <v>0</v>
      </c>
    </row>
    <row r="1082" spans="1:65">
      <c r="A1082" s="96">
        <v>45806</v>
      </c>
      <c r="B1082" s="63">
        <f t="shared" si="20"/>
        <v>0</v>
      </c>
    </row>
    <row r="1083" spans="1:65">
      <c r="A1083" s="96">
        <v>45807</v>
      </c>
      <c r="B1083" s="63">
        <f t="shared" si="20"/>
        <v>0</v>
      </c>
    </row>
    <row r="1084" spans="1:65">
      <c r="A1084" s="96">
        <v>45810</v>
      </c>
      <c r="B1084" s="63">
        <f t="shared" si="20"/>
        <v>0</v>
      </c>
    </row>
    <row r="1085" spans="1:65">
      <c r="A1085" s="96">
        <v>45811</v>
      </c>
      <c r="B1085" s="63">
        <f t="shared" si="20"/>
        <v>0</v>
      </c>
    </row>
    <row r="1086" spans="1:65">
      <c r="A1086" s="96">
        <v>45812</v>
      </c>
      <c r="B1086" s="63">
        <f t="shared" si="20"/>
        <v>0</v>
      </c>
    </row>
    <row r="1087" spans="1:65">
      <c r="A1087" s="96">
        <v>45813</v>
      </c>
    </row>
    <row r="1088" spans="1:65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M1167"/>
  <sheetViews>
    <sheetView workbookViewId="0">
      <pane activePane="bottomRight" state="frozen" topLeftCell="W1074" xSplit="1" ySplit="4"/>
      <selection activeCell="B1" pane="topRight" sqref="B1"/>
      <selection activeCell="A5" pane="bottomLeft" sqref="A5"/>
      <selection activeCell="Y1078" pane="bottomRight" sqref="Y1078:AM1078"/>
    </sheetView>
  </sheetViews>
  <sheetFormatPr baseColWidth="10" defaultColWidth="8.7109375" defaultRowHeight="15"/>
  <cols>
    <col customWidth="1" max="1" min="1" width="12.85546875"/>
    <col bestFit="1" customWidth="1" max="2" min="2" style="63" width="11.42578125"/>
    <col customWidth="1" hidden="1" max="3" min="3" width="8.5703125"/>
    <col customWidth="1" hidden="1" max="22" min="4" width="9.42578125"/>
  </cols>
  <sheetData>
    <row r="1" spans="1:39">
      <c r="A1" s="56" t="s">
        <v>446</v>
      </c>
    </row>
    <row r="2" spans="1:39">
      <c r="B2">
        <v>1000</v>
      </c>
    </row>
    <row customFormat="1" ht="15.75" r="4" s="110" spans="1:39" thickBot="1">
      <c r="A4" s="110" t="s">
        <v>436</v>
      </c>
      <c r="B4" s="484" t="s">
        <v>437</v>
      </c>
      <c r="C4" s="109">
        <v>44256</v>
      </c>
      <c r="D4" s="109">
        <v>44317</v>
      </c>
      <c r="E4" s="109" t="s">
        <v>438</v>
      </c>
      <c r="F4" s="109">
        <v>44440</v>
      </c>
      <c r="G4" s="109">
        <v>44531</v>
      </c>
      <c r="H4" s="109">
        <v>44621</v>
      </c>
      <c r="I4" s="109">
        <v>44682</v>
      </c>
      <c r="J4" s="124">
        <v>44743</v>
      </c>
      <c r="K4" s="109">
        <v>44805</v>
      </c>
      <c r="L4" s="109">
        <v>44896</v>
      </c>
      <c r="M4" s="109">
        <v>44986</v>
      </c>
      <c r="N4" s="109">
        <v>45047</v>
      </c>
      <c r="O4" s="124">
        <v>45108</v>
      </c>
      <c r="P4" s="109">
        <v>45170</v>
      </c>
      <c r="Q4" s="109">
        <v>45261</v>
      </c>
      <c r="R4" s="109">
        <v>45352</v>
      </c>
      <c r="S4" s="109">
        <v>45413</v>
      </c>
      <c r="T4" s="124">
        <v>45474</v>
      </c>
      <c r="U4" s="109">
        <v>45536</v>
      </c>
      <c r="V4" s="109">
        <v>45627</v>
      </c>
      <c r="W4" s="109">
        <v>45717</v>
      </c>
      <c r="X4" s="109">
        <v>45778</v>
      </c>
      <c r="Y4" s="124">
        <v>45839</v>
      </c>
      <c r="Z4" s="109">
        <v>45901</v>
      </c>
      <c r="AA4" s="109">
        <v>45992</v>
      </c>
      <c r="AB4" s="109">
        <v>46082</v>
      </c>
      <c r="AC4" s="109">
        <v>46143</v>
      </c>
      <c r="AD4" s="109" t="s">
        <v>448</v>
      </c>
      <c r="AE4" s="109">
        <v>46266</v>
      </c>
      <c r="AF4" s="109">
        <v>46357</v>
      </c>
      <c r="AG4" s="109">
        <v>46447</v>
      </c>
      <c r="AH4" s="109">
        <v>46508</v>
      </c>
      <c r="AI4" s="110" t="s">
        <v>449</v>
      </c>
      <c r="AJ4" s="109">
        <v>46631</v>
      </c>
      <c r="AK4" s="109">
        <v>46722</v>
      </c>
      <c r="AL4" s="110" t="s">
        <v>4289</v>
      </c>
      <c r="AM4" s="109">
        <v>47088</v>
      </c>
    </row>
    <row r="5" spans="1:39">
      <c r="A5" s="96">
        <v>44286</v>
      </c>
      <c r="B5" s="485">
        <v>387086</v>
      </c>
      <c r="C5" s="111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39">
      <c r="A6" s="96">
        <v>44287</v>
      </c>
      <c r="B6" s="486">
        <v>511395</v>
      </c>
      <c r="C6" s="112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8"/>
      <c r="X6" s="108"/>
      <c r="Y6" s="108"/>
      <c r="Z6" s="108"/>
    </row>
    <row customFormat="1" r="7" s="178" spans="1:39">
      <c r="A7" s="242">
        <v>44291</v>
      </c>
      <c r="B7" s="486">
        <v>302695</v>
      </c>
      <c r="C7" s="179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customFormat="1" r="8" s="178" spans="1:39">
      <c r="A8" s="242">
        <v>44292</v>
      </c>
      <c r="B8" s="486">
        <v>241424</v>
      </c>
      <c r="C8" s="179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customFormat="1" r="9" s="178" spans="1:39">
      <c r="A9" s="242">
        <v>44293</v>
      </c>
      <c r="B9" s="486">
        <v>285968</v>
      </c>
      <c r="C9" s="179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39">
      <c r="A10" s="96">
        <v>44294</v>
      </c>
      <c r="B10" s="486">
        <v>497997</v>
      </c>
      <c r="C10" s="179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8"/>
      <c r="X10" s="108"/>
      <c r="Y10" s="108"/>
      <c r="Z10" s="108"/>
      <c r="AA10" s="108"/>
      <c r="AB10" s="108"/>
      <c r="AC10" s="108"/>
      <c r="AD10" s="108"/>
    </row>
    <row customFormat="1" r="11" s="178" spans="1:39">
      <c r="A11" s="242">
        <v>44295</v>
      </c>
      <c r="B11" s="486">
        <v>485120</v>
      </c>
      <c r="C11" s="179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customFormat="1" r="12" s="178" spans="1:39">
      <c r="A12" s="242">
        <v>44298</v>
      </c>
      <c r="B12" s="486">
        <v>373213</v>
      </c>
      <c r="C12" s="179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customFormat="1" r="13" s="178" spans="1:39">
      <c r="A13" s="242">
        <v>44299</v>
      </c>
      <c r="B13" s="486">
        <v>468986</v>
      </c>
      <c r="C13" s="179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customFormat="1" r="14" s="178" spans="1:39">
      <c r="A14" s="242">
        <v>44300</v>
      </c>
      <c r="B14" s="486">
        <v>469911</v>
      </c>
      <c r="C14" s="179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customFormat="1" r="15" s="178" spans="1:39">
      <c r="A15" s="242">
        <v>44301</v>
      </c>
      <c r="B15" s="486">
        <v>380923</v>
      </c>
      <c r="C15" s="179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customFormat="1" r="16" s="178" spans="1:39">
      <c r="A16" s="242">
        <v>44302</v>
      </c>
      <c r="B16" s="486">
        <v>351782</v>
      </c>
      <c r="C16" s="179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customFormat="1" customHeight="1" ht="15" r="17" s="178" spans="1:30">
      <c r="A17" s="242">
        <v>44305</v>
      </c>
      <c r="B17" s="486">
        <v>233009</v>
      </c>
      <c r="C17" s="179"/>
      <c r="D17" s="65">
        <v>5.92</v>
      </c>
      <c r="E17" s="65">
        <v>5.8040000000000003</v>
      </c>
      <c r="F17" s="178">
        <v>5.3739999999999997</v>
      </c>
      <c r="G17" s="178">
        <v>5.202</v>
      </c>
      <c r="H17" s="178">
        <v>5.27</v>
      </c>
      <c r="I17" s="178">
        <v>5.3040000000000003</v>
      </c>
      <c r="J17" s="178">
        <v>5.32</v>
      </c>
      <c r="K17" s="178">
        <v>4.9059999999999997</v>
      </c>
      <c r="L17" s="178">
        <v>4.7519999999999998</v>
      </c>
      <c r="M17" s="178">
        <v>4.82</v>
      </c>
      <c r="N17" s="178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customFormat="1" customHeight="1" ht="15" r="18" s="178" spans="1:30">
      <c r="A18" s="242">
        <v>44306</v>
      </c>
      <c r="B18" s="486">
        <v>438205</v>
      </c>
      <c r="C18" s="179"/>
      <c r="D18" s="178">
        <v>6.0640000000000001</v>
      </c>
      <c r="E18" s="178">
        <v>5.92</v>
      </c>
      <c r="F18" s="178">
        <v>5.4720000000000004</v>
      </c>
      <c r="G18" s="178">
        <v>5.2839999999999998</v>
      </c>
      <c r="H18" s="178">
        <v>5.3520000000000003</v>
      </c>
      <c r="I18" s="178">
        <v>5.39</v>
      </c>
      <c r="J18" s="178">
        <v>5.4</v>
      </c>
      <c r="K18" s="178">
        <v>4.9740000000000002</v>
      </c>
      <c r="L18" s="178">
        <v>4.8099999999999996</v>
      </c>
      <c r="M18" s="178">
        <v>4.8739999999999997</v>
      </c>
      <c r="N18" s="178">
        <v>4.91</v>
      </c>
      <c r="O18" s="178">
        <v>4.93</v>
      </c>
      <c r="P18" s="178">
        <v>4.7039999999999997</v>
      </c>
      <c r="Q18" s="178">
        <v>4.4660000000000002</v>
      </c>
      <c r="T18" s="178">
        <v>4.5759999999999996</v>
      </c>
      <c r="V18" s="178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customFormat="1" r="19" s="178" spans="1:30">
      <c r="A19" s="242">
        <v>44307</v>
      </c>
      <c r="B19" s="486">
        <v>455703</v>
      </c>
      <c r="C19" s="179"/>
      <c r="D19" s="178">
        <v>6.2539999999999996</v>
      </c>
      <c r="E19" s="178">
        <v>6.0640000000000001</v>
      </c>
      <c r="F19" s="178">
        <v>5.57</v>
      </c>
      <c r="G19" s="178">
        <v>5.3639999999999999</v>
      </c>
      <c r="H19" s="178">
        <v>5.4219999999999997</v>
      </c>
      <c r="I19" s="178">
        <v>5.4539999999999997</v>
      </c>
      <c r="J19" s="178">
        <v>5.46</v>
      </c>
      <c r="K19" s="178">
        <v>5.0119999999999996</v>
      </c>
      <c r="L19" s="178">
        <v>4.8259999999999996</v>
      </c>
      <c r="M19" s="178">
        <v>4.8920000000000003</v>
      </c>
      <c r="N19" s="178">
        <v>4.9240000000000004</v>
      </c>
      <c r="O19" s="178">
        <v>4.95</v>
      </c>
      <c r="P19" s="178">
        <v>4.7240000000000002</v>
      </c>
      <c r="Q19" s="178">
        <v>4.492</v>
      </c>
      <c r="T19" s="178">
        <v>4.6020000000000003</v>
      </c>
      <c r="V19" s="178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customFormat="1" customHeight="1" ht="14.45" r="20" s="178" spans="1:30">
      <c r="A20" s="242">
        <v>44308</v>
      </c>
      <c r="B20" s="486">
        <v>510959</v>
      </c>
      <c r="C20" s="179"/>
      <c r="D20" s="178">
        <v>6.5039999999999996</v>
      </c>
      <c r="E20" s="178">
        <v>6.3140000000000001</v>
      </c>
      <c r="F20" s="178">
        <v>5.7720000000000002</v>
      </c>
      <c r="G20" s="178">
        <v>5.532</v>
      </c>
      <c r="H20" s="178">
        <v>5.5819999999999999</v>
      </c>
      <c r="I20" s="178">
        <v>5.6120000000000001</v>
      </c>
      <c r="J20" s="178">
        <v>5.6139999999999999</v>
      </c>
      <c r="K20" s="178">
        <v>5.1040000000000001</v>
      </c>
      <c r="L20" s="178">
        <v>4.9039999999999999</v>
      </c>
      <c r="M20" s="178">
        <v>4.97</v>
      </c>
      <c r="N20" s="178">
        <v>4.9939999999999998</v>
      </c>
      <c r="O20" s="178">
        <v>5.0199999999999996</v>
      </c>
      <c r="P20" s="178">
        <v>4.7939999999999996</v>
      </c>
      <c r="Q20" s="178">
        <v>4.55</v>
      </c>
      <c r="T20" s="178">
        <v>4.66</v>
      </c>
      <c r="V20" s="178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customFormat="1" customHeight="1" ht="14.45" r="21" s="178" spans="1:30">
      <c r="A21" s="242">
        <v>44309</v>
      </c>
      <c r="B21" s="486">
        <v>482199</v>
      </c>
      <c r="C21" s="179"/>
      <c r="D21" s="178">
        <v>6.5540000000000003</v>
      </c>
      <c r="E21" s="178">
        <v>6.3239999999999998</v>
      </c>
      <c r="F21" s="178">
        <v>5.7560000000000002</v>
      </c>
      <c r="G21" s="178">
        <v>5.5060000000000002</v>
      </c>
      <c r="H21" s="178">
        <v>5.56</v>
      </c>
      <c r="I21" s="178">
        <v>5.5919999999999996</v>
      </c>
      <c r="J21" s="178">
        <v>5.5960000000000001</v>
      </c>
      <c r="K21" s="178">
        <v>5.0960000000000001</v>
      </c>
      <c r="L21" s="178">
        <v>4.8819999999999997</v>
      </c>
      <c r="M21" s="178">
        <v>4.9459999999999997</v>
      </c>
      <c r="N21" s="178">
        <v>4.9740000000000002</v>
      </c>
      <c r="O21" s="178">
        <v>4.9960000000000004</v>
      </c>
      <c r="P21" s="178">
        <v>4.7720000000000002</v>
      </c>
      <c r="Q21" s="178">
        <v>4.51</v>
      </c>
      <c r="T21" s="178">
        <v>4.62</v>
      </c>
      <c r="V21" s="178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customFormat="1" customHeight="1" ht="14.45" r="22" s="178" spans="1:30">
      <c r="A22" s="242">
        <v>44312</v>
      </c>
      <c r="B22" s="486">
        <v>583692</v>
      </c>
      <c r="C22" s="179"/>
      <c r="D22" s="178">
        <v>6.8040000000000003</v>
      </c>
      <c r="E22" s="178">
        <v>6.5739999999999998</v>
      </c>
      <c r="F22" s="178">
        <v>5.93</v>
      </c>
      <c r="G22" s="178">
        <v>5.6820000000000004</v>
      </c>
      <c r="H22" s="178">
        <v>5.7240000000000002</v>
      </c>
      <c r="I22" s="178">
        <v>5.7519999999999998</v>
      </c>
      <c r="J22" s="178">
        <v>5.75</v>
      </c>
      <c r="K22" s="178">
        <v>5.2119999999999997</v>
      </c>
      <c r="L22" s="178">
        <v>4.9720000000000004</v>
      </c>
      <c r="M22" s="178">
        <v>5.032</v>
      </c>
      <c r="N22" s="178">
        <v>5.0620000000000003</v>
      </c>
      <c r="O22" s="178">
        <v>5.0759999999999996</v>
      </c>
      <c r="P22" s="178">
        <v>4.8520000000000003</v>
      </c>
      <c r="Q22" s="178">
        <v>4.5419999999999998</v>
      </c>
      <c r="T22" s="178">
        <v>4.6520000000000001</v>
      </c>
      <c r="V22" s="178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customFormat="1" customHeight="1" ht="14.45" r="23" s="178" spans="1:30">
      <c r="A23" s="242">
        <v>44313</v>
      </c>
      <c r="B23" s="486">
        <v>813819</v>
      </c>
      <c r="C23" s="179"/>
      <c r="D23" s="178">
        <v>6.9539999999999997</v>
      </c>
      <c r="E23" s="178">
        <v>6.5439999999999996</v>
      </c>
      <c r="F23" s="178">
        <v>5.86</v>
      </c>
      <c r="G23" s="178">
        <v>5.6219999999999999</v>
      </c>
      <c r="H23" s="178">
        <v>5.6740000000000004</v>
      </c>
      <c r="I23" s="178">
        <v>5.7119999999999997</v>
      </c>
      <c r="J23" s="178">
        <v>5.73</v>
      </c>
      <c r="K23" s="178">
        <v>5.1740000000000004</v>
      </c>
      <c r="L23" s="178">
        <v>4.9359999999999999</v>
      </c>
      <c r="M23" s="178">
        <v>5</v>
      </c>
      <c r="N23" s="178">
        <v>5.0140000000000002</v>
      </c>
      <c r="O23" s="178">
        <v>5.0339999999999998</v>
      </c>
      <c r="P23" s="178">
        <v>4.8099999999999996</v>
      </c>
      <c r="Q23" s="178">
        <v>4.5640000000000001</v>
      </c>
      <c r="T23" s="178">
        <v>4.6740000000000004</v>
      </c>
      <c r="V23" s="178">
        <v>4.43</v>
      </c>
      <c r="W23" s="65"/>
      <c r="X23" s="65"/>
      <c r="Y23" s="65"/>
      <c r="Z23" s="65"/>
      <c r="AA23" s="65"/>
      <c r="AB23" s="65"/>
      <c r="AC23" s="65"/>
      <c r="AD23" s="65"/>
    </row>
    <row customFormat="1" customHeight="1" ht="14.45" r="24" s="178" spans="1:30">
      <c r="A24" s="242">
        <v>44314</v>
      </c>
      <c r="B24" s="486">
        <v>665159</v>
      </c>
      <c r="C24" s="179"/>
      <c r="D24" s="178">
        <v>6.8620000000000001</v>
      </c>
      <c r="E24" s="178">
        <v>6.44</v>
      </c>
      <c r="F24" s="178">
        <v>5.7140000000000004</v>
      </c>
      <c r="G24" s="178">
        <v>5.4640000000000004</v>
      </c>
      <c r="H24" s="178">
        <v>5.5220000000000002</v>
      </c>
      <c r="I24" s="178">
        <v>5.5659999999999998</v>
      </c>
      <c r="J24" s="178">
        <v>5.5860000000000003</v>
      </c>
      <c r="K24" s="178">
        <v>5.0819999999999999</v>
      </c>
      <c r="L24" s="178">
        <v>4.8739999999999997</v>
      </c>
      <c r="M24" s="178">
        <v>4.9420000000000002</v>
      </c>
      <c r="N24" s="178">
        <v>4.9660000000000002</v>
      </c>
      <c r="O24" s="178">
        <v>4.99</v>
      </c>
      <c r="P24" s="178">
        <v>4.7640000000000002</v>
      </c>
      <c r="Q24" s="178">
        <v>4.5199999999999996</v>
      </c>
      <c r="T24" s="178">
        <v>4.63</v>
      </c>
      <c r="V24" s="178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customFormat="1" customHeight="1" ht="14.45" r="25" s="178" spans="1:30">
      <c r="A25" s="242">
        <v>44315</v>
      </c>
      <c r="B25" s="486">
        <v>357220</v>
      </c>
      <c r="C25" s="179"/>
      <c r="D25" s="178">
        <v>7.02</v>
      </c>
      <c r="E25" s="178">
        <v>6.4820000000000002</v>
      </c>
      <c r="F25" s="178">
        <v>5.7039999999999997</v>
      </c>
      <c r="G25" s="178">
        <v>5.4619999999999997</v>
      </c>
      <c r="H25" s="178">
        <v>5.52</v>
      </c>
      <c r="I25" s="178">
        <v>5.56</v>
      </c>
      <c r="J25" s="178">
        <v>5.5759999999999996</v>
      </c>
      <c r="K25" s="178">
        <v>5.0919999999999996</v>
      </c>
      <c r="L25" s="178">
        <v>4.8739999999999997</v>
      </c>
      <c r="M25" s="178">
        <v>4.9400000000000004</v>
      </c>
      <c r="N25" s="178">
        <v>4.9539999999999997</v>
      </c>
      <c r="O25" s="178">
        <v>4.9859999999999998</v>
      </c>
      <c r="P25" s="178">
        <v>4.7619999999999996</v>
      </c>
      <c r="Q25" s="178">
        <v>4.4660000000000002</v>
      </c>
      <c r="T25" s="178">
        <v>4.5759999999999996</v>
      </c>
      <c r="V25" s="178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customFormat="1" customHeight="1" ht="14.45" r="26" s="178" spans="1:30">
      <c r="A26" s="242">
        <v>44316</v>
      </c>
      <c r="B26" s="486">
        <v>342666</v>
      </c>
      <c r="C26" s="179"/>
      <c r="D26" s="178">
        <v>7.4</v>
      </c>
      <c r="E26" s="178">
        <v>6.7320000000000002</v>
      </c>
      <c r="F26" s="178">
        <v>5.9219999999999997</v>
      </c>
      <c r="G26" s="178">
        <v>5.6360000000000001</v>
      </c>
      <c r="H26" s="178">
        <v>5.6840000000000002</v>
      </c>
      <c r="I26" s="178">
        <v>5.71</v>
      </c>
      <c r="J26" s="178">
        <v>5.7060000000000004</v>
      </c>
      <c r="K26" s="178">
        <v>5.1840000000000002</v>
      </c>
      <c r="L26" s="178">
        <v>4.9459999999999997</v>
      </c>
      <c r="M26" s="178">
        <v>5.0060000000000002</v>
      </c>
      <c r="N26" s="178">
        <v>5.0199999999999996</v>
      </c>
      <c r="O26" s="178">
        <v>5.0439999999999996</v>
      </c>
      <c r="P26" s="178">
        <v>4.82</v>
      </c>
      <c r="Q26" s="178">
        <v>4.46</v>
      </c>
      <c r="T26" s="178">
        <v>4.57</v>
      </c>
      <c r="V26" s="178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customFormat="1" customHeight="1" ht="14.45" r="27" s="178" spans="1:30">
      <c r="A27" s="242">
        <v>44319</v>
      </c>
      <c r="B27" s="486">
        <v>427439</v>
      </c>
      <c r="C27" s="179"/>
      <c r="D27" s="178">
        <v>7.3220000000000001</v>
      </c>
      <c r="E27" s="178">
        <v>6.7939999999999996</v>
      </c>
      <c r="F27" s="178">
        <v>5.9160000000000004</v>
      </c>
      <c r="G27" s="178">
        <v>5.63</v>
      </c>
      <c r="H27" s="178">
        <v>5.68</v>
      </c>
      <c r="I27" s="178">
        <v>5.7039999999999997</v>
      </c>
      <c r="J27" s="178">
        <v>5.7</v>
      </c>
      <c r="K27" s="178">
        <v>5.1840000000000002</v>
      </c>
      <c r="L27" s="178">
        <v>4.9740000000000002</v>
      </c>
      <c r="M27" s="178">
        <v>5.0359999999999996</v>
      </c>
      <c r="N27" s="178">
        <v>5.0419999999999998</v>
      </c>
      <c r="O27" s="178">
        <v>5.0599999999999996</v>
      </c>
      <c r="P27" s="178">
        <v>4.7960000000000003</v>
      </c>
      <c r="Q27" s="178">
        <v>4.4859999999999998</v>
      </c>
      <c r="T27" s="178">
        <v>4.5960000000000001</v>
      </c>
      <c r="V27" s="178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6">
        <v>44320</v>
      </c>
      <c r="B28" s="486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6">
        <v>44321</v>
      </c>
      <c r="B29" s="486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6">
        <v>44322</v>
      </c>
      <c r="B30" s="486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6">
        <v>44323</v>
      </c>
      <c r="B31" s="486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6">
        <v>44326</v>
      </c>
      <c r="B32" s="486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6">
        <v>44327</v>
      </c>
      <c r="B33" s="486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6">
        <v>44328</v>
      </c>
      <c r="B34" s="486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6">
        <v>44329</v>
      </c>
      <c r="B35" s="486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6">
        <v>44330</v>
      </c>
      <c r="B36" s="486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6">
        <v>44333</v>
      </c>
      <c r="B37" s="486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6">
        <v>44334</v>
      </c>
      <c r="B38" s="486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6">
        <v>44335</v>
      </c>
      <c r="B39" s="486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6">
        <v>44336</v>
      </c>
      <c r="B40" s="486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6">
        <v>44337</v>
      </c>
      <c r="B41" s="486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6">
        <v>44340</v>
      </c>
      <c r="B42" s="486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6">
        <v>44341</v>
      </c>
      <c r="B43" s="486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6">
        <v>44342</v>
      </c>
      <c r="B44" s="486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6">
        <v>44343</v>
      </c>
      <c r="B45" s="486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6">
        <v>44344</v>
      </c>
      <c r="B46" s="486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6">
        <v>44347</v>
      </c>
      <c r="B47" s="486">
        <v>0</v>
      </c>
      <c r="E47" s="192">
        <v>6.5659999999999998</v>
      </c>
      <c r="F47" s="192">
        <v>5.7320000000000002</v>
      </c>
      <c r="G47" s="192">
        <v>5.4539999999999997</v>
      </c>
      <c r="H47" s="192">
        <v>5.5220000000000002</v>
      </c>
      <c r="I47" s="192">
        <v>5.556</v>
      </c>
      <c r="J47" s="192">
        <v>5.5460000000000003</v>
      </c>
      <c r="K47" s="192">
        <v>5.05</v>
      </c>
      <c r="L47" s="192">
        <v>4.8719999999999999</v>
      </c>
      <c r="M47" s="192">
        <v>4.9359999999999999</v>
      </c>
      <c r="N47" s="192">
        <v>4.9560000000000004</v>
      </c>
      <c r="O47" s="192">
        <v>4.9820000000000002</v>
      </c>
      <c r="P47" s="192">
        <v>4.532</v>
      </c>
      <c r="Q47" s="192">
        <v>4.4320000000000004</v>
      </c>
      <c r="R47" s="192"/>
      <c r="S47" s="192"/>
      <c r="T47" s="192">
        <v>4.5419999999999998</v>
      </c>
      <c r="U47" s="192"/>
      <c r="V47" s="192">
        <v>4.1859999999999999</v>
      </c>
    </row>
    <row r="48" spans="1:22">
      <c r="A48" s="96">
        <v>44348</v>
      </c>
      <c r="B48" s="486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6">
        <v>44349</v>
      </c>
      <c r="B49" s="486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6">
        <v>44350</v>
      </c>
      <c r="B50" s="486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6">
        <v>44351</v>
      </c>
      <c r="B51" s="486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6">
        <v>44354</v>
      </c>
      <c r="B52" s="486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6">
        <v>44355</v>
      </c>
      <c r="B53" s="486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6">
        <v>44356</v>
      </c>
      <c r="B54" s="486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6">
        <v>44357</v>
      </c>
      <c r="B55" s="486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6">
        <v>44358</v>
      </c>
      <c r="B56" s="486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6">
        <v>44361</v>
      </c>
      <c r="B57" s="486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6">
        <v>44362</v>
      </c>
      <c r="B58" s="486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6">
        <v>44363</v>
      </c>
      <c r="B59" s="486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customFormat="1" r="60" s="178" spans="1:22">
      <c r="A60" s="242">
        <v>44364</v>
      </c>
      <c r="B60" s="486">
        <v>487534</v>
      </c>
      <c r="E60" s="178">
        <v>6.33</v>
      </c>
      <c r="F60" s="178">
        <v>5.484</v>
      </c>
      <c r="G60" s="178">
        <v>5.3239999999999998</v>
      </c>
      <c r="H60" s="178">
        <v>5.3940000000000001</v>
      </c>
      <c r="I60" s="178">
        <v>5.4340000000000002</v>
      </c>
      <c r="J60" s="178">
        <v>5.4359999999999999</v>
      </c>
      <c r="K60" s="178">
        <v>4.9139999999999997</v>
      </c>
      <c r="L60" s="178">
        <v>4.74</v>
      </c>
      <c r="M60" s="178">
        <v>4.8140000000000001</v>
      </c>
      <c r="N60" s="178">
        <v>4.8440000000000003</v>
      </c>
      <c r="O60" s="178">
        <v>4.8719999999999999</v>
      </c>
      <c r="P60" s="178">
        <v>4.2839999999999998</v>
      </c>
      <c r="Q60" s="178">
        <v>4.4000000000000004</v>
      </c>
      <c r="T60" s="178">
        <v>4.5</v>
      </c>
      <c r="V60" s="178">
        <v>4.1760000000000002</v>
      </c>
    </row>
    <row customFormat="1" r="61" s="178" spans="1:22">
      <c r="A61" s="242">
        <v>44365</v>
      </c>
      <c r="B61" s="486">
        <v>473954</v>
      </c>
      <c r="E61" s="178">
        <v>6.5519999999999996</v>
      </c>
      <c r="F61" s="178">
        <v>5.774</v>
      </c>
      <c r="G61" s="178">
        <v>5.6619999999999999</v>
      </c>
      <c r="H61" s="178">
        <v>5.7320000000000002</v>
      </c>
      <c r="I61" s="178">
        <v>5.774</v>
      </c>
      <c r="J61" s="178">
        <v>5.782</v>
      </c>
      <c r="K61" s="178">
        <v>5.0860000000000003</v>
      </c>
      <c r="L61" s="178">
        <v>4.8860000000000001</v>
      </c>
      <c r="M61" s="178">
        <v>4.9619999999999997</v>
      </c>
      <c r="N61" s="178">
        <v>4.9859999999999998</v>
      </c>
      <c r="O61" s="178">
        <v>5.0220000000000002</v>
      </c>
      <c r="P61" s="178">
        <v>4.492</v>
      </c>
      <c r="Q61" s="178">
        <v>4.4740000000000002</v>
      </c>
      <c r="T61" s="178">
        <v>4.5739999999999998</v>
      </c>
      <c r="V61" s="178">
        <v>4.1900000000000004</v>
      </c>
    </row>
    <row customFormat="1" r="62" s="178" spans="1:22">
      <c r="A62" s="242">
        <v>44368</v>
      </c>
      <c r="B62" s="486">
        <v>328791</v>
      </c>
      <c r="E62" s="178">
        <v>6.5919999999999996</v>
      </c>
      <c r="F62" s="178">
        <v>5.7119999999999997</v>
      </c>
      <c r="G62" s="178">
        <v>5.57</v>
      </c>
      <c r="H62" s="178">
        <v>5.64</v>
      </c>
      <c r="I62" s="178">
        <v>5.68</v>
      </c>
      <c r="J62" s="178">
        <v>5.69</v>
      </c>
      <c r="K62" s="178">
        <v>5.1219999999999999</v>
      </c>
      <c r="L62" s="178">
        <v>4.9359999999999999</v>
      </c>
      <c r="M62" s="178">
        <v>5.0119999999999996</v>
      </c>
      <c r="N62" s="178">
        <v>5.0460000000000003</v>
      </c>
      <c r="O62" s="178">
        <v>5.0739999999999998</v>
      </c>
      <c r="P62" s="178">
        <v>4.5439999999999996</v>
      </c>
      <c r="Q62" s="178">
        <v>4.492</v>
      </c>
      <c r="T62" s="178">
        <v>4.5919999999999996</v>
      </c>
      <c r="V62" s="178">
        <v>4.2</v>
      </c>
    </row>
    <row customFormat="1" r="63" s="178" spans="1:22">
      <c r="A63" s="242">
        <v>44369</v>
      </c>
      <c r="B63" s="486">
        <v>353356</v>
      </c>
      <c r="E63" s="178">
        <v>6.5960000000000001</v>
      </c>
      <c r="F63" s="178">
        <v>5.53</v>
      </c>
      <c r="G63" s="178">
        <v>5.39</v>
      </c>
      <c r="H63" s="178">
        <v>5.46</v>
      </c>
      <c r="I63" s="178">
        <v>5.5</v>
      </c>
      <c r="J63" s="178">
        <v>5.51</v>
      </c>
      <c r="K63" s="178">
        <v>4.9800000000000004</v>
      </c>
      <c r="L63" s="178">
        <v>4.8239999999999998</v>
      </c>
      <c r="M63" s="178">
        <v>4.9000000000000004</v>
      </c>
      <c r="N63" s="178">
        <v>4.9359999999999999</v>
      </c>
      <c r="O63" s="178">
        <v>4.96</v>
      </c>
      <c r="P63" s="178">
        <v>4.4539999999999997</v>
      </c>
      <c r="Q63" s="178">
        <v>4.45</v>
      </c>
      <c r="T63" s="178">
        <v>4.55</v>
      </c>
      <c r="V63" s="178">
        <v>4.1859999999999999</v>
      </c>
    </row>
    <row customFormat="1" r="64" s="178" spans="1:22">
      <c r="A64" s="242">
        <v>44370</v>
      </c>
      <c r="B64" s="486">
        <v>333966</v>
      </c>
      <c r="E64" s="178">
        <v>6.6420000000000003</v>
      </c>
      <c r="F64" s="178">
        <v>5.51</v>
      </c>
      <c r="G64" s="178">
        <v>5.3559999999999999</v>
      </c>
      <c r="H64" s="178">
        <v>5.4260000000000002</v>
      </c>
      <c r="I64" s="178">
        <v>5.4740000000000002</v>
      </c>
      <c r="J64" s="178">
        <v>5.492</v>
      </c>
      <c r="K64" s="178">
        <v>4.9960000000000004</v>
      </c>
      <c r="L64" s="178">
        <v>4.8460000000000001</v>
      </c>
      <c r="M64" s="178">
        <v>4.9219999999999997</v>
      </c>
      <c r="N64" s="178">
        <v>4.9539999999999997</v>
      </c>
      <c r="O64" s="178">
        <v>4.9800000000000004</v>
      </c>
      <c r="P64" s="178">
        <v>4.4740000000000002</v>
      </c>
      <c r="Q64" s="178">
        <v>4.452</v>
      </c>
      <c r="T64" s="178">
        <v>4.5519999999999996</v>
      </c>
      <c r="V64" s="178">
        <v>4.1840000000000002</v>
      </c>
    </row>
    <row customFormat="1" r="65" s="178" spans="1:22">
      <c r="A65" s="242">
        <v>44371</v>
      </c>
      <c r="B65" s="486">
        <v>438584</v>
      </c>
      <c r="E65" s="178">
        <v>6.532</v>
      </c>
      <c r="F65" s="178">
        <v>5.492</v>
      </c>
      <c r="G65" s="178">
        <v>5.36</v>
      </c>
      <c r="H65" s="178">
        <v>5.4340000000000002</v>
      </c>
      <c r="I65" s="178">
        <v>5.48</v>
      </c>
      <c r="J65" s="178">
        <v>5.4960000000000004</v>
      </c>
      <c r="K65" s="178">
        <v>4.9800000000000004</v>
      </c>
      <c r="L65" s="178">
        <v>4.8259999999999996</v>
      </c>
      <c r="M65" s="178">
        <v>4.9000000000000004</v>
      </c>
      <c r="N65" s="178">
        <v>4.9340000000000002</v>
      </c>
      <c r="O65" s="178">
        <v>4.96</v>
      </c>
      <c r="P65" s="178">
        <v>4.4539999999999997</v>
      </c>
      <c r="Q65" s="178">
        <v>4.4459999999999997</v>
      </c>
      <c r="T65" s="178">
        <v>4.5460000000000003</v>
      </c>
      <c r="V65" s="178">
        <v>4.1619999999999999</v>
      </c>
    </row>
    <row customFormat="1" r="66" s="178" spans="1:22">
      <c r="A66" s="242">
        <v>44372</v>
      </c>
      <c r="B66" s="486">
        <v>438584</v>
      </c>
      <c r="E66" s="178">
        <v>6.532</v>
      </c>
      <c r="F66" s="178">
        <v>5.492</v>
      </c>
      <c r="G66" s="178">
        <v>5.36</v>
      </c>
      <c r="H66" s="178">
        <v>5.4340000000000002</v>
      </c>
      <c r="I66" s="178">
        <v>5.48</v>
      </c>
      <c r="J66" s="178">
        <v>5.4960000000000004</v>
      </c>
      <c r="K66" s="178">
        <v>4.9800000000000004</v>
      </c>
      <c r="L66" s="178">
        <v>4.8259999999999996</v>
      </c>
      <c r="M66" s="178">
        <v>4.9000000000000004</v>
      </c>
      <c r="N66" s="178">
        <v>4.9340000000000002</v>
      </c>
      <c r="O66" s="178">
        <v>4.96</v>
      </c>
      <c r="P66" s="178">
        <v>4.4539999999999997</v>
      </c>
      <c r="Q66" s="178">
        <v>4.4459999999999997</v>
      </c>
      <c r="T66" s="178">
        <v>4.5460000000000003</v>
      </c>
      <c r="V66" s="178">
        <v>4.1619999999999999</v>
      </c>
    </row>
    <row customFormat="1" r="67" s="178" spans="1:22">
      <c r="A67" s="242">
        <v>44375</v>
      </c>
      <c r="B67" s="486">
        <v>327790</v>
      </c>
      <c r="E67" s="178">
        <v>6.7539999999999996</v>
      </c>
      <c r="F67" s="178">
        <v>5.5819999999999999</v>
      </c>
      <c r="G67" s="178">
        <v>5.4720000000000004</v>
      </c>
      <c r="H67" s="178">
        <v>5.5460000000000003</v>
      </c>
      <c r="I67" s="178">
        <v>5.5919999999999996</v>
      </c>
      <c r="J67" s="178">
        <v>5.6040000000000001</v>
      </c>
      <c r="K67" s="178">
        <v>5.0439999999999996</v>
      </c>
      <c r="L67" s="178">
        <v>4.8860000000000001</v>
      </c>
      <c r="M67" s="178">
        <v>4.9619999999999997</v>
      </c>
      <c r="N67" s="178">
        <v>4.9939999999999998</v>
      </c>
      <c r="O67" s="178">
        <v>5.0199999999999996</v>
      </c>
      <c r="P67" s="178">
        <v>4.53</v>
      </c>
      <c r="Q67" s="178">
        <v>4.4859999999999998</v>
      </c>
      <c r="T67" s="178">
        <v>4.5860000000000003</v>
      </c>
      <c r="V67" s="178">
        <v>4.1719999999999997</v>
      </c>
    </row>
    <row customFormat="1" r="68" s="178" spans="1:22">
      <c r="A68" s="242">
        <v>44376</v>
      </c>
      <c r="B68" s="486">
        <v>331653</v>
      </c>
      <c r="E68" s="178">
        <v>6.944</v>
      </c>
      <c r="F68" s="178">
        <v>5.5919999999999996</v>
      </c>
      <c r="G68" s="178">
        <v>5.484</v>
      </c>
      <c r="H68" s="178">
        <v>5.5540000000000003</v>
      </c>
      <c r="I68" s="178">
        <v>5.6</v>
      </c>
      <c r="J68" s="178">
        <v>5.61</v>
      </c>
      <c r="K68" s="178">
        <v>5.0460000000000003</v>
      </c>
      <c r="L68" s="178">
        <v>4.8639999999999999</v>
      </c>
      <c r="M68" s="178">
        <v>4.9359999999999999</v>
      </c>
      <c r="N68" s="178">
        <v>4.9800000000000004</v>
      </c>
      <c r="O68" s="178">
        <v>5</v>
      </c>
      <c r="P68" s="178">
        <v>4.51</v>
      </c>
      <c r="Q68" s="178">
        <v>4.5019999999999998</v>
      </c>
      <c r="T68" s="178">
        <v>4.6020000000000003</v>
      </c>
      <c r="V68" s="178">
        <v>4.1719999999999997</v>
      </c>
    </row>
    <row customFormat="1" r="69" s="178" spans="1:22">
      <c r="A69" s="242">
        <v>44377</v>
      </c>
      <c r="B69" s="486">
        <v>551063</v>
      </c>
      <c r="E69" s="178">
        <v>7.2</v>
      </c>
      <c r="F69" s="178">
        <v>5.992</v>
      </c>
      <c r="G69" s="178">
        <v>5.8840000000000003</v>
      </c>
      <c r="H69" s="178">
        <v>5.9539999999999997</v>
      </c>
      <c r="I69" s="178">
        <v>6</v>
      </c>
      <c r="J69" s="178">
        <v>5.992</v>
      </c>
      <c r="K69" s="178">
        <v>5.3019999999999996</v>
      </c>
      <c r="L69" s="178">
        <v>5.07</v>
      </c>
      <c r="M69" s="178">
        <v>5.1360000000000001</v>
      </c>
      <c r="N69" s="178">
        <v>5.16</v>
      </c>
      <c r="O69" s="178">
        <v>5.19</v>
      </c>
      <c r="P69" s="178">
        <v>4.7</v>
      </c>
      <c r="Q69" s="178">
        <v>4.556</v>
      </c>
      <c r="T69" s="178">
        <v>4.6559999999999997</v>
      </c>
      <c r="V69" s="178">
        <v>4.1920000000000002</v>
      </c>
    </row>
    <row customFormat="1" r="70" s="178" spans="1:22">
      <c r="A70" s="242">
        <v>44378</v>
      </c>
      <c r="B70" s="486">
        <v>399324</v>
      </c>
      <c r="E70" s="178">
        <v>7.1959999999999997</v>
      </c>
      <c r="F70" s="178">
        <v>6.016</v>
      </c>
      <c r="G70" s="178">
        <v>5.89</v>
      </c>
      <c r="H70" s="178">
        <v>5.95</v>
      </c>
      <c r="I70" s="178">
        <v>5.9859999999999998</v>
      </c>
      <c r="J70" s="178">
        <v>5.9619999999999997</v>
      </c>
      <c r="K70" s="178">
        <v>5.274</v>
      </c>
      <c r="L70" s="178">
        <v>5.0519999999999996</v>
      </c>
      <c r="M70" s="178">
        <v>5.1219999999999999</v>
      </c>
      <c r="N70" s="178">
        <v>5.1520000000000001</v>
      </c>
      <c r="O70" s="178">
        <v>5.1719999999999997</v>
      </c>
      <c r="P70" s="178">
        <v>4.6820000000000004</v>
      </c>
      <c r="Q70" s="178">
        <v>4.5720000000000001</v>
      </c>
      <c r="T70" s="178">
        <v>4.6719999999999997</v>
      </c>
      <c r="V70" s="178">
        <v>4.2119999999999997</v>
      </c>
    </row>
    <row customFormat="1" r="71" s="178" spans="1:22">
      <c r="A71" s="242">
        <v>44379</v>
      </c>
      <c r="B71" s="486">
        <v>248806</v>
      </c>
      <c r="E71" s="178">
        <v>6.9720000000000004</v>
      </c>
      <c r="F71" s="178">
        <v>5.92</v>
      </c>
      <c r="G71" s="178">
        <v>5.7960000000000003</v>
      </c>
      <c r="H71" s="178">
        <v>5.8620000000000001</v>
      </c>
      <c r="I71" s="178">
        <v>5.9020000000000001</v>
      </c>
      <c r="J71" s="178">
        <v>5.8739999999999997</v>
      </c>
      <c r="K71" s="178">
        <v>5.2240000000000002</v>
      </c>
      <c r="L71" s="178">
        <v>5.032</v>
      </c>
      <c r="M71" s="178">
        <v>5.1040000000000001</v>
      </c>
      <c r="N71" s="178">
        <v>5.14</v>
      </c>
      <c r="O71" s="178">
        <v>5.1619999999999999</v>
      </c>
      <c r="P71" s="178">
        <v>4.6719999999999997</v>
      </c>
      <c r="Q71" s="178">
        <v>4.5739999999999998</v>
      </c>
      <c r="T71" s="178">
        <v>4.6740000000000004</v>
      </c>
      <c r="V71" s="178">
        <v>4.1719999999999997</v>
      </c>
    </row>
    <row customFormat="1" r="72" s="192" spans="1:22">
      <c r="A72" s="104">
        <v>44382</v>
      </c>
      <c r="B72" s="487"/>
      <c r="E72" s="192">
        <v>6.9720000000000004</v>
      </c>
      <c r="F72" s="192">
        <v>5.92</v>
      </c>
      <c r="G72" s="192">
        <v>5.7960000000000003</v>
      </c>
      <c r="H72" s="192">
        <v>5.8620000000000001</v>
      </c>
      <c r="I72" s="192">
        <v>5.9020000000000001</v>
      </c>
      <c r="J72" s="192">
        <v>5.8739999999999997</v>
      </c>
      <c r="K72" s="192">
        <v>5.2240000000000002</v>
      </c>
      <c r="L72" s="192">
        <v>5.032</v>
      </c>
      <c r="M72" s="192">
        <v>5.1040000000000001</v>
      </c>
      <c r="N72" s="192">
        <v>5.14</v>
      </c>
      <c r="O72" s="192">
        <v>5.1619999999999999</v>
      </c>
      <c r="P72" s="192">
        <v>4.6719999999999997</v>
      </c>
      <c r="Q72" s="192">
        <v>4.5739999999999998</v>
      </c>
      <c r="T72" s="192">
        <v>4.6740000000000004</v>
      </c>
      <c r="V72" s="192">
        <v>4.1719999999999997</v>
      </c>
    </row>
    <row customFormat="1" r="73" s="178" spans="1:22">
      <c r="A73" s="242">
        <v>44383</v>
      </c>
      <c r="B73" s="486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customFormat="1" r="74" s="178" spans="1:22">
      <c r="A74" s="242">
        <v>44384</v>
      </c>
      <c r="B74" s="486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customFormat="1" r="75" s="178" spans="1:22">
      <c r="A75" s="242">
        <v>44385</v>
      </c>
      <c r="B75" s="486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customHeight="1" ht="15" r="76" spans="1:22">
      <c r="A76" s="96">
        <v>44386</v>
      </c>
      <c r="B76" s="486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customHeight="1" ht="15" r="77" spans="1:22">
      <c r="A77" s="96">
        <v>44389</v>
      </c>
      <c r="B77" s="486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6">
        <v>44390</v>
      </c>
      <c r="B78" s="486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6">
        <v>44391</v>
      </c>
      <c r="B79" s="486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6">
        <v>44392</v>
      </c>
      <c r="B80" s="486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6">
        <v>44393</v>
      </c>
      <c r="B81" s="486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6">
        <v>44396</v>
      </c>
      <c r="B82" s="486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6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6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6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6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6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6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6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6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6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6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6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6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6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6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6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6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6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6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6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6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6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6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6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6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6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6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6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6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6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6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6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6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6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6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4">
        <v>44445</v>
      </c>
      <c r="F117" s="192">
        <v>5.08</v>
      </c>
      <c r="G117" s="192">
        <v>5.24</v>
      </c>
      <c r="H117" s="192">
        <v>5.3319999999999999</v>
      </c>
      <c r="I117" s="192">
        <v>5.3860000000000001</v>
      </c>
      <c r="J117" s="192">
        <v>5.3840000000000003</v>
      </c>
      <c r="K117" s="192">
        <v>5.0460000000000003</v>
      </c>
      <c r="L117" s="192">
        <v>5.0140000000000002</v>
      </c>
      <c r="M117" s="192">
        <v>5.0839999999999996</v>
      </c>
      <c r="N117" s="192">
        <v>5.1159999999999997</v>
      </c>
      <c r="O117" s="192">
        <v>5.13</v>
      </c>
      <c r="P117" s="192">
        <v>4.8220000000000001</v>
      </c>
      <c r="Q117" s="192">
        <v>4.7240000000000002</v>
      </c>
      <c r="R117" s="192"/>
      <c r="S117" s="192"/>
      <c r="T117" s="192">
        <v>4.806</v>
      </c>
      <c r="U117" s="192"/>
      <c r="V117" s="192">
        <v>4.3540000000000001</v>
      </c>
    </row>
    <row r="118" spans="1:22">
      <c r="A118" s="96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6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6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6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6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6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6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6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6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6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6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6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6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6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6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6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6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6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6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6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6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6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6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6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6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6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6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6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6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6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6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6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6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6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6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6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6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6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6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6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6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6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6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6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6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6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6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6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6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6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6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6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6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6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6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6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6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4">
        <v>44525</v>
      </c>
      <c r="G175" s="192">
        <v>5.7960000000000003</v>
      </c>
      <c r="H175" s="192">
        <v>5.8540000000000001</v>
      </c>
      <c r="I175" s="192">
        <v>5.9</v>
      </c>
      <c r="J175" s="192">
        <v>5.9039999999999999</v>
      </c>
      <c r="K175" s="192">
        <v>5.6660000000000004</v>
      </c>
      <c r="L175" s="192">
        <v>5.5819999999999999</v>
      </c>
      <c r="M175" s="192">
        <v>5.65</v>
      </c>
      <c r="N175" s="192">
        <v>5.67</v>
      </c>
      <c r="O175" s="192">
        <v>5.6520000000000001</v>
      </c>
      <c r="P175" s="192">
        <v>5.194</v>
      </c>
      <c r="Q175" s="192">
        <v>5.1020000000000003</v>
      </c>
      <c r="R175" s="192"/>
      <c r="S175" s="192"/>
      <c r="T175" s="192">
        <v>5.1859999999999999</v>
      </c>
      <c r="U175" s="192"/>
      <c r="V175" s="192">
        <v>4.8220000000000001</v>
      </c>
    </row>
    <row r="176" spans="1:22">
      <c r="A176" s="96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6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6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6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6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6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6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6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6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6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6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6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6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6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6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6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6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6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6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6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6">
        <v>44554</v>
      </c>
      <c r="H196" s="192">
        <v>6.056</v>
      </c>
      <c r="I196" s="192">
        <v>6.0720000000000001</v>
      </c>
      <c r="J196" s="192">
        <v>6.06</v>
      </c>
      <c r="K196" s="192">
        <v>5.7220000000000004</v>
      </c>
      <c r="L196" s="192">
        <v>5.5339999999999998</v>
      </c>
      <c r="M196" s="192">
        <v>5.6040000000000001</v>
      </c>
      <c r="N196" s="192">
        <v>5.6260000000000003</v>
      </c>
      <c r="O196" s="192">
        <v>5.62</v>
      </c>
      <c r="P196" s="192">
        <v>5.1260000000000003</v>
      </c>
      <c r="Q196" s="192">
        <v>5.0359999999999996</v>
      </c>
      <c r="R196" s="192">
        <v>5.0860000000000003</v>
      </c>
      <c r="S196" s="192">
        <v>5.0860000000000003</v>
      </c>
      <c r="T196" s="192">
        <v>5.1219999999999999</v>
      </c>
      <c r="U196" s="192">
        <v>5.1219999999999999</v>
      </c>
      <c r="V196" s="192">
        <v>4.78</v>
      </c>
      <c r="W196" s="192">
        <v>4.8</v>
      </c>
      <c r="X196" s="192">
        <v>4.7699999999999996</v>
      </c>
    </row>
    <row r="197" spans="1:24">
      <c r="A197" s="96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6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6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6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6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6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6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6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6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6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6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6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6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6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6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6">
        <v>44578</v>
      </c>
      <c r="H212" s="192">
        <v>5.9619999999999997</v>
      </c>
      <c r="I212" s="192">
        <v>5.9720000000000004</v>
      </c>
      <c r="J212" s="192">
        <v>5.9340000000000002</v>
      </c>
      <c r="K212" s="192">
        <v>5.69</v>
      </c>
      <c r="L212" s="192">
        <v>5.5819999999999999</v>
      </c>
      <c r="M212" s="192">
        <v>5.66</v>
      </c>
      <c r="N212" s="192">
        <v>5.6920000000000002</v>
      </c>
      <c r="O212" s="192">
        <v>5.69</v>
      </c>
      <c r="P212" s="192">
        <v>5.3559999999999999</v>
      </c>
      <c r="Q212" s="192">
        <v>5.2960000000000003</v>
      </c>
      <c r="R212" s="192">
        <v>5.3639999999999999</v>
      </c>
      <c r="S212" s="192">
        <v>5.3639999999999999</v>
      </c>
      <c r="T212" s="192">
        <v>5.38</v>
      </c>
      <c r="U212" s="192">
        <v>5.0140000000000002</v>
      </c>
      <c r="V212" s="192">
        <v>4.9219999999999997</v>
      </c>
      <c r="W212" s="192">
        <v>4.9640000000000004</v>
      </c>
      <c r="X212" s="192">
        <v>4.7859999999999996</v>
      </c>
    </row>
    <row r="213" spans="1:24">
      <c r="A213" s="96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6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6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6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6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6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6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6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6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6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6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6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6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6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6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6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6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6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6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6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6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6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6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6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6">
        <v>44613</v>
      </c>
      <c r="H237" s="192">
        <v>6.5419999999999998</v>
      </c>
      <c r="I237" s="192">
        <v>6.5259999999999998</v>
      </c>
      <c r="J237" s="192">
        <v>6.47</v>
      </c>
      <c r="K237" s="192">
        <v>6.0860000000000003</v>
      </c>
      <c r="L237" s="192">
        <v>5.976</v>
      </c>
      <c r="M237" s="192">
        <v>6.0460000000000003</v>
      </c>
      <c r="N237" s="192">
        <v>6.0819999999999999</v>
      </c>
      <c r="O237" s="192">
        <v>6.0960000000000001</v>
      </c>
      <c r="P237" s="192">
        <v>5.69</v>
      </c>
      <c r="Q237" s="192">
        <v>5.6020000000000003</v>
      </c>
      <c r="R237" s="192">
        <v>5.6719999999999997</v>
      </c>
      <c r="S237" s="192">
        <v>5.6660000000000004</v>
      </c>
      <c r="T237" s="192">
        <v>5.6820000000000004</v>
      </c>
      <c r="U237" s="192">
        <v>5.1840000000000002</v>
      </c>
      <c r="V237" s="192">
        <v>5.09</v>
      </c>
      <c r="W237" s="192">
        <v>5.15</v>
      </c>
      <c r="X237" s="192">
        <v>4.9459999999999997</v>
      </c>
    </row>
    <row r="238" spans="1:24">
      <c r="A238" s="96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6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6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6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6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6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6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6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6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6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6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6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6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6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6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6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6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6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6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6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6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6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6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6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6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6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6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6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6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6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6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6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6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6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6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6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6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6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6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6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6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6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6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6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6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6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6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6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6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6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6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6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6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6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6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6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6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6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6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6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6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6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6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6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6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6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6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6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6">
        <v>44711</v>
      </c>
      <c r="B306" s="63" t="s">
        <v>439</v>
      </c>
      <c r="J306" s="192">
        <v>7.7720000000000002</v>
      </c>
      <c r="K306" s="192">
        <v>7.4459999999999997</v>
      </c>
      <c r="L306" s="192">
        <v>7.3</v>
      </c>
      <c r="M306" s="192">
        <v>7.3360000000000003</v>
      </c>
      <c r="N306" s="192">
        <v>7.33</v>
      </c>
      <c r="O306" s="192">
        <v>7.2720000000000002</v>
      </c>
      <c r="P306" s="192">
        <v>6.6760000000000002</v>
      </c>
      <c r="Q306" s="192">
        <v>6.4240000000000004</v>
      </c>
      <c r="R306" s="192">
        <v>6.4820000000000002</v>
      </c>
      <c r="S306" s="192">
        <v>6.5</v>
      </c>
      <c r="T306" s="192">
        <v>6.4640000000000004</v>
      </c>
      <c r="U306" s="192">
        <v>5.8</v>
      </c>
      <c r="V306" s="192">
        <v>5.64</v>
      </c>
      <c r="W306" s="192">
        <v>5.7320000000000002</v>
      </c>
      <c r="X306" s="192">
        <v>5.3620000000000001</v>
      </c>
    </row>
    <row r="307" spans="1:24">
      <c r="A307" s="96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6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6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6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6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6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6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6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6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6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6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6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6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6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6">
        <v>44732</v>
      </c>
      <c r="J321" s="192">
        <v>7.8440000000000003</v>
      </c>
      <c r="K321" s="192">
        <v>7.3760000000000003</v>
      </c>
      <c r="L321" s="192">
        <v>7.31</v>
      </c>
      <c r="M321" s="192">
        <v>7.3520000000000003</v>
      </c>
      <c r="N321" s="192">
        <v>7.36</v>
      </c>
      <c r="O321" s="192">
        <v>7.3019999999999996</v>
      </c>
      <c r="P321" s="192">
        <v>6.6959999999999997</v>
      </c>
      <c r="Q321" s="192">
        <v>6.45</v>
      </c>
      <c r="R321" s="192">
        <v>6.5060000000000002</v>
      </c>
      <c r="S321" s="192">
        <v>6.5259999999999998</v>
      </c>
      <c r="T321" s="192">
        <v>6.5119999999999996</v>
      </c>
      <c r="U321" s="192">
        <v>5.9240000000000004</v>
      </c>
      <c r="V321" s="192">
        <v>5.7619999999999996</v>
      </c>
      <c r="W321" s="192">
        <v>5.8419999999999996</v>
      </c>
      <c r="X321" s="192">
        <v>5.4939999999999998</v>
      </c>
    </row>
    <row r="322" spans="1:24">
      <c r="A322" s="96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6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6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6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6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6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6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6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6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6">
        <v>44746</v>
      </c>
      <c r="J331" s="192">
        <v>7.5439999999999996</v>
      </c>
      <c r="K331" s="192">
        <v>6.1959999999999997</v>
      </c>
      <c r="L331" s="192">
        <v>6.0739999999999998</v>
      </c>
      <c r="M331" s="192">
        <v>6.1360000000000001</v>
      </c>
      <c r="N331" s="192">
        <v>6.1760000000000002</v>
      </c>
      <c r="O331" s="192">
        <v>6.1639999999999997</v>
      </c>
      <c r="P331" s="192">
        <v>5.8760000000000003</v>
      </c>
      <c r="Q331" s="192">
        <v>5.766</v>
      </c>
      <c r="R331" s="192">
        <v>5.8360000000000003</v>
      </c>
      <c r="S331" s="192">
        <v>5.8620000000000001</v>
      </c>
      <c r="T331" s="192">
        <v>5.85</v>
      </c>
      <c r="U331" s="192">
        <v>5.4320000000000004</v>
      </c>
      <c r="V331" s="192">
        <v>5.32</v>
      </c>
      <c r="W331" s="192">
        <v>5.4</v>
      </c>
      <c r="X331" s="192">
        <v>5.0839999999999996</v>
      </c>
    </row>
    <row r="332" spans="1:24">
      <c r="A332" s="96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6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6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6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6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6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6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6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6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6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6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6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6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6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6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6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6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6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6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6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6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6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6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6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6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6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6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6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6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6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6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6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6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6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6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6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6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6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6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6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6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6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6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6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4">
        <v>44809</v>
      </c>
      <c r="K376" s="192">
        <v>6.69</v>
      </c>
      <c r="L376" s="192">
        <v>6.6559999999999997</v>
      </c>
      <c r="M376" s="192">
        <v>6.7119999999999997</v>
      </c>
      <c r="N376" s="192">
        <v>6.7240000000000002</v>
      </c>
      <c r="O376" s="192">
        <v>6.6719999999999997</v>
      </c>
      <c r="P376" s="192">
        <v>6.2759999999999998</v>
      </c>
      <c r="Q376" s="192">
        <v>6.15</v>
      </c>
      <c r="R376" s="192">
        <v>6.22</v>
      </c>
      <c r="S376" s="192">
        <v>6.2460000000000004</v>
      </c>
      <c r="T376" s="192">
        <v>6.2240000000000002</v>
      </c>
      <c r="U376" s="192">
        <v>5.7</v>
      </c>
      <c r="V376" s="192">
        <v>5.59</v>
      </c>
      <c r="W376" s="192">
        <v>5.6459999999999999</v>
      </c>
      <c r="X376" s="192">
        <v>5.27</v>
      </c>
    </row>
    <row r="377" spans="1:24">
      <c r="A377" s="96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6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6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6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6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6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6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6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6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6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6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6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6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6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6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6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6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6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6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6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6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6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6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6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6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6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6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6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6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6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6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6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6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6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6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6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6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6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6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6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6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6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6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6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6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6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6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6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6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6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6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6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6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6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6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6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6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6">
        <v>44889</v>
      </c>
      <c r="L434" s="192">
        <v>6.6319999999999997</v>
      </c>
      <c r="M434" s="192">
        <v>6.6619999999999999</v>
      </c>
      <c r="N434" s="192">
        <v>6.6539999999999999</v>
      </c>
      <c r="O434" s="192">
        <v>6.6</v>
      </c>
      <c r="P434" s="192">
        <v>6.2039999999999997</v>
      </c>
      <c r="Q434" s="192">
        <v>6.0839999999999996</v>
      </c>
      <c r="R434" s="192">
        <v>6.1539999999999999</v>
      </c>
      <c r="S434" s="192">
        <v>6.18</v>
      </c>
      <c r="T434" s="192">
        <v>6.1660000000000004</v>
      </c>
      <c r="U434" s="192">
        <v>5.77</v>
      </c>
      <c r="V434" s="192">
        <v>5.67</v>
      </c>
      <c r="W434" s="192">
        <v>5.7240000000000002</v>
      </c>
      <c r="X434" s="192">
        <v>5.3019999999999996</v>
      </c>
    </row>
    <row r="435" spans="1:24">
      <c r="A435" s="96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6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6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6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6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6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6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6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6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6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6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6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6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6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6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6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6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6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6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6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6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6">
        <v>44921</v>
      </c>
      <c r="M456" s="192">
        <v>6.6619999999999999</v>
      </c>
      <c r="N456" s="192">
        <v>6.65</v>
      </c>
      <c r="O456" s="192">
        <v>6.58</v>
      </c>
      <c r="P456" s="192">
        <v>6.1660000000000004</v>
      </c>
      <c r="Q456" s="192">
        <v>6.016</v>
      </c>
      <c r="R456" s="192">
        <v>6.1</v>
      </c>
      <c r="S456" s="192">
        <v>6.1360000000000001</v>
      </c>
      <c r="T456" s="192">
        <v>6.1260000000000003</v>
      </c>
      <c r="U456" s="192">
        <v>5.7039999999999997</v>
      </c>
      <c r="V456" s="192">
        <v>5.5940000000000003</v>
      </c>
      <c r="W456" s="192">
        <v>5.67</v>
      </c>
      <c r="X456" s="192">
        <v>5.7</v>
      </c>
      <c r="Y456" s="192">
        <v>5.6660000000000004</v>
      </c>
      <c r="Z456" s="192">
        <v>5.31</v>
      </c>
      <c r="AA456" s="192">
        <v>5.1859999999999999</v>
      </c>
      <c r="AB456" s="192">
        <v>5.242</v>
      </c>
      <c r="AC456" s="192">
        <v>4.97</v>
      </c>
    </row>
    <row r="457" spans="1:29">
      <c r="A457" s="96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6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6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6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6">
        <v>44928</v>
      </c>
      <c r="M461" s="192">
        <v>6.7839999999999998</v>
      </c>
      <c r="N461" s="192">
        <v>6.78</v>
      </c>
      <c r="O461" s="192">
        <v>6.7160000000000002</v>
      </c>
      <c r="P461" s="192">
        <v>6.27</v>
      </c>
      <c r="Q461" s="192">
        <v>6.1059999999999999</v>
      </c>
      <c r="R461" s="192">
        <v>6.18</v>
      </c>
      <c r="S461" s="192">
        <v>6.2119999999999997</v>
      </c>
      <c r="T461" s="192">
        <v>6.202</v>
      </c>
      <c r="U461" s="192">
        <v>5.73</v>
      </c>
      <c r="V461" s="192">
        <v>5.62</v>
      </c>
      <c r="W461" s="192">
        <v>5.694</v>
      </c>
      <c r="X461" s="192">
        <v>5.71</v>
      </c>
      <c r="Y461" s="192">
        <v>5.65</v>
      </c>
      <c r="Z461" s="192">
        <v>5.2919999999999998</v>
      </c>
      <c r="AA461" s="192">
        <v>5.1859999999999999</v>
      </c>
      <c r="AB461" s="192">
        <v>5.242</v>
      </c>
      <c r="AC461" s="192">
        <v>4.9240000000000004</v>
      </c>
    </row>
    <row r="462" spans="1:29">
      <c r="A462" s="96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6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6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6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6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6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6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6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6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6">
        <v>44942</v>
      </c>
      <c r="M471" s="192">
        <v>6.75</v>
      </c>
      <c r="N471" s="192">
        <v>6.7359999999999998</v>
      </c>
      <c r="O471" s="192">
        <v>6.6360000000000001</v>
      </c>
      <c r="P471" s="192">
        <v>6.1420000000000003</v>
      </c>
      <c r="Q471" s="192">
        <v>5.984</v>
      </c>
      <c r="R471" s="192">
        <v>6.0519999999999996</v>
      </c>
      <c r="S471" s="192">
        <v>6.08</v>
      </c>
      <c r="T471" s="192">
        <v>6.056</v>
      </c>
      <c r="U471" s="192">
        <v>5.6319999999999997</v>
      </c>
      <c r="V471" s="192">
        <v>5.5259999999999998</v>
      </c>
      <c r="W471" s="192">
        <v>5.59</v>
      </c>
      <c r="X471" s="192">
        <v>5.6059999999999999</v>
      </c>
      <c r="Y471" s="192">
        <v>5.5919999999999996</v>
      </c>
      <c r="Z471" s="192">
        <v>5.234</v>
      </c>
      <c r="AA471" s="192">
        <v>5.0419999999999998</v>
      </c>
      <c r="AB471" s="192">
        <v>5.0960000000000001</v>
      </c>
      <c r="AC471" s="192">
        <v>4.8220000000000001</v>
      </c>
    </row>
    <row r="472" spans="1:29">
      <c r="A472" s="96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6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6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6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6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6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6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6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6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6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6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6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6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6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6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6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6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6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6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6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6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6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6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6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6">
        <v>44977</v>
      </c>
      <c r="B496" s="63">
        <v>0</v>
      </c>
      <c r="M496" s="192">
        <v>6.7759999999999998</v>
      </c>
      <c r="N496" s="192">
        <v>6.774</v>
      </c>
      <c r="O496" s="192">
        <v>6.66</v>
      </c>
      <c r="P496" s="192">
        <v>6.1059999999999999</v>
      </c>
      <c r="Q496" s="192">
        <v>5.9560000000000004</v>
      </c>
      <c r="R496" s="192">
        <v>6.03</v>
      </c>
      <c r="S496" s="192">
        <v>6.0640000000000001</v>
      </c>
      <c r="T496" s="192">
        <v>6.0620000000000003</v>
      </c>
      <c r="U496" s="192">
        <v>5.6619999999999999</v>
      </c>
      <c r="V496" s="192">
        <v>5.5419999999999998</v>
      </c>
      <c r="W496" s="192">
        <v>5.6</v>
      </c>
      <c r="X496" s="192">
        <v>5.6159999999999997</v>
      </c>
      <c r="Y496" s="192">
        <v>5.6120000000000001</v>
      </c>
      <c r="Z496" s="192">
        <v>5.2539999999999996</v>
      </c>
      <c r="AA496" s="192">
        <v>5.0620000000000003</v>
      </c>
      <c r="AB496" s="192">
        <v>5.1159999999999997</v>
      </c>
      <c r="AC496" s="192">
        <v>4.79</v>
      </c>
    </row>
    <row r="497" spans="1:29">
      <c r="A497" s="96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6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6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6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6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6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6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6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6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6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6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6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6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6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6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6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6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6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6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6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6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6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6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6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6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6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6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6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6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6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6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6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6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6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6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6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6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6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6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6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6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6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6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6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6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6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6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6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4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6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6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6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6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6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6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6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6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6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6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6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6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6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6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6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6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6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6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6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4">
        <v>45075</v>
      </c>
      <c r="O565" s="192">
        <v>6.04</v>
      </c>
      <c r="P565" s="192">
        <v>5.29</v>
      </c>
      <c r="Q565" s="192">
        <v>5.3440000000000003</v>
      </c>
      <c r="R565" s="192">
        <v>5.4320000000000004</v>
      </c>
      <c r="S565" s="192">
        <v>5.48</v>
      </c>
      <c r="T565" s="192">
        <v>5.484</v>
      </c>
      <c r="U565" s="192">
        <v>5.18</v>
      </c>
      <c r="V565" s="192">
        <v>5.1319999999999997</v>
      </c>
      <c r="W565" s="192">
        <v>5.2140000000000004</v>
      </c>
      <c r="X565" s="192">
        <v>5.242</v>
      </c>
      <c r="Y565" s="192">
        <v>5.2519999999999998</v>
      </c>
      <c r="Z565" s="192">
        <v>4.88</v>
      </c>
      <c r="AA565" s="192">
        <v>4.7939999999999996</v>
      </c>
      <c r="AB565" s="192">
        <v>4.8899999999999997</v>
      </c>
      <c r="AC565" s="192">
        <v>4.7240000000000002</v>
      </c>
    </row>
    <row r="566" spans="1:29">
      <c r="A566" s="96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6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6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6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6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6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6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6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6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6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6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6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6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6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6">
        <v>45096</v>
      </c>
      <c r="O580" s="192">
        <v>6.4020000000000001</v>
      </c>
      <c r="P580" s="192">
        <v>5.94</v>
      </c>
      <c r="Q580" s="192">
        <v>5.9740000000000002</v>
      </c>
      <c r="R580" s="192">
        <v>6.04</v>
      </c>
      <c r="S580" s="192">
        <v>6.056</v>
      </c>
      <c r="T580" s="192">
        <v>6.0339999999999998</v>
      </c>
      <c r="U580" s="192">
        <v>5.51</v>
      </c>
      <c r="V580" s="192">
        <v>5.4139999999999997</v>
      </c>
      <c r="W580" s="192">
        <v>5.4859999999999998</v>
      </c>
      <c r="X580" s="192">
        <v>5.5119999999999996</v>
      </c>
      <c r="Y580" s="192">
        <v>5.5140000000000002</v>
      </c>
      <c r="Z580" s="192">
        <v>5.1319999999999997</v>
      </c>
      <c r="AA580" s="192">
        <v>5.0140000000000002</v>
      </c>
      <c r="AB580" s="192">
        <v>5.1319999999999997</v>
      </c>
      <c r="AC580" s="192">
        <v>4.9359999999999999</v>
      </c>
    </row>
    <row r="581" spans="1:29">
      <c r="A581" s="96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6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6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6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6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6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6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6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6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6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4">
        <v>45111</v>
      </c>
      <c r="O591" s="192">
        <v>5.5720000000000001</v>
      </c>
      <c r="P591" s="192">
        <v>4.88</v>
      </c>
      <c r="Q591" s="192">
        <v>4.9340000000000002</v>
      </c>
      <c r="R591" s="192">
        <v>5.0439999999999996</v>
      </c>
      <c r="S591" s="192">
        <v>5.1100000000000003</v>
      </c>
      <c r="T591" s="192">
        <v>5.14</v>
      </c>
      <c r="U591" s="192">
        <v>4.9859999999999998</v>
      </c>
      <c r="V591" s="192">
        <v>4.9800000000000004</v>
      </c>
      <c r="W591" s="192">
        <v>5.0720000000000001</v>
      </c>
      <c r="X591" s="192">
        <v>5.1120000000000001</v>
      </c>
      <c r="Y591" s="192">
        <v>5.1239999999999997</v>
      </c>
      <c r="Z591" s="192">
        <v>4.766</v>
      </c>
      <c r="AA591" s="192">
        <v>4.72</v>
      </c>
      <c r="AB591" s="192">
        <v>4.87</v>
      </c>
      <c r="AC591" s="192">
        <v>4.6500000000000004</v>
      </c>
    </row>
    <row r="592" spans="1:29">
      <c r="A592" s="96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6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6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6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6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6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6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6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6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6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6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6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6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6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6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6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6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6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6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6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6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6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6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6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6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6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6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6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6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6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6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6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6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6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6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6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6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6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4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6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6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6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6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4">
        <v>45173</v>
      </c>
      <c r="P635" s="192">
        <v>4.6459999999999999</v>
      </c>
      <c r="Q635" s="192">
        <v>4.8140000000000001</v>
      </c>
      <c r="R635" s="192">
        <v>4.9640000000000004</v>
      </c>
      <c r="S635" s="192">
        <v>5.05</v>
      </c>
      <c r="T635" s="192">
        <v>5.0860000000000003</v>
      </c>
      <c r="U635" s="192">
        <v>5.0519999999999996</v>
      </c>
      <c r="V635" s="192">
        <v>5.0940000000000003</v>
      </c>
      <c r="W635" s="192">
        <v>5.2039999999999997</v>
      </c>
      <c r="X635" s="192">
        <v>5.2539999999999996</v>
      </c>
      <c r="Y635" s="192">
        <v>5.2619999999999996</v>
      </c>
      <c r="Z635" s="192">
        <v>4.97</v>
      </c>
      <c r="AA635" s="192">
        <v>4.944</v>
      </c>
      <c r="AB635" s="192">
        <v>5.0819999999999999</v>
      </c>
      <c r="AC635" s="192">
        <v>4.9420000000000002</v>
      </c>
    </row>
    <row r="636" spans="1:29">
      <c r="A636" s="96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6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6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6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6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6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6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6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6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6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6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6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6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6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6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6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6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6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6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6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6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6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6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6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6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6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6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6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6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6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6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6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6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6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6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6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6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6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6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6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6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42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6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6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6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6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6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6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6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6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6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6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6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6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6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6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6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4">
        <v>45253</v>
      </c>
      <c r="Q693" s="192">
        <v>4.6859999999999999</v>
      </c>
      <c r="R693" s="192">
        <v>4.8760000000000003</v>
      </c>
      <c r="S693" s="192">
        <v>4.99</v>
      </c>
      <c r="T693" s="192">
        <v>5.08</v>
      </c>
      <c r="U693" s="192">
        <v>5.09</v>
      </c>
      <c r="V693" s="192">
        <v>5.1360000000000001</v>
      </c>
      <c r="W693" s="192">
        <v>5.2359999999999998</v>
      </c>
      <c r="X693" s="192">
        <v>5.28</v>
      </c>
      <c r="Y693" s="192">
        <v>5.274</v>
      </c>
      <c r="Z693" s="192">
        <v>5.12</v>
      </c>
      <c r="AA693" s="192">
        <v>5.1020000000000003</v>
      </c>
      <c r="AB693" s="192">
        <v>5.266</v>
      </c>
      <c r="AC693" s="192">
        <v>5.0960000000000001</v>
      </c>
    </row>
    <row r="694" spans="1:29">
      <c r="A694" s="96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6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6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6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6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6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6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6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6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6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6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6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6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6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6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6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6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6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6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6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6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6">
        <v>45286</v>
      </c>
    </row>
    <row r="716" spans="1:34">
      <c r="A716" s="96">
        <v>45287</v>
      </c>
    </row>
    <row r="717" spans="1:34">
      <c r="A717" s="96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6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6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6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6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6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6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6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6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6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6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4">
        <v>45306</v>
      </c>
      <c r="B728" s="63">
        <v>0</v>
      </c>
      <c r="R728" s="192">
        <v>4.47</v>
      </c>
      <c r="S728" s="192">
        <v>4.59</v>
      </c>
      <c r="T728" s="192">
        <v>4.6820000000000004</v>
      </c>
      <c r="U728" s="192">
        <v>4.742</v>
      </c>
      <c r="V728" s="192">
        <v>4.8159999999999998</v>
      </c>
      <c r="W728" s="192">
        <v>4.9260000000000002</v>
      </c>
      <c r="X728" s="192">
        <v>4.9820000000000002</v>
      </c>
      <c r="Y728" s="192">
        <v>4.992</v>
      </c>
      <c r="Z728" s="192">
        <v>4.8819999999999997</v>
      </c>
      <c r="AA728" s="192">
        <v>4.8760000000000003</v>
      </c>
      <c r="AB728" s="192">
        <v>4.9619999999999997</v>
      </c>
      <c r="AC728" s="192">
        <v>5.0060000000000002</v>
      </c>
      <c r="AD728" s="192">
        <v>5.01</v>
      </c>
      <c r="AE728" s="192">
        <v>4.8140000000000001</v>
      </c>
      <c r="AF728" s="192">
        <v>4.7839999999999998</v>
      </c>
      <c r="AG728" s="192">
        <v>4.944</v>
      </c>
      <c r="AH728" s="192">
        <v>4.7119999999999997</v>
      </c>
    </row>
    <row r="729" spans="1:34">
      <c r="A729" s="96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6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6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6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6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6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6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6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6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6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6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6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6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6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6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6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6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6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6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6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6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6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6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6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4">
        <v>45341</v>
      </c>
      <c r="R753" s="192">
        <v>4.1639999999999997</v>
      </c>
      <c r="S753" s="192">
        <v>4.2939999999999996</v>
      </c>
      <c r="T753" s="192">
        <v>4.4020000000000001</v>
      </c>
      <c r="U753" s="192">
        <v>4.47</v>
      </c>
      <c r="V753" s="192">
        <v>4.5860000000000003</v>
      </c>
      <c r="W753" s="192">
        <v>4.7039999999999997</v>
      </c>
      <c r="X753" s="192">
        <v>4.7699999999999996</v>
      </c>
      <c r="Y753" s="192">
        <v>4.8099999999999996</v>
      </c>
      <c r="Z753" s="192">
        <v>4.7460000000000004</v>
      </c>
      <c r="AA753" s="192">
        <v>4.774</v>
      </c>
      <c r="AB753" s="192">
        <v>4.8620000000000001</v>
      </c>
      <c r="AC753" s="192">
        <v>4.9000000000000004</v>
      </c>
      <c r="AD753" s="192">
        <v>4.9160000000000004</v>
      </c>
      <c r="AE753" s="192">
        <v>4.7220000000000004</v>
      </c>
      <c r="AF753" s="192">
        <v>4.6959999999999997</v>
      </c>
      <c r="AG753" s="192">
        <v>4.8140000000000001</v>
      </c>
      <c r="AH753" s="192">
        <v>4.6660000000000004</v>
      </c>
    </row>
    <row r="754" spans="1:34">
      <c r="A754" s="96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6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6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6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6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6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6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6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6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6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6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6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6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6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6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6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6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6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6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6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6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6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6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6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6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6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6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6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6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6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6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6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6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6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6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6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6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6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6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6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6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6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6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6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6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6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6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6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6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6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4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6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6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4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6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6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6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6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6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6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6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6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6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6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6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6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6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6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4">
        <v>45439</v>
      </c>
      <c r="B822" s="63">
        <v>0</v>
      </c>
      <c r="T822" s="192">
        <v>4.6459999999999999</v>
      </c>
      <c r="U822" s="192">
        <v>4.7439999999999998</v>
      </c>
      <c r="V822" s="192">
        <v>4.8819999999999997</v>
      </c>
      <c r="W822" s="192">
        <v>5.0019999999999998</v>
      </c>
      <c r="X822" s="192">
        <v>5.07</v>
      </c>
      <c r="Y822" s="192">
        <v>5.1139999999999999</v>
      </c>
      <c r="Z822" s="192">
        <v>4.9240000000000004</v>
      </c>
      <c r="AA822" s="192">
        <v>4.9400000000000004</v>
      </c>
      <c r="AB822" s="192">
        <v>5.0359999999999996</v>
      </c>
      <c r="AC822" s="192">
        <v>5.0960000000000001</v>
      </c>
      <c r="AD822" s="192">
        <v>5.14</v>
      </c>
      <c r="AE822" s="192">
        <v>4.8319999999999999</v>
      </c>
      <c r="AF822" s="192">
        <v>4.8259999999999996</v>
      </c>
      <c r="AG822" s="192">
        <v>4.944</v>
      </c>
      <c r="AH822" s="192">
        <v>4.7919999999999998</v>
      </c>
    </row>
    <row r="823" spans="1:34">
      <c r="A823" s="96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6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6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6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6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6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6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6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6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6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6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6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6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6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6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6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customFormat="1" r="839" s="192" spans="1:34">
      <c r="A839" s="104">
        <v>45462</v>
      </c>
      <c r="B839" s="480"/>
      <c r="T839" s="192">
        <v>4.5</v>
      </c>
      <c r="U839" s="192">
        <v>4.556</v>
      </c>
      <c r="V839" s="192">
        <v>4.6760000000000002</v>
      </c>
      <c r="W839" s="192">
        <v>4.782</v>
      </c>
      <c r="X839" s="192">
        <v>4.8520000000000003</v>
      </c>
      <c r="Y839" s="192">
        <v>4.9039999999999999</v>
      </c>
      <c r="Z839" s="192">
        <v>4.7519999999999998</v>
      </c>
      <c r="AA839" s="192">
        <v>4.76</v>
      </c>
      <c r="AB839" s="192">
        <v>4.8540000000000001</v>
      </c>
      <c r="AC839" s="192">
        <v>4.9139999999999997</v>
      </c>
      <c r="AD839" s="192">
        <v>4.96</v>
      </c>
      <c r="AE839" s="192">
        <v>4.6840000000000002</v>
      </c>
      <c r="AF839" s="192">
        <v>4.67</v>
      </c>
      <c r="AG839" s="192">
        <v>4.7960000000000003</v>
      </c>
      <c r="AH839" s="192">
        <v>4.6459999999999999</v>
      </c>
    </row>
    <row r="840" spans="1:34">
      <c r="A840" s="96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6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6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6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6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6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6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6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6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6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4">
        <v>45477</v>
      </c>
      <c r="T850" s="192">
        <v>4.0339999999999998</v>
      </c>
      <c r="U850" s="192">
        <v>4.0540000000000003</v>
      </c>
      <c r="V850" s="192">
        <v>4.194</v>
      </c>
      <c r="W850" s="192">
        <v>4.3339999999999996</v>
      </c>
      <c r="X850" s="192">
        <v>4.43</v>
      </c>
      <c r="Y850" s="192">
        <v>4.5060000000000002</v>
      </c>
      <c r="Z850" s="192">
        <v>4.5060000000000002</v>
      </c>
      <c r="AA850" s="192">
        <v>4.556</v>
      </c>
      <c r="AB850" s="192">
        <v>4.6639999999999997</v>
      </c>
      <c r="AC850" s="192">
        <v>4.7240000000000002</v>
      </c>
      <c r="AD850" s="192">
        <v>4.766</v>
      </c>
      <c r="AE850" s="192">
        <v>4.54</v>
      </c>
      <c r="AF850" s="192">
        <v>4.532</v>
      </c>
      <c r="AG850" s="192">
        <v>4.6840000000000002</v>
      </c>
      <c r="AH850" s="192">
        <v>4.532</v>
      </c>
    </row>
    <row r="851" spans="1:34">
      <c r="A851" s="96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6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6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6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6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6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6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6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6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6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6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6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6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6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6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6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6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6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6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6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6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6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6">
        <v>45510</v>
      </c>
      <c r="B873" s="974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6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6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6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6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6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6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6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6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6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6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6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6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6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6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6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6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6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6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4">
        <v>45537</v>
      </c>
      <c r="B892" s="1050" t="s">
        <v>4248</v>
      </c>
      <c r="U892" s="192">
        <v>3.78</v>
      </c>
      <c r="V892" s="192">
        <v>4.01</v>
      </c>
      <c r="W892" s="192">
        <v>4.1900000000000004</v>
      </c>
      <c r="X892" s="192">
        <v>4.282</v>
      </c>
      <c r="Y892" s="192">
        <v>4.3419999999999996</v>
      </c>
      <c r="Z892" s="192">
        <v>4.33</v>
      </c>
      <c r="AA892" s="192">
        <v>4.3860000000000001</v>
      </c>
      <c r="AB892" s="192">
        <v>4.4960000000000004</v>
      </c>
      <c r="AC892" s="192">
        <v>4.556</v>
      </c>
      <c r="AD892" s="192">
        <v>4.5999999999999996</v>
      </c>
      <c r="AE892" s="192">
        <v>4.46</v>
      </c>
      <c r="AF892" s="192">
        <v>4.4720000000000004</v>
      </c>
      <c r="AG892" s="192">
        <v>4.6500000000000004</v>
      </c>
      <c r="AH892" s="192">
        <v>4.444</v>
      </c>
    </row>
    <row r="893" spans="1:34">
      <c r="A893" s="96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6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6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6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6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6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6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6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6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6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6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6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6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6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6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6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6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6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6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6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6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6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6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6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6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6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6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6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6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6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6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6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6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6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6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6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6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6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6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6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6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6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6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6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6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6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6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6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6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6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6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6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6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6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6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6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6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6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6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6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6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6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4">
        <v>45624</v>
      </c>
      <c r="V955" s="192">
        <v>4.1559999999999997</v>
      </c>
      <c r="W955" s="192">
        <v>4.28</v>
      </c>
      <c r="X955" s="192">
        <v>4.3520000000000003</v>
      </c>
      <c r="Y955" s="192">
        <v>4.3840000000000003</v>
      </c>
      <c r="Z955" s="192">
        <v>4.2560000000000002</v>
      </c>
      <c r="AA955" s="192">
        <v>4.2960000000000003</v>
      </c>
      <c r="AB955" s="192">
        <v>4.4119999999999999</v>
      </c>
      <c r="AC955" s="192">
        <v>4.4740000000000002</v>
      </c>
      <c r="AD955" s="192">
        <v>4.5119999999999996</v>
      </c>
      <c r="AE955" s="192">
        <v>4.4039999999999999</v>
      </c>
      <c r="AF955" s="192">
        <v>4.4139999999999997</v>
      </c>
      <c r="AG955" s="192">
        <v>4.5640000000000001</v>
      </c>
      <c r="AH955" s="192">
        <v>4.4059999999999997</v>
      </c>
    </row>
    <row r="956" spans="1:34">
      <c r="A956" s="96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6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6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6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6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6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6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6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6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6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6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6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6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6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6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6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6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6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6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6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6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6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6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6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6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6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6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6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6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6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6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6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6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6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4">
        <v>45677</v>
      </c>
      <c r="W990" s="192">
        <v>4.8419999999999996</v>
      </c>
      <c r="X990" s="192">
        <v>4.93</v>
      </c>
      <c r="Y990" s="192">
        <v>4.9420000000000002</v>
      </c>
      <c r="Z990" s="192">
        <v>4.5860000000000003</v>
      </c>
      <c r="AA990" s="192">
        <v>4.5599999999999996</v>
      </c>
      <c r="AB990" s="192">
        <v>4.6660000000000004</v>
      </c>
      <c r="AC990" s="192">
        <v>4.7300000000000004</v>
      </c>
      <c r="AD990" s="192">
        <v>4.7539999999999996</v>
      </c>
      <c r="AE990" s="192">
        <v>4.5739999999999998</v>
      </c>
      <c r="AF990" s="192">
        <v>4.57</v>
      </c>
      <c r="AG990" s="192">
        <v>4.6820000000000004</v>
      </c>
      <c r="AH990" s="192">
        <v>4.734</v>
      </c>
      <c r="AI990" s="192">
        <v>4.7539999999999996</v>
      </c>
      <c r="AJ990" s="192">
        <v>4.6420000000000003</v>
      </c>
      <c r="AK990" s="192">
        <v>4.5259999999999998</v>
      </c>
      <c r="AL990" s="192">
        <v>4.6959999999999997</v>
      </c>
      <c r="AM990" s="192">
        <v>4.57</v>
      </c>
    </row>
    <row r="991" spans="1:39">
      <c r="A991" s="96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6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6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6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6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6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6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6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6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6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6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6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6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6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6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6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6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6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6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4">
        <v>45705</v>
      </c>
      <c r="W1010" s="192">
        <v>4.9619999999999997</v>
      </c>
      <c r="X1010" s="192">
        <v>5.0860000000000003</v>
      </c>
      <c r="Y1010" s="192">
        <v>5.1120000000000001</v>
      </c>
      <c r="Z1010" s="192">
        <v>4.7519999999999998</v>
      </c>
      <c r="AA1010" s="192">
        <v>4.7300000000000004</v>
      </c>
      <c r="AB1010" s="192">
        <v>4.8360000000000003</v>
      </c>
      <c r="AC1010" s="192">
        <v>4.8959999999999999</v>
      </c>
      <c r="AD1010" s="192">
        <v>4.9139999999999997</v>
      </c>
      <c r="AE1010" s="192">
        <v>4.6920000000000002</v>
      </c>
      <c r="AF1010" s="192">
        <v>4.67</v>
      </c>
      <c r="AG1010" s="192">
        <v>4.774</v>
      </c>
      <c r="AH1010" s="192">
        <v>4.8239999999999998</v>
      </c>
      <c r="AI1010" s="192">
        <v>4.8440000000000003</v>
      </c>
      <c r="AJ1010" s="192">
        <v>4.7060000000000004</v>
      </c>
      <c r="AK1010" s="192">
        <v>4.6020000000000003</v>
      </c>
      <c r="AL1010" s="192">
        <v>4.7720000000000002</v>
      </c>
      <c r="AM1010" s="192">
        <v>4.57</v>
      </c>
    </row>
    <row r="1011" spans="1:39">
      <c r="A1011" s="96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6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6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6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6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6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6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6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6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6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6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6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6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6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6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6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6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6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6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6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6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6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6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6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6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6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6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6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6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6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6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6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6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6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6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6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6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6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6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6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6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6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6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6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6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6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6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6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6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6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6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4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6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4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6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6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6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6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6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6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6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6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6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6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6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customFormat="1" r="1076" s="1113" spans="1:39">
      <c r="A1076" s="1112" t="s">
        <v>4549</v>
      </c>
      <c r="B1076" s="1113" t="s">
        <v>4601</v>
      </c>
      <c r="Y1076" s="1113" t="s">
        <v>4602</v>
      </c>
      <c r="Z1076" s="1113" t="s">
        <v>4603</v>
      </c>
      <c r="AA1076" s="1113" t="s">
        <v>4604</v>
      </c>
      <c r="AB1076" s="1113" t="s">
        <v>4605</v>
      </c>
      <c r="AC1076" s="1113" t="s">
        <v>4606</v>
      </c>
      <c r="AD1076" s="1113" t="s">
        <v>4607</v>
      </c>
      <c r="AE1076" s="1113" t="s">
        <v>4389</v>
      </c>
      <c r="AF1076" s="1113" t="s">
        <v>4608</v>
      </c>
      <c r="AG1076" s="1113" t="s">
        <v>4609</v>
      </c>
      <c r="AH1076" s="1113" t="s">
        <v>4610</v>
      </c>
      <c r="AI1076" s="1113" t="s">
        <v>4611</v>
      </c>
      <c r="AJ1076" s="1113" t="s">
        <v>4612</v>
      </c>
      <c r="AK1076" s="1113" t="s">
        <v>4613</v>
      </c>
      <c r="AL1076" s="1113" t="s">
        <v>4614</v>
      </c>
    </row>
    <row customFormat="1" r="1077" s="1113" spans="1:39">
      <c r="A1077" s="1112" t="s">
        <v>4549</v>
      </c>
      <c r="B1077" s="1113" t="s">
        <v>4601</v>
      </c>
      <c r="Y1077" s="1113" t="s">
        <v>4602</v>
      </c>
      <c r="Z1077" s="1113" t="s">
        <v>4603</v>
      </c>
      <c r="AA1077" s="1113" t="s">
        <v>4604</v>
      </c>
      <c r="AB1077" s="1113" t="s">
        <v>4605</v>
      </c>
      <c r="AC1077" s="1113" t="s">
        <v>4606</v>
      </c>
      <c r="AD1077" s="1113" t="s">
        <v>4607</v>
      </c>
      <c r="AE1077" s="1113" t="s">
        <v>4389</v>
      </c>
      <c r="AF1077" s="1113" t="s">
        <v>4608</v>
      </c>
      <c r="AG1077" s="1113" t="s">
        <v>4609</v>
      </c>
      <c r="AH1077" s="1113" t="s">
        <v>4610</v>
      </c>
      <c r="AI1077" s="1113" t="s">
        <v>4611</v>
      </c>
      <c r="AJ1077" s="1113" t="s">
        <v>4612</v>
      </c>
      <c r="AK1077" s="1113" t="s">
        <v>4613</v>
      </c>
      <c r="AL1077" s="1113" t="s">
        <v>4614</v>
      </c>
      <c r="AM1077" s="1113" t="s">
        <v>4616</v>
      </c>
    </row>
    <row customFormat="1" r="1078" s="1113" spans="1:39">
      <c r="A1078" s="1112" t="s">
        <v>4549</v>
      </c>
      <c r="B1078" s="1113" t="s">
        <v>4601</v>
      </c>
      <c r="Y1078" s="1113" t="s">
        <v>4602</v>
      </c>
      <c r="Z1078" s="1113" t="s">
        <v>4603</v>
      </c>
      <c r="AA1078" s="1113" t="s">
        <v>4604</v>
      </c>
      <c r="AB1078" s="1113" t="s">
        <v>4605</v>
      </c>
      <c r="AC1078" s="1113" t="s">
        <v>4606</v>
      </c>
      <c r="AD1078" s="1113" t="s">
        <v>4607</v>
      </c>
      <c r="AE1078" s="1113" t="s">
        <v>4389</v>
      </c>
      <c r="AF1078" s="1113" t="s">
        <v>4608</v>
      </c>
      <c r="AG1078" s="1113" t="s">
        <v>4609</v>
      </c>
      <c r="AH1078" s="1113" t="s">
        <v>4610</v>
      </c>
      <c r="AI1078" s="1113" t="s">
        <v>4611</v>
      </c>
      <c r="AJ1078" s="1113" t="s">
        <v>4612</v>
      </c>
      <c r="AK1078" s="1113" t="s">
        <v>4613</v>
      </c>
      <c r="AL1078" s="1113" t="s">
        <v>4614</v>
      </c>
      <c r="AM1078" s="1113" t="s">
        <v>4616</v>
      </c>
    </row>
    <row customFormat="1" r="1079" s="1113" spans="1:39">
      <c r="A1079" s="1112" t="s">
        <v>4549</v>
      </c>
      <c r="B1079" s="1113" t="s">
        <v>4601</v>
      </c>
      <c r="Y1079" s="1113" t="s">
        <v>4602</v>
      </c>
      <c r="Z1079" s="1113" t="s">
        <v>4603</v>
      </c>
      <c r="AA1079" s="1113" t="s">
        <v>4604</v>
      </c>
      <c r="AB1079" s="1113" t="s">
        <v>4605</v>
      </c>
      <c r="AC1079" s="1113" t="s">
        <v>4606</v>
      </c>
      <c r="AD1079" s="1113" t="s">
        <v>4607</v>
      </c>
      <c r="AE1079" s="1113" t="s">
        <v>4389</v>
      </c>
      <c r="AF1079" s="1113" t="s">
        <v>4608</v>
      </c>
      <c r="AG1079" s="1113" t="s">
        <v>4609</v>
      </c>
      <c r="AH1079" s="1113" t="s">
        <v>4610</v>
      </c>
      <c r="AI1079" s="1113" t="s">
        <v>4611</v>
      </c>
      <c r="AJ1079" s="1113" t="s">
        <v>4612</v>
      </c>
      <c r="AK1079" s="1113" t="s">
        <v>4613</v>
      </c>
      <c r="AL1079" s="1113" t="s">
        <v>4614</v>
      </c>
      <c r="AM1079" s="1113" t="s">
        <v>4616</v>
      </c>
    </row>
    <row customFormat="1" r="1080" s="1113" spans="1:39">
      <c r="A1080" s="1112">
        <v>45811.916666666672</v>
      </c>
      <c r="B1080" s="1113">
        <v>399.45100000000002</v>
      </c>
      <c r="Y1080" s="1113">
        <v>438.4</v>
      </c>
      <c r="Z1080" s="1113">
        <v>423.4</v>
      </c>
      <c r="AA1080" s="1113">
        <v>438.4</v>
      </c>
      <c r="AB1080" s="1113">
        <v>454.2</v>
      </c>
      <c r="AC1080" s="1113">
        <v>463.2</v>
      </c>
      <c r="AD1080" s="1113">
        <v>468.4</v>
      </c>
      <c r="AE1080" s="1113">
        <v>459</v>
      </c>
      <c r="AF1080" s="1113">
        <v>464.6</v>
      </c>
      <c r="AG1080" s="1113">
        <v>476.6</v>
      </c>
      <c r="AH1080" s="1113">
        <v>483.2</v>
      </c>
      <c r="AI1080" s="1113">
        <v>486.4</v>
      </c>
      <c r="AJ1080" s="1113">
        <v>464</v>
      </c>
      <c r="AK1080" s="1113">
        <v>466</v>
      </c>
      <c r="AL1080" s="1113">
        <v>485</v>
      </c>
      <c r="AM1080" s="1113">
        <v>465.4</v>
      </c>
    </row>
    <row customFormat="1" r="1081" s="1113" spans="1:39">
      <c r="A1081" s="1112">
        <v>45811.91666666667</v>
      </c>
      <c r="B1081" s="1113">
        <v>399.451</v>
      </c>
      <c r="Y1081" s="1113">
        <v>438.4</v>
      </c>
      <c r="Z1081" s="1113">
        <v>423.4</v>
      </c>
      <c r="AA1081" s="1113">
        <v>438.4</v>
      </c>
      <c r="AB1081" s="1113">
        <v>454.2</v>
      </c>
      <c r="AC1081" s="1113">
        <v>463.2</v>
      </c>
      <c r="AD1081" s="1113">
        <v>468.4</v>
      </c>
      <c r="AE1081" s="1113">
        <v>459</v>
      </c>
      <c r="AF1081" s="1113">
        <v>464.6</v>
      </c>
      <c r="AG1081" s="1113">
        <v>476.6</v>
      </c>
      <c r="AH1081" s="1113">
        <v>483.2</v>
      </c>
      <c r="AI1081" s="1113">
        <v>486.4</v>
      </c>
      <c r="AJ1081" s="1113">
        <v>464</v>
      </c>
      <c r="AK1081" s="1113">
        <v>466</v>
      </c>
      <c r="AL1081" s="1113">
        <v>485</v>
      </c>
      <c r="AM1081" s="1113">
        <v>465.4</v>
      </c>
    </row>
    <row customFormat="1" r="1082" s="1113" spans="1:39">
      <c r="A1082" s="1112">
        <v>45811.91666666667</v>
      </c>
      <c r="B1082" s="1113">
        <v>399.451</v>
      </c>
      <c r="Y1082" s="1113">
        <v>438.4</v>
      </c>
      <c r="Z1082" s="1113">
        <v>423.4</v>
      </c>
      <c r="AA1082" s="1113">
        <v>438.4</v>
      </c>
      <c r="AB1082" s="1113">
        <v>454.2</v>
      </c>
      <c r="AC1082" s="1113">
        <v>463.2</v>
      </c>
      <c r="AD1082" s="1113">
        <v>468.4</v>
      </c>
      <c r="AE1082" s="1113">
        <v>459</v>
      </c>
      <c r="AF1082" s="1113">
        <v>464.6</v>
      </c>
      <c r="AG1082" s="1113">
        <v>476.6</v>
      </c>
      <c r="AH1082" s="1113">
        <v>483.2</v>
      </c>
      <c r="AI1082" s="1113">
        <v>486.4</v>
      </c>
      <c r="AJ1082" s="1113">
        <v>464</v>
      </c>
      <c r="AK1082" s="1113">
        <v>466</v>
      </c>
      <c r="AL1082" s="1113">
        <v>485</v>
      </c>
      <c r="AM1082" s="1113">
        <v>465.4</v>
      </c>
    </row>
    <row customFormat="1" r="1083" s="1113" spans="1:39">
      <c r="A1083" s="1112">
        <v>45811.91666666667</v>
      </c>
      <c r="B1083" s="1113">
        <v>399.451</v>
      </c>
      <c r="Y1083" s="1113">
        <v>438.4</v>
      </c>
      <c r="Z1083" s="1113">
        <v>423.4</v>
      </c>
      <c r="AA1083" s="1113">
        <v>438.4</v>
      </c>
      <c r="AB1083" s="1113">
        <v>454.2</v>
      </c>
      <c r="AC1083" s="1113">
        <v>463.2</v>
      </c>
      <c r="AD1083" s="1113">
        <v>468.4</v>
      </c>
      <c r="AE1083" s="1113">
        <v>459</v>
      </c>
      <c r="AF1083" s="1113">
        <v>464.6</v>
      </c>
      <c r="AG1083" s="1113">
        <v>476.6</v>
      </c>
      <c r="AH1083" s="1113">
        <v>483.2</v>
      </c>
      <c r="AI1083" s="1113">
        <v>486.4</v>
      </c>
      <c r="AJ1083" s="1113">
        <v>464</v>
      </c>
      <c r="AK1083" s="1113">
        <v>466</v>
      </c>
      <c r="AL1083" s="1113">
        <v>485</v>
      </c>
      <c r="AM1083" s="1113">
        <v>465.4</v>
      </c>
    </row>
    <row customFormat="1" r="1084" s="1113" spans="1:39">
      <c r="A1084" s="1112">
        <v>45811.91666666667</v>
      </c>
      <c r="B1084" s="1113">
        <v>399.451</v>
      </c>
      <c r="Y1084" s="1113">
        <v>438.4</v>
      </c>
      <c r="Z1084" s="1113">
        <v>423.4</v>
      </c>
      <c r="AA1084" s="1113">
        <v>438.4</v>
      </c>
      <c r="AB1084" s="1113">
        <v>454.2</v>
      </c>
      <c r="AC1084" s="1113">
        <v>463.2</v>
      </c>
      <c r="AD1084" s="1113">
        <v>468.4</v>
      </c>
      <c r="AE1084" s="1113">
        <v>459</v>
      </c>
      <c r="AF1084" s="1113">
        <v>464.6</v>
      </c>
      <c r="AG1084" s="1113">
        <v>476.6</v>
      </c>
      <c r="AH1084" s="1113">
        <v>483.2</v>
      </c>
      <c r="AI1084" s="1113">
        <v>486.4</v>
      </c>
      <c r="AJ1084" s="1113">
        <v>464</v>
      </c>
      <c r="AK1084" s="1113">
        <v>466</v>
      </c>
      <c r="AL1084" s="1113">
        <v>485</v>
      </c>
      <c r="AM1084" s="1113">
        <v>465.4</v>
      </c>
    </row>
    <row customFormat="1" r="1085" s="1113" spans="1:39">
      <c r="A1085" s="1112">
        <v>45811.91666666667</v>
      </c>
      <c r="B1085" s="1113">
        <v>399.451</v>
      </c>
      <c r="Y1085" s="1113">
        <v>438.4</v>
      </c>
      <c r="Z1085" s="1113">
        <v>423.4</v>
      </c>
      <c r="AA1085" s="1113">
        <v>438.4</v>
      </c>
      <c r="AB1085" s="1113">
        <v>454.2</v>
      </c>
      <c r="AC1085" s="1113">
        <v>463.2</v>
      </c>
      <c r="AD1085" s="1113">
        <v>468.4</v>
      </c>
      <c r="AE1085" s="1113">
        <v>459</v>
      </c>
      <c r="AF1085" s="1113">
        <v>464.6</v>
      </c>
      <c r="AG1085" s="1113">
        <v>476.6</v>
      </c>
      <c r="AH1085" s="1113">
        <v>483.2</v>
      </c>
      <c r="AI1085" s="1113">
        <v>486.4</v>
      </c>
      <c r="AJ1085" s="1113">
        <v>464</v>
      </c>
      <c r="AK1085" s="1113">
        <v>466</v>
      </c>
      <c r="AL1085" s="1113">
        <v>485</v>
      </c>
      <c r="AM1085" s="1113">
        <v>465.4</v>
      </c>
    </row>
    <row customFormat="1" r="1086" s="1113" spans="1:39">
      <c r="A1086" s="1112">
        <v>45811.91666666667</v>
      </c>
      <c r="B1086" s="1113">
        <v>399.451</v>
      </c>
      <c r="Y1086" s="1113">
        <v>438.4</v>
      </c>
      <c r="Z1086" s="1113">
        <v>423.4</v>
      </c>
      <c r="AA1086" s="1113">
        <v>438.4</v>
      </c>
      <c r="AB1086" s="1113">
        <v>454.2</v>
      </c>
      <c r="AC1086" s="1113">
        <v>463.2</v>
      </c>
      <c r="AD1086" s="1113">
        <v>468.4</v>
      </c>
      <c r="AE1086" s="1113">
        <v>459</v>
      </c>
      <c r="AF1086" s="1113">
        <v>464.6</v>
      </c>
      <c r="AG1086" s="1113">
        <v>476.6</v>
      </c>
      <c r="AH1086" s="1113">
        <v>483.2</v>
      </c>
      <c r="AI1086" s="1113">
        <v>486.4</v>
      </c>
      <c r="AJ1086" s="1113">
        <v>464</v>
      </c>
      <c r="AK1086" s="1113">
        <v>466</v>
      </c>
      <c r="AL1086" s="1113">
        <v>485</v>
      </c>
      <c r="AM1086" s="1113">
        <v>465.4</v>
      </c>
    </row>
    <row customFormat="1" r="1087" s="1113" spans="1:39">
      <c r="A1087" s="1112">
        <v>45819.91666666667</v>
      </c>
      <c r="B1087" s="1113">
        <v>376.889</v>
      </c>
      <c r="Y1087" s="1113">
        <v>437</v>
      </c>
      <c r="Z1087" s="1113">
        <v>425.2</v>
      </c>
      <c r="AA1087" s="1113">
        <v>439.6</v>
      </c>
      <c r="AB1087" s="1113">
        <v>455.2</v>
      </c>
      <c r="AC1087" s="1113">
        <v>465</v>
      </c>
      <c r="AD1087" s="1113">
        <v>471</v>
      </c>
      <c r="AE1087" s="1113">
        <v>463</v>
      </c>
      <c r="AF1087" s="1113">
        <v>469.4</v>
      </c>
      <c r="AG1087" s="1113">
        <v>481.4</v>
      </c>
      <c r="AH1087" s="1113">
        <v>488</v>
      </c>
      <c r="AI1087" s="1113">
        <v>490.6</v>
      </c>
      <c r="AJ1087" s="1113">
        <v>466</v>
      </c>
      <c r="AK1087" s="1113">
        <v>467</v>
      </c>
      <c r="AL1087" s="1113">
        <v>486.2</v>
      </c>
      <c r="AM1087" s="1113">
        <v>464.2</v>
      </c>
    </row>
    <row customFormat="1" r="1088" s="1113" spans="1:39">
      <c r="A1088" s="1112">
        <v>45932.91666666667</v>
      </c>
      <c r="B1088" s="1113">
        <v>297.796</v>
      </c>
      <c r="Y1088" s="1113">
        <v>421.6</v>
      </c>
      <c r="Z1088" s="1113">
        <v>438</v>
      </c>
      <c r="AA1088" s="1113">
        <v>447.6</v>
      </c>
      <c r="AB1088" s="1113">
        <v>454.6</v>
      </c>
      <c r="AC1088" s="1113">
        <v>453.2</v>
      </c>
      <c r="AD1088" s="1113">
        <v>464.4</v>
      </c>
      <c r="AE1088" s="1113">
        <v>477.6</v>
      </c>
      <c r="AF1088" s="1113">
        <v>484.6</v>
      </c>
      <c r="AG1088" s="1113">
        <v>488.4</v>
      </c>
      <c r="AH1088" s="1113">
        <v>469.4</v>
      </c>
      <c r="AI1088" s="1113">
        <v>471.6</v>
      </c>
      <c r="AJ1088" s="1113">
        <v>489.6</v>
      </c>
      <c r="AK1088" s="1113">
        <v>470.2</v>
      </c>
      <c r="AL1088" s="1113" t="s">
        <v>4662</v>
      </c>
      <c r="AM1088" s="1113" t="s">
        <v>4662</v>
      </c>
    </row>
    <row customFormat="1" r="1089" s="1113" spans="1:39">
      <c r="A1089" s="1112">
        <v>45932.91666666667</v>
      </c>
      <c r="B1089" s="1113">
        <v>297.796</v>
      </c>
      <c r="Y1089" s="1113">
        <v>421.6</v>
      </c>
      <c r="Z1089" s="1113">
        <v>438</v>
      </c>
      <c r="AA1089" s="1113">
        <v>447.6</v>
      </c>
      <c r="AB1089" s="1113">
        <v>454.6</v>
      </c>
      <c r="AC1089" s="1113">
        <v>453.2</v>
      </c>
      <c r="AD1089" s="1113">
        <v>464.4</v>
      </c>
      <c r="AE1089" s="1113">
        <v>477.6</v>
      </c>
      <c r="AF1089" s="1113">
        <v>484.6</v>
      </c>
      <c r="AG1089" s="1113">
        <v>488.4</v>
      </c>
      <c r="AH1089" s="1113">
        <v>469.4</v>
      </c>
      <c r="AI1089" s="1113">
        <v>471.6</v>
      </c>
      <c r="AJ1089" s="1113">
        <v>489.6</v>
      </c>
      <c r="AK1089" s="1113">
        <v>470.2</v>
      </c>
      <c r="AL1089" s="1113" t="s">
        <v>4662</v>
      </c>
      <c r="AM1089" s="1113" t="s">
        <v>4662</v>
      </c>
    </row>
    <row customFormat="1" r="1090" s="1113" spans="1:39">
      <c r="A1090" s="1112">
        <v>45932.91666666667</v>
      </c>
      <c r="B1090" s="1113">
        <v>297.796</v>
      </c>
      <c r="Y1090" s="1113">
        <v>421.6</v>
      </c>
      <c r="Z1090" s="1113">
        <v>438</v>
      </c>
      <c r="AA1090" s="1113">
        <v>447.6</v>
      </c>
      <c r="AB1090" s="1113">
        <v>454.6</v>
      </c>
      <c r="AC1090" s="1113">
        <v>453.2</v>
      </c>
      <c r="AD1090" s="1113">
        <v>464.4</v>
      </c>
      <c r="AE1090" s="1113">
        <v>477.6</v>
      </c>
      <c r="AF1090" s="1113">
        <v>484.6</v>
      </c>
      <c r="AG1090" s="1113">
        <v>488.4</v>
      </c>
      <c r="AH1090" s="1113">
        <v>469.4</v>
      </c>
      <c r="AI1090" s="1113">
        <v>471.6</v>
      </c>
      <c r="AJ1090" s="1113">
        <v>489.6</v>
      </c>
      <c r="AK1090" s="1113">
        <v>470.2</v>
      </c>
    </row>
    <row customFormat="1" r="1091" s="1113" spans="1:39">
      <c r="A1091" s="1112">
        <v>45932.91666666667</v>
      </c>
      <c r="B1091" s="1113">
        <v>297.796</v>
      </c>
      <c r="Y1091" s="1113">
        <v>421.6</v>
      </c>
      <c r="Z1091" s="1113">
        <v>438</v>
      </c>
      <c r="AA1091" s="1113">
        <v>447.6</v>
      </c>
      <c r="AB1091" s="1113">
        <v>454.6</v>
      </c>
      <c r="AC1091" s="1113">
        <v>453.2</v>
      </c>
      <c r="AD1091" s="1113">
        <v>464.4</v>
      </c>
      <c r="AE1091" s="1113">
        <v>477.6</v>
      </c>
      <c r="AF1091" s="1113">
        <v>484.6</v>
      </c>
      <c r="AG1091" s="1113">
        <v>488.4</v>
      </c>
      <c r="AH1091" s="1113">
        <v>469.4</v>
      </c>
      <c r="AI1091" s="1113">
        <v>471.6</v>
      </c>
      <c r="AJ1091" s="1113">
        <v>489.6</v>
      </c>
      <c r="AK1091" s="1113">
        <v>470.2</v>
      </c>
    </row>
    <row customFormat="1" r="1092" s="1113" spans="1:39">
      <c r="A1092" s="1112">
        <v>45932.91666666667</v>
      </c>
      <c r="B1092" s="1113">
        <v>297.796</v>
      </c>
      <c r="Y1092" s="1113">
        <v>421.6</v>
      </c>
      <c r="Z1092" s="1113">
        <v>438</v>
      </c>
      <c r="AA1092" s="1113">
        <v>447.6</v>
      </c>
      <c r="AB1092" s="1113">
        <v>454.6</v>
      </c>
      <c r="AC1092" s="1113">
        <v>453.2</v>
      </c>
      <c r="AD1092" s="1113">
        <v>464.4</v>
      </c>
      <c r="AE1092" s="1113">
        <v>477.6</v>
      </c>
      <c r="AF1092" s="1113">
        <v>484.6</v>
      </c>
      <c r="AG1092" s="1113">
        <v>488.4</v>
      </c>
      <c r="AH1092" s="1113">
        <v>469.4</v>
      </c>
      <c r="AI1092" s="1113">
        <v>471.6</v>
      </c>
      <c r="AJ1092" s="1113">
        <v>489.6</v>
      </c>
      <c r="AK1092" s="1113">
        <v>470.2</v>
      </c>
    </row>
    <row customFormat="1" r="1093" s="1113" spans="1:39">
      <c r="A1093" s="1112">
        <v>45932.91666666667</v>
      </c>
      <c r="B1093" s="1113">
        <v>297.796</v>
      </c>
      <c r="Y1093" s="1113">
        <v>421.6</v>
      </c>
      <c r="Z1093" s="1113">
        <v>438</v>
      </c>
      <c r="AA1093" s="1113">
        <v>447.6</v>
      </c>
      <c r="AB1093" s="1113">
        <v>454.6</v>
      </c>
      <c r="AC1093" s="1113">
        <v>453.2</v>
      </c>
      <c r="AD1093" s="1113">
        <v>464.4</v>
      </c>
      <c r="AE1093" s="1113">
        <v>477.6</v>
      </c>
      <c r="AF1093" s="1113">
        <v>484.6</v>
      </c>
      <c r="AG1093" s="1113">
        <v>488.4</v>
      </c>
      <c r="AH1093" s="1113">
        <v>469.4</v>
      </c>
      <c r="AI1093" s="1113">
        <v>471.6</v>
      </c>
      <c r="AJ1093" s="1113">
        <v>489.6</v>
      </c>
      <c r="AK1093" s="1113">
        <v>470.2</v>
      </c>
    </row>
    <row customFormat="1" r="1094" s="1113" spans="1:39">
      <c r="A1094" s="1112">
        <v>45932.91666666667</v>
      </c>
      <c r="B1094" s="1113">
        <v>297.796</v>
      </c>
      <c r="Y1094" s="1113">
        <v>421.6</v>
      </c>
      <c r="Z1094" s="1113">
        <v>438</v>
      </c>
      <c r="AA1094" s="1113">
        <v>447.6</v>
      </c>
      <c r="AB1094" s="1113">
        <v>454.6</v>
      </c>
      <c r="AC1094" s="1113">
        <v>453.2</v>
      </c>
      <c r="AD1094" s="1113">
        <v>464.4</v>
      </c>
      <c r="AE1094" s="1113">
        <v>477.6</v>
      </c>
      <c r="AF1094" s="1113">
        <v>484.6</v>
      </c>
      <c r="AG1094" s="1113">
        <v>488.4</v>
      </c>
      <c r="AH1094" s="1113">
        <v>469.4</v>
      </c>
      <c r="AI1094" s="1113">
        <v>471.6</v>
      </c>
      <c r="AJ1094" s="1113">
        <v>489.6</v>
      </c>
      <c r="AK1094" s="1113">
        <v>470.2</v>
      </c>
    </row>
    <row customFormat="1" r="1095" s="1113" spans="1:39">
      <c r="A1095" s="1112">
        <v>45932.91666666667</v>
      </c>
      <c r="B1095" s="1113">
        <v>297.796</v>
      </c>
      <c r="Y1095" s="1113">
        <v>421.6</v>
      </c>
      <c r="Z1095" s="1113">
        <v>438</v>
      </c>
      <c r="AA1095" s="1113">
        <v>447.6</v>
      </c>
      <c r="AB1095" s="1113">
        <v>454.6</v>
      </c>
      <c r="AC1095" s="1113">
        <v>453.2</v>
      </c>
      <c r="AD1095" s="1113">
        <v>464.4</v>
      </c>
      <c r="AE1095" s="1113">
        <v>477.6</v>
      </c>
      <c r="AF1095" s="1113">
        <v>484.6</v>
      </c>
      <c r="AG1095" s="1113">
        <v>488.4</v>
      </c>
      <c r="AH1095" s="1113">
        <v>469.4</v>
      </c>
      <c r="AI1095" s="1113">
        <v>471.6</v>
      </c>
      <c r="AJ1095" s="1113">
        <v>489.6</v>
      </c>
      <c r="AK1095" s="1113">
        <v>470.2</v>
      </c>
    </row>
    <row customFormat="1" r="1096" s="1113" spans="1:39">
      <c r="A1096" s="1112">
        <v>45932.91666666667</v>
      </c>
      <c r="B1096" s="1113">
        <v>297.796</v>
      </c>
      <c r="Y1096" s="1113">
        <v>421.6</v>
      </c>
      <c r="Z1096" s="1113">
        <v>438</v>
      </c>
      <c r="AA1096" s="1113">
        <v>447.6</v>
      </c>
      <c r="AB1096" s="1113">
        <v>454.6</v>
      </c>
      <c r="AC1096" s="1113">
        <v>453.2</v>
      </c>
      <c r="AD1096" s="1113">
        <v>464.4</v>
      </c>
      <c r="AE1096" s="1113">
        <v>477.6</v>
      </c>
      <c r="AF1096" s="1113">
        <v>484.6</v>
      </c>
      <c r="AG1096" s="1113">
        <v>488.4</v>
      </c>
      <c r="AH1096" s="1113">
        <v>469.4</v>
      </c>
      <c r="AI1096" s="1113">
        <v>471.6</v>
      </c>
      <c r="AJ1096" s="1113">
        <v>489.6</v>
      </c>
      <c r="AK1096" s="1113">
        <v>470.2</v>
      </c>
    </row>
    <row customFormat="1" r="1097" s="1113" spans="1:39">
      <c r="A1097" s="1112">
        <v>45935.91666666667</v>
      </c>
      <c r="B1097" s="1113">
        <v>274.534</v>
      </c>
      <c r="Y1097" s="1113">
        <v>419</v>
      </c>
      <c r="Z1097" s="1113">
        <v>435.6</v>
      </c>
      <c r="AA1097" s="1113">
        <v>445.2</v>
      </c>
      <c r="AB1097" s="1113">
        <v>452.2</v>
      </c>
      <c r="AC1097" s="1113">
        <v>450.4</v>
      </c>
      <c r="AD1097" s="1113">
        <v>461.6</v>
      </c>
      <c r="AE1097" s="1113">
        <v>475</v>
      </c>
      <c r="AF1097" s="1113">
        <v>482.2</v>
      </c>
      <c r="AG1097" s="1113">
        <v>486</v>
      </c>
      <c r="AH1097" s="1113">
        <v>468.2</v>
      </c>
      <c r="AI1097" s="1113">
        <v>470.4</v>
      </c>
      <c r="AJ1097" s="1113">
        <v>488.4</v>
      </c>
      <c r="AK1097" s="1113">
        <v>469</v>
      </c>
    </row>
    <row customFormat="1" r="1098" s="1113" spans="1:39">
      <c r="A1098" s="1112">
        <v>45935.91666666667</v>
      </c>
      <c r="B1098" s="1113">
        <v>274.534</v>
      </c>
      <c r="Y1098" s="1113">
        <v>419</v>
      </c>
      <c r="Z1098" s="1113">
        <v>435.6</v>
      </c>
      <c r="AA1098" s="1113">
        <v>445.2</v>
      </c>
      <c r="AB1098" s="1113">
        <v>452.2</v>
      </c>
      <c r="AC1098" s="1113">
        <v>450.4</v>
      </c>
      <c r="AD1098" s="1113">
        <v>461.6</v>
      </c>
      <c r="AE1098" s="1113">
        <v>475</v>
      </c>
      <c r="AF1098" s="1113">
        <v>482.2</v>
      </c>
      <c r="AG1098" s="1113">
        <v>486</v>
      </c>
      <c r="AH1098" s="1113">
        <v>468.2</v>
      </c>
      <c r="AI1098" s="1113">
        <v>470.4</v>
      </c>
      <c r="AJ1098" s="1113">
        <v>488.4</v>
      </c>
      <c r="AK1098" s="1113">
        <v>469</v>
      </c>
    </row>
    <row customFormat="1" r="1099" s="1113" spans="1:39">
      <c r="A1099" s="1112">
        <v>45935.91666666667</v>
      </c>
      <c r="B1099" s="1113">
        <v>274.534</v>
      </c>
      <c r="Y1099" s="1113">
        <v>419</v>
      </c>
      <c r="Z1099" s="1113">
        <v>435.6</v>
      </c>
      <c r="AA1099" s="1113">
        <v>445.2</v>
      </c>
      <c r="AB1099" s="1113">
        <v>452.2</v>
      </c>
      <c r="AC1099" s="1113">
        <v>450.4</v>
      </c>
      <c r="AD1099" s="1113">
        <v>461.6</v>
      </c>
      <c r="AE1099" s="1113">
        <v>475</v>
      </c>
      <c r="AF1099" s="1113">
        <v>482.2</v>
      </c>
      <c r="AG1099" s="1113">
        <v>486</v>
      </c>
      <c r="AH1099" s="1113">
        <v>468.2</v>
      </c>
      <c r="AI1099" s="1113">
        <v>470.4</v>
      </c>
      <c r="AJ1099" s="1113">
        <v>488.4</v>
      </c>
      <c r="AK1099" s="1113">
        <v>469</v>
      </c>
    </row>
    <row customFormat="1" r="1100" s="1113" spans="1:39">
      <c r="A1100" s="1112">
        <v>45935.91666666667</v>
      </c>
      <c r="B1100" s="1113">
        <v>274.534</v>
      </c>
      <c r="Y1100" s="1113">
        <v>419</v>
      </c>
      <c r="Z1100" s="1113">
        <v>435.6</v>
      </c>
      <c r="AA1100" s="1113">
        <v>445.2</v>
      </c>
      <c r="AB1100" s="1113">
        <v>452.2</v>
      </c>
      <c r="AC1100" s="1113">
        <v>450.4</v>
      </c>
      <c r="AD1100" s="1113">
        <v>461.6</v>
      </c>
      <c r="AE1100" s="1113">
        <v>475</v>
      </c>
      <c r="AF1100" s="1113">
        <v>482.2</v>
      </c>
      <c r="AG1100" s="1113">
        <v>486</v>
      </c>
      <c r="AH1100" s="1113">
        <v>468.2</v>
      </c>
      <c r="AI1100" s="1113">
        <v>470.4</v>
      </c>
      <c r="AJ1100" s="1113">
        <v>488.4</v>
      </c>
      <c r="AK1100" s="1113">
        <v>469</v>
      </c>
    </row>
    <row customFormat="1" r="1101" s="1113" spans="1:39">
      <c r="A1101" s="1112">
        <v>45935.91666666667</v>
      </c>
      <c r="B1101" s="1113">
        <v>274.534</v>
      </c>
      <c r="Y1101" s="1113">
        <v>419</v>
      </c>
      <c r="Z1101" s="1113">
        <v>435.6</v>
      </c>
      <c r="AA1101" s="1113">
        <v>445.2</v>
      </c>
      <c r="AB1101" s="1113">
        <v>452.2</v>
      </c>
      <c r="AC1101" s="1113">
        <v>450.4</v>
      </c>
      <c r="AD1101" s="1113">
        <v>461.6</v>
      </c>
      <c r="AE1101" s="1113">
        <v>475</v>
      </c>
      <c r="AF1101" s="1113">
        <v>482.2</v>
      </c>
      <c r="AG1101" s="1113">
        <v>486</v>
      </c>
      <c r="AH1101" s="1113">
        <v>468.2</v>
      </c>
      <c r="AI1101" s="1113">
        <v>470.4</v>
      </c>
      <c r="AJ1101" s="1113">
        <v>488.4</v>
      </c>
      <c r="AK1101" s="1113">
        <v>469</v>
      </c>
    </row>
    <row customFormat="1" r="1102" s="1113" spans="1:39">
      <c r="A1102" s="1112">
        <v>45935.91666666667</v>
      </c>
      <c r="B1102" s="1113">
        <v>274.534</v>
      </c>
      <c r="Y1102" s="1113">
        <v>419</v>
      </c>
      <c r="Z1102" s="1113">
        <v>435.6</v>
      </c>
      <c r="AA1102" s="1113">
        <v>445.2</v>
      </c>
      <c r="AB1102" s="1113">
        <v>452.2</v>
      </c>
      <c r="AC1102" s="1113">
        <v>450.4</v>
      </c>
      <c r="AD1102" s="1113">
        <v>461.6</v>
      </c>
      <c r="AE1102" s="1113">
        <v>475</v>
      </c>
      <c r="AF1102" s="1113">
        <v>482.2</v>
      </c>
      <c r="AG1102" s="1113">
        <v>486</v>
      </c>
      <c r="AH1102" s="1113">
        <v>468.2</v>
      </c>
      <c r="AI1102" s="1113">
        <v>470.4</v>
      </c>
      <c r="AJ1102" s="1113">
        <v>488.4</v>
      </c>
      <c r="AK1102" s="1113">
        <v>469</v>
      </c>
    </row>
    <row customFormat="1" r="1103" s="1113" spans="1:39">
      <c r="A1103" s="1112">
        <v>45935.91666666667</v>
      </c>
      <c r="B1103" s="1113">
        <v>274.534</v>
      </c>
      <c r="Y1103" s="1113">
        <v>419</v>
      </c>
      <c r="Z1103" s="1113">
        <v>435.6</v>
      </c>
      <c r="AA1103" s="1113">
        <v>445.2</v>
      </c>
      <c r="AB1103" s="1113">
        <v>452.2</v>
      </c>
      <c r="AC1103" s="1113">
        <v>450.4</v>
      </c>
      <c r="AD1103" s="1113">
        <v>461.6</v>
      </c>
      <c r="AE1103" s="1113">
        <v>475</v>
      </c>
      <c r="AF1103" s="1113">
        <v>482.2</v>
      </c>
      <c r="AG1103" s="1113">
        <v>486</v>
      </c>
      <c r="AH1103" s="1113">
        <v>468.2</v>
      </c>
      <c r="AI1103" s="1113">
        <v>470.4</v>
      </c>
      <c r="AJ1103" s="1113">
        <v>488.4</v>
      </c>
      <c r="AK1103" s="1113">
        <v>469</v>
      </c>
    </row>
    <row customFormat="1" r="1104" s="1113" spans="1:39">
      <c r="A1104" s="1112">
        <v>45938</v>
      </c>
      <c r="B1104" s="1113">
        <v>276.477</v>
      </c>
      <c r="Y1104" s="1113">
        <v>422</v>
      </c>
      <c r="Z1104" s="1113">
        <v>437</v>
      </c>
      <c r="AA1104" s="1113">
        <v>446</v>
      </c>
      <c r="AB1104" s="1113">
        <v>452</v>
      </c>
      <c r="AC1104" s="1113">
        <v>448</v>
      </c>
      <c r="AD1104" s="1113">
        <v>458</v>
      </c>
      <c r="AE1104" s="1113">
        <v>471</v>
      </c>
      <c r="AF1104" s="1113">
        <v>478</v>
      </c>
      <c r="AG1104" s="1113">
        <v>482</v>
      </c>
      <c r="AH1104" s="1113">
        <v>465</v>
      </c>
      <c r="AI1104" s="1113">
        <v>467</v>
      </c>
      <c r="AJ1104" s="1113">
        <v>485</v>
      </c>
      <c r="AK1104" s="1113">
        <v>467</v>
      </c>
    </row>
    <row customFormat="1" r="1105" s="1113" spans="1:39">
      <c r="A1105" s="1112">
        <v>45938</v>
      </c>
      <c r="B1105" s="1113">
        <v>276.477</v>
      </c>
      <c r="Y1105" s="1113">
        <v>422</v>
      </c>
      <c r="Z1105" s="1113">
        <v>437</v>
      </c>
      <c r="AA1105" s="1113">
        <v>446</v>
      </c>
      <c r="AB1105" s="1113">
        <v>452</v>
      </c>
      <c r="AC1105" s="1113">
        <v>448</v>
      </c>
      <c r="AD1105" s="1113">
        <v>458</v>
      </c>
      <c r="AE1105" s="1113">
        <v>471</v>
      </c>
      <c r="AF1105" s="1113">
        <v>478</v>
      </c>
      <c r="AG1105" s="1113">
        <v>482</v>
      </c>
      <c r="AH1105" s="1113">
        <v>465</v>
      </c>
      <c r="AI1105" s="1113">
        <v>467</v>
      </c>
      <c r="AJ1105" s="1113">
        <v>485</v>
      </c>
      <c r="AK1105" s="1113">
        <v>467</v>
      </c>
    </row>
    <row customFormat="1" r="1106" s="1113" spans="1:39">
      <c r="A1106" s="1112">
        <v>45938</v>
      </c>
      <c r="B1106" s="1113">
        <v>276.477</v>
      </c>
      <c r="Y1106" s="1113">
        <v>422</v>
      </c>
      <c r="Z1106" s="1113">
        <v>437</v>
      </c>
      <c r="AA1106" s="1113">
        <v>446</v>
      </c>
      <c r="AB1106" s="1113">
        <v>452</v>
      </c>
      <c r="AC1106" s="1113">
        <v>448</v>
      </c>
      <c r="AD1106" s="1113">
        <v>458</v>
      </c>
      <c r="AE1106" s="1113">
        <v>471</v>
      </c>
      <c r="AF1106" s="1113">
        <v>478</v>
      </c>
      <c r="AG1106" s="1113">
        <v>482</v>
      </c>
      <c r="AH1106" s="1113">
        <v>465</v>
      </c>
      <c r="AI1106" s="1113">
        <v>467</v>
      </c>
      <c r="AJ1106" s="1113">
        <v>485</v>
      </c>
      <c r="AK1106" s="1113">
        <v>467</v>
      </c>
    </row>
    <row customFormat="1" r="1107" s="1113" spans="1:39">
      <c r="A1107" s="1112">
        <v>45940</v>
      </c>
      <c r="B1107" s="1113">
        <v>338.634</v>
      </c>
      <c r="Y1107" s="1113">
        <v>413</v>
      </c>
      <c r="Z1107" s="1113">
        <v>429</v>
      </c>
      <c r="AA1107" s="1113">
        <v>438</v>
      </c>
      <c r="AB1107" s="1113">
        <v>444</v>
      </c>
      <c r="AC1107" s="1113">
        <v>442</v>
      </c>
      <c r="AD1107" s="1113">
        <v>453</v>
      </c>
      <c r="AE1107" s="1113">
        <v>466</v>
      </c>
      <c r="AF1107" s="1113">
        <v>473</v>
      </c>
      <c r="AG1107" s="1113">
        <v>477</v>
      </c>
      <c r="AH1107" s="1113">
        <v>461</v>
      </c>
      <c r="AI1107" s="1113">
        <v>464</v>
      </c>
      <c r="AJ1107" s="1113">
        <v>482</v>
      </c>
      <c r="AK1107" s="1113">
        <v>467</v>
      </c>
    </row>
    <row customFormat="1" r="1108" s="1113" spans="1:39">
      <c r="A1108" s="1112">
        <v>45940</v>
      </c>
      <c r="B1108" s="1113">
        <v>338.634</v>
      </c>
      <c r="Y1108" s="1113">
        <v>413</v>
      </c>
      <c r="Z1108" s="1113">
        <v>429</v>
      </c>
      <c r="AA1108" s="1113">
        <v>438</v>
      </c>
      <c r="AB1108" s="1113">
        <v>444</v>
      </c>
      <c r="AC1108" s="1113">
        <v>442</v>
      </c>
      <c r="AD1108" s="1113">
        <v>453</v>
      </c>
      <c r="AE1108" s="1113">
        <v>466</v>
      </c>
      <c r="AF1108" s="1113">
        <v>473</v>
      </c>
      <c r="AG1108" s="1113">
        <v>477</v>
      </c>
      <c r="AH1108" s="1113">
        <v>461</v>
      </c>
      <c r="AI1108" s="1113">
        <v>464</v>
      </c>
      <c r="AJ1108" s="1113">
        <v>482</v>
      </c>
      <c r="AK1108" s="1113">
        <v>467</v>
      </c>
    </row>
    <row r="1109" spans="1:39">
      <c r="A1109" s="96"/>
    </row>
    <row r="1110" spans="1:39">
      <c r="A1110" s="96"/>
    </row>
    <row r="1111" spans="1:39">
      <c r="A1111" s="104"/>
    </row>
    <row r="1112" spans="1:39">
      <c r="A1112" s="96"/>
    </row>
    <row r="1113" spans="1:39">
      <c r="A1113" s="96"/>
    </row>
    <row r="1114" spans="1:39">
      <c r="A1114" s="96"/>
    </row>
    <row r="1115" spans="1:39">
      <c r="A1115" s="96"/>
      <c r="AB1115" s="1090">
        <v>411392</v>
      </c>
    </row>
    <row ht="57" r="1116" spans="1:36" thickBot="1">
      <c r="A1116" s="96"/>
      <c r="AB1116" s="1091" t="s">
        <v>4400</v>
      </c>
    </row>
    <row ht="29.25" r="1117" spans="1:36" thickBot="1">
      <c r="A1117" s="96"/>
      <c r="AB1117" s="862" t="s">
        <v>4217</v>
      </c>
      <c r="AC1117" s="862" t="s">
        <v>4218</v>
      </c>
      <c r="AD1117" s="862" t="s">
        <v>4219</v>
      </c>
      <c r="AE1117" s="862" t="s">
        <v>4220</v>
      </c>
      <c r="AF1117" s="862" t="s">
        <v>372</v>
      </c>
      <c r="AG1117" s="862" t="s">
        <v>4221</v>
      </c>
      <c r="AH1117" s="862" t="s">
        <v>4222</v>
      </c>
      <c r="AI1117" s="862" t="s">
        <v>4223</v>
      </c>
      <c r="AJ1117" s="863" t="s">
        <v>4224</v>
      </c>
    </row>
    <row ht="15.75" r="1118" spans="1:36" thickBot="1">
      <c r="A1118" s="96"/>
      <c r="AB1118" s="865" t="s">
        <v>447</v>
      </c>
      <c r="AC1118" s="865" t="s">
        <v>4401</v>
      </c>
      <c r="AD1118" s="865" t="s">
        <v>4402</v>
      </c>
      <c r="AE1118" s="865" t="s">
        <v>4403</v>
      </c>
      <c r="AF1118" s="865" t="s">
        <v>4404</v>
      </c>
      <c r="AG1118" s="865" t="s">
        <v>4405</v>
      </c>
      <c r="AH1118" s="865" t="s">
        <v>4404</v>
      </c>
      <c r="AI1118" s="866">
        <v>178364</v>
      </c>
      <c r="AJ1118" s="877">
        <v>687629</v>
      </c>
    </row>
    <row ht="15.75" r="1119" spans="1:36" thickBot="1">
      <c r="A1119" s="96"/>
      <c r="AB1119" s="869">
        <v>45901</v>
      </c>
      <c r="AC1119" s="867" t="s">
        <v>4406</v>
      </c>
      <c r="AD1119" s="867" t="s">
        <v>4407</v>
      </c>
      <c r="AE1119" s="867" t="s">
        <v>4408</v>
      </c>
      <c r="AF1119" s="867" t="s">
        <v>4409</v>
      </c>
      <c r="AG1119" s="867" t="s">
        <v>4405</v>
      </c>
      <c r="AH1119" s="867" t="s">
        <v>4410</v>
      </c>
      <c r="AI1119" s="868">
        <v>83889</v>
      </c>
      <c r="AJ1119" s="878">
        <v>324632</v>
      </c>
    </row>
    <row ht="15.75" r="1120" spans="1:36" thickBot="1">
      <c r="A1120" s="96"/>
      <c r="AB1120" s="864">
        <v>45992</v>
      </c>
      <c r="AC1120" s="865" t="s">
        <v>4411</v>
      </c>
      <c r="AD1120" s="865" t="s">
        <v>4412</v>
      </c>
      <c r="AE1120" s="865" t="s">
        <v>4413</v>
      </c>
      <c r="AF1120" s="865" t="s">
        <v>4414</v>
      </c>
      <c r="AG1120" s="865" t="s">
        <v>4387</v>
      </c>
      <c r="AH1120" s="865" t="s">
        <v>4415</v>
      </c>
      <c r="AI1120" s="866">
        <v>123094</v>
      </c>
      <c r="AJ1120" s="877">
        <v>466933</v>
      </c>
    </row>
    <row ht="15.75" r="1121" spans="1:36" thickBot="1">
      <c r="A1121" s="96"/>
      <c r="AB1121" s="869">
        <v>46082</v>
      </c>
      <c r="AC1121" s="867" t="s">
        <v>4390</v>
      </c>
      <c r="AD1121" s="867" t="s">
        <v>4416</v>
      </c>
      <c r="AE1121" s="867" t="s">
        <v>4417</v>
      </c>
      <c r="AF1121" s="867" t="s">
        <v>4418</v>
      </c>
      <c r="AG1121" s="867" t="s">
        <v>4419</v>
      </c>
      <c r="AH1121" s="867" t="s">
        <v>4418</v>
      </c>
      <c r="AI1121" s="868">
        <v>16940</v>
      </c>
      <c r="AJ1121" s="878">
        <v>73422</v>
      </c>
    </row>
    <row ht="15.75" r="1122" spans="1:36" thickBot="1">
      <c r="A1122" s="96"/>
      <c r="AB1122" s="864">
        <v>46143</v>
      </c>
      <c r="AC1122" s="865" t="s">
        <v>4420</v>
      </c>
      <c r="AD1122" s="865" t="s">
        <v>4421</v>
      </c>
      <c r="AE1122" s="865" t="s">
        <v>4418</v>
      </c>
      <c r="AF1122" s="865" t="s">
        <v>4394</v>
      </c>
      <c r="AG1122" s="865" t="s">
        <v>4388</v>
      </c>
      <c r="AH1122" s="865" t="s">
        <v>4394</v>
      </c>
      <c r="AI1122" s="866">
        <v>4646</v>
      </c>
      <c r="AJ1122" s="877">
        <v>26483</v>
      </c>
    </row>
    <row ht="15.75" r="1123" spans="1:36" thickBot="1">
      <c r="A1123" s="96"/>
      <c r="AB1123" s="867" t="s">
        <v>448</v>
      </c>
      <c r="AC1123" s="867" t="s">
        <v>4395</v>
      </c>
      <c r="AD1123" s="867" t="s">
        <v>4422</v>
      </c>
      <c r="AE1123" s="867" t="s">
        <v>4423</v>
      </c>
      <c r="AF1123" s="867" t="s">
        <v>4424</v>
      </c>
      <c r="AG1123" s="867" t="s">
        <v>4391</v>
      </c>
      <c r="AH1123" s="867" t="s">
        <v>4425</v>
      </c>
      <c r="AI1123" s="868">
        <v>2522</v>
      </c>
      <c r="AJ1123" s="878">
        <v>24286</v>
      </c>
    </row>
    <row ht="15.75" r="1124" spans="1:36" thickBot="1">
      <c r="A1124" s="96"/>
      <c r="AB1124" s="864">
        <v>46266</v>
      </c>
      <c r="AC1124" s="865" t="s">
        <v>4377</v>
      </c>
      <c r="AD1124" s="865" t="s">
        <v>4426</v>
      </c>
      <c r="AE1124" s="865" t="s">
        <v>4427</v>
      </c>
      <c r="AF1124" s="865" t="s">
        <v>4396</v>
      </c>
      <c r="AG1124" s="865" t="s">
        <v>4428</v>
      </c>
      <c r="AH1124" s="865" t="s">
        <v>4396</v>
      </c>
      <c r="AI1124" s="865">
        <v>504</v>
      </c>
      <c r="AJ1124" s="877">
        <v>3765</v>
      </c>
    </row>
    <row ht="15.75" r="1125" spans="1:36" thickBot="1">
      <c r="A1125" s="96"/>
      <c r="AB1125" s="869">
        <v>46357</v>
      </c>
      <c r="AC1125" s="867" t="s">
        <v>4389</v>
      </c>
      <c r="AD1125" s="867" t="s">
        <v>4393</v>
      </c>
      <c r="AE1125" s="867" t="s">
        <v>4429</v>
      </c>
      <c r="AF1125" s="867" t="s">
        <v>4430</v>
      </c>
      <c r="AG1125" s="867" t="s">
        <v>4386</v>
      </c>
      <c r="AH1125" s="867" t="s">
        <v>4420</v>
      </c>
      <c r="AI1125" s="868">
        <v>1384</v>
      </c>
      <c r="AJ1125" s="878">
        <v>20923</v>
      </c>
    </row>
    <row ht="15.75" r="1126" spans="1:36" thickBot="1">
      <c r="A1126" s="96"/>
      <c r="AB1126" s="864">
        <v>46447</v>
      </c>
      <c r="AC1126" s="865" t="s">
        <v>4431</v>
      </c>
      <c r="AD1126" s="865" t="s">
        <v>4432</v>
      </c>
      <c r="AE1126" s="865" t="s">
        <v>4433</v>
      </c>
      <c r="AF1126" s="865" t="s">
        <v>4432</v>
      </c>
      <c r="AG1126" s="865" t="s">
        <v>4434</v>
      </c>
      <c r="AH1126" s="865" t="s">
        <v>4422</v>
      </c>
      <c r="AI1126" s="865">
        <v>26</v>
      </c>
      <c r="AJ1126" s="877">
        <v>2461</v>
      </c>
    </row>
    <row ht="15.75" r="1127" spans="1:36" thickBot="1">
      <c r="A1127" s="96"/>
      <c r="AB1127" s="869">
        <v>46508</v>
      </c>
      <c r="AC1127" s="867" t="s">
        <v>439</v>
      </c>
      <c r="AD1127" s="867" t="s">
        <v>4435</v>
      </c>
      <c r="AE1127" s="867" t="s">
        <v>439</v>
      </c>
      <c r="AF1127" s="867" t="s">
        <v>4436</v>
      </c>
      <c r="AG1127" s="867" t="s">
        <v>4434</v>
      </c>
      <c r="AH1127" s="867" t="s">
        <v>4437</v>
      </c>
      <c r="AI1127" s="867">
        <v>10</v>
      </c>
      <c r="AJ1127" s="880">
        <v>281</v>
      </c>
    </row>
    <row ht="15.75" r="1128" spans="1:36" thickBot="1">
      <c r="A1128" s="96"/>
      <c r="AB1128" s="865" t="s">
        <v>449</v>
      </c>
      <c r="AC1128" s="865" t="s">
        <v>4438</v>
      </c>
      <c r="AD1128" s="865" t="s">
        <v>4439</v>
      </c>
      <c r="AE1128" s="865" t="s">
        <v>4440</v>
      </c>
      <c r="AF1128" s="865" t="s">
        <v>4441</v>
      </c>
      <c r="AG1128" s="865" t="s">
        <v>4386</v>
      </c>
      <c r="AH1128" s="865" t="s">
        <v>4442</v>
      </c>
      <c r="AI1128" s="865">
        <v>11</v>
      </c>
      <c r="AJ1128" s="879">
        <v>145</v>
      </c>
    </row>
    <row ht="15.75" r="1129" spans="1:36" thickBot="1">
      <c r="A1129" s="104"/>
      <c r="AB1129" s="869">
        <v>46631</v>
      </c>
      <c r="AC1129" s="867" t="s">
        <v>439</v>
      </c>
      <c r="AD1129" s="867" t="s">
        <v>439</v>
      </c>
      <c r="AE1129" s="867" t="s">
        <v>439</v>
      </c>
      <c r="AF1129" s="867" t="s">
        <v>439</v>
      </c>
      <c r="AG1129" s="867" t="s">
        <v>4443</v>
      </c>
      <c r="AH1129" s="867" t="s">
        <v>4444</v>
      </c>
      <c r="AI1129" s="867">
        <v>1</v>
      </c>
      <c r="AJ1129" s="880">
        <v>12</v>
      </c>
    </row>
    <row ht="15.75" r="1130" spans="1:36" thickBot="1">
      <c r="A1130" s="96"/>
      <c r="AB1130" s="864">
        <v>46722</v>
      </c>
      <c r="AC1130" s="865" t="s">
        <v>439</v>
      </c>
      <c r="AD1130" s="865" t="s">
        <v>439</v>
      </c>
      <c r="AE1130" s="865" t="s">
        <v>4445</v>
      </c>
      <c r="AF1130" s="865" t="s">
        <v>4446</v>
      </c>
      <c r="AG1130" s="865" t="s">
        <v>4447</v>
      </c>
      <c r="AH1130" s="865" t="s">
        <v>4426</v>
      </c>
      <c r="AI1130" s="865">
        <v>1</v>
      </c>
      <c r="AJ1130" s="879">
        <v>628</v>
      </c>
    </row>
    <row ht="15.75" r="1131" spans="1:36" thickBot="1">
      <c r="A1131" s="96"/>
      <c r="AB1131" s="867" t="s">
        <v>4289</v>
      </c>
      <c r="AC1131" s="867" t="s">
        <v>439</v>
      </c>
      <c r="AD1131" s="867" t="s">
        <v>439</v>
      </c>
      <c r="AE1131" s="867" t="s">
        <v>439</v>
      </c>
      <c r="AF1131" s="867" t="s">
        <v>439</v>
      </c>
      <c r="AG1131" s="867" t="s">
        <v>4447</v>
      </c>
      <c r="AH1131" s="867" t="s">
        <v>4448</v>
      </c>
      <c r="AI1131" s="867">
        <v>0</v>
      </c>
      <c r="AJ1131" s="880">
        <v>7</v>
      </c>
    </row>
    <row ht="15.75" r="1132" spans="1:36" thickBot="1">
      <c r="A1132" s="96"/>
      <c r="AB1132" s="870">
        <v>47088</v>
      </c>
      <c r="AC1132" s="871" t="s">
        <v>439</v>
      </c>
      <c r="AD1132" s="871" t="s">
        <v>439</v>
      </c>
      <c r="AE1132" s="871" t="s">
        <v>439</v>
      </c>
      <c r="AF1132" s="871" t="s">
        <v>439</v>
      </c>
      <c r="AG1132" s="871" t="s">
        <v>4447</v>
      </c>
      <c r="AH1132" s="871" t="s">
        <v>4392</v>
      </c>
      <c r="AI1132" s="871">
        <v>0</v>
      </c>
      <c r="AJ1132" s="881">
        <v>18</v>
      </c>
    </row>
    <row r="1133" spans="1:36">
      <c r="A1133" s="96"/>
    </row>
    <row r="1134" spans="1:36">
      <c r="A1134" s="96"/>
    </row>
    <row r="1135" spans="1:36">
      <c r="A1135" s="96"/>
    </row>
    <row r="1136" spans="1:36">
      <c r="A1136" s="96"/>
    </row>
    <row r="1137" spans="1:36">
      <c r="A1137" s="96"/>
    </row>
    <row r="1138" spans="1:36">
      <c r="A1138" s="96"/>
    </row>
    <row r="1139" spans="1:36">
      <c r="A1139" s="96"/>
    </row>
    <row r="1140" spans="1:36">
      <c r="A1140" s="104"/>
    </row>
    <row r="1141" spans="1:36">
      <c r="A1141" s="96"/>
    </row>
    <row r="1142" spans="1:36">
      <c r="A1142" s="96"/>
    </row>
    <row r="1143" spans="1:36">
      <c r="A1143" s="104"/>
    </row>
    <row r="1144" spans="1:36">
      <c r="A1144" s="96"/>
    </row>
    <row r="1145" spans="1:36">
      <c r="A1145" s="96"/>
    </row>
    <row r="1146" spans="1:36">
      <c r="A1146" s="96"/>
    </row>
    <row r="1147" spans="1:36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  <row r="1158" spans="1:1">
      <c r="A1158" s="96"/>
    </row>
    <row r="1159" spans="1:1">
      <c r="A1159" s="96"/>
    </row>
    <row r="1160" spans="1:1">
      <c r="A1160" s="96"/>
    </row>
    <row r="1161" spans="1:1">
      <c r="A1161" s="96"/>
    </row>
    <row r="1162" spans="1:1">
      <c r="A1162" s="96"/>
    </row>
    <row r="1163" spans="1:1">
      <c r="A1163" s="96"/>
    </row>
    <row r="1164" spans="1:1">
      <c r="A1164" s="96"/>
    </row>
    <row r="1165" spans="1:1">
      <c r="A1165" s="96"/>
    </row>
    <row r="1166" spans="1:1">
      <c r="A1166" s="96"/>
    </row>
    <row r="1167" spans="1:1">
      <c r="A1167" s="96"/>
    </row>
  </sheetData>
  <hyperlinks>
    <hyperlink location="tradeDate=04%2F01%2F2021" r:id="rId1" ref="A1" xr:uid="{4FA012A4-7AB4-49D3-A6FF-84E15188915F}"/>
  </hyperlinks>
  <pageMargins bottom="0.75" footer="0.3" header="0.3" left="0.7" right="0.7" top="0.75"/>
  <pageSetup orientation="portrait" r:id="rId2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164"/>
  <sheetViews>
    <sheetView workbookViewId="0" zoomScaleNormal="100">
      <pane activePane="bottomRight" state="frozen" topLeftCell="BD1069" xSplit="5" ySplit="4"/>
      <selection activeCell="F1" pane="topRight" sqref="F1"/>
      <selection activeCell="A5" pane="bottomLeft" sqref="A5"/>
      <selection activeCell="A1079" pane="bottomRight" sqref="A1079"/>
    </sheetView>
  </sheetViews>
  <sheetFormatPr baseColWidth="10" defaultColWidth="8.7109375" defaultRowHeight="15"/>
  <cols>
    <col customWidth="1" max="1" min="1" width="11.85546875"/>
    <col bestFit="1" customWidth="1" max="2" min="2" style="63" width="11.42578125"/>
    <col customWidth="1" hidden="1" max="5" min="3" width="8.5703125"/>
    <col customWidth="1" hidden="1" max="16" min="6" width="8.85546875"/>
    <col customWidth="1" hidden="1" max="26" min="17" width="0"/>
    <col customWidth="1" hidden="1" max="27" min="27" width="9.140625"/>
    <col customWidth="1" hidden="1" max="53" min="28" width="0"/>
  </cols>
  <sheetData>
    <row r="1" spans="1:87">
      <c r="A1" s="56" t="s">
        <v>450</v>
      </c>
    </row>
    <row ht="15.75" r="3" spans="1:87" thickBot="1"/>
    <row customFormat="1" ht="15.75" r="4" s="110" spans="1:87" thickBot="1">
      <c r="A4" s="110" t="s">
        <v>436</v>
      </c>
      <c r="B4" s="484" t="s">
        <v>437</v>
      </c>
      <c r="C4" s="109">
        <v>44197</v>
      </c>
      <c r="D4" s="109">
        <v>44228</v>
      </c>
      <c r="E4" s="109">
        <v>44256</v>
      </c>
      <c r="F4" s="109">
        <v>44287</v>
      </c>
      <c r="G4" s="109">
        <v>44317</v>
      </c>
      <c r="H4" s="109">
        <v>44348</v>
      </c>
      <c r="I4" s="110" t="s">
        <v>438</v>
      </c>
      <c r="J4" s="109">
        <v>44409</v>
      </c>
      <c r="K4" s="109">
        <v>44440</v>
      </c>
      <c r="L4" s="109">
        <v>44470</v>
      </c>
      <c r="M4" s="109">
        <v>44501</v>
      </c>
      <c r="N4" s="109">
        <v>44531</v>
      </c>
      <c r="O4" s="109">
        <v>44562</v>
      </c>
      <c r="P4" s="109">
        <v>44593</v>
      </c>
      <c r="Q4" s="109">
        <v>44621</v>
      </c>
      <c r="R4" s="109">
        <v>44652</v>
      </c>
      <c r="S4" s="109">
        <v>44682</v>
      </c>
      <c r="T4" s="109">
        <v>44713</v>
      </c>
      <c r="U4" s="124">
        <v>44743</v>
      </c>
      <c r="V4" s="109">
        <v>44774</v>
      </c>
      <c r="W4" s="109">
        <v>44805</v>
      </c>
      <c r="X4" s="109">
        <v>44835</v>
      </c>
      <c r="Y4" s="109">
        <v>44866</v>
      </c>
      <c r="Z4" s="109">
        <v>44896</v>
      </c>
      <c r="AA4" s="109">
        <v>44927</v>
      </c>
      <c r="AB4" s="109">
        <v>44958</v>
      </c>
      <c r="AC4" s="109">
        <v>44986</v>
      </c>
      <c r="AD4" s="109">
        <v>45017</v>
      </c>
      <c r="AE4" s="109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864">
        <v>46023</v>
      </c>
      <c r="BL4" s="869">
        <v>46054</v>
      </c>
      <c r="BM4" s="864">
        <v>46082</v>
      </c>
      <c r="BN4" s="869">
        <v>46113</v>
      </c>
      <c r="BO4" s="864">
        <v>46143</v>
      </c>
      <c r="BP4" s="869">
        <v>46174</v>
      </c>
      <c r="BQ4" s="865" t="s">
        <v>448</v>
      </c>
      <c r="BR4" s="869">
        <v>46235</v>
      </c>
      <c r="BS4" s="864">
        <v>46266</v>
      </c>
      <c r="BT4" s="869">
        <v>46296</v>
      </c>
      <c r="BU4" s="864">
        <v>46327</v>
      </c>
      <c r="BV4" s="869">
        <v>46357</v>
      </c>
      <c r="BW4" s="864">
        <v>46388</v>
      </c>
      <c r="BX4" s="869">
        <v>46419</v>
      </c>
      <c r="BY4" s="864">
        <v>46447</v>
      </c>
      <c r="BZ4" s="869">
        <v>46478</v>
      </c>
      <c r="CA4" s="864">
        <v>46508</v>
      </c>
      <c r="CB4" s="869">
        <v>46539</v>
      </c>
      <c r="CC4" s="865" t="s">
        <v>449</v>
      </c>
      <c r="CD4" s="869">
        <v>46600</v>
      </c>
      <c r="CE4" s="864">
        <v>46631</v>
      </c>
      <c r="CF4" s="869">
        <v>46661</v>
      </c>
      <c r="CG4" s="864">
        <v>46692</v>
      </c>
      <c r="CH4" s="869">
        <v>46722</v>
      </c>
      <c r="CI4" s="870">
        <v>46753</v>
      </c>
    </row>
    <row r="5" spans="1:87">
      <c r="A5" s="96">
        <v>44286</v>
      </c>
      <c r="B5" s="485">
        <v>160124</v>
      </c>
      <c r="C5" s="111"/>
      <c r="D5" s="111"/>
      <c r="E5" s="111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3">
        <v>1.5884</v>
      </c>
      <c r="AB5" s="113">
        <v>1.5964</v>
      </c>
      <c r="AC5" s="113">
        <v>1.61</v>
      </c>
      <c r="AD5" s="113">
        <v>1.7847</v>
      </c>
      <c r="AE5" s="113">
        <v>1.8028999999999999</v>
      </c>
      <c r="AF5" s="113">
        <v>1.7907999999999999</v>
      </c>
      <c r="AG5" s="113">
        <v>1.7778</v>
      </c>
      <c r="AH5" s="113">
        <v>1.7571000000000001</v>
      </c>
      <c r="AI5" s="113">
        <v>1.7170000000000001</v>
      </c>
      <c r="AJ5" s="113">
        <v>1.5851999999999999</v>
      </c>
      <c r="AK5" s="113">
        <v>1.5496000000000001</v>
      </c>
      <c r="AL5" s="113">
        <v>1.5351999999999999</v>
      </c>
      <c r="AM5" s="113">
        <v>1.5334000000000001</v>
      </c>
      <c r="AN5" s="113">
        <v>1.5437000000000001</v>
      </c>
      <c r="AO5" s="113">
        <v>1.5654999999999999</v>
      </c>
      <c r="AP5" s="113">
        <v>1.7521</v>
      </c>
      <c r="AQ5" s="113">
        <v>1.7747999999999999</v>
      </c>
      <c r="AR5" s="113">
        <v>1.7716000000000001</v>
      </c>
      <c r="AS5" s="113">
        <v>1.7613000000000001</v>
      </c>
      <c r="AT5" s="113">
        <v>1.7432000000000001</v>
      </c>
      <c r="AU5" s="113">
        <v>1.7059</v>
      </c>
      <c r="AV5" s="113">
        <v>1.5768</v>
      </c>
      <c r="AW5" s="113">
        <v>1.544</v>
      </c>
      <c r="AX5" s="113">
        <v>1.532</v>
      </c>
      <c r="AY5" s="113">
        <v>1.5119</v>
      </c>
    </row>
    <row r="6" spans="1:87">
      <c r="A6" s="96">
        <v>44287</v>
      </c>
      <c r="B6" s="486">
        <v>156315</v>
      </c>
      <c r="C6" s="105"/>
      <c r="D6" s="105"/>
      <c r="E6" s="105"/>
      <c r="F6" s="108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80">
        <v>1.8365</v>
      </c>
      <c r="AE6" s="180">
        <v>1.8545</v>
      </c>
      <c r="AF6" s="180">
        <v>1.8421000000000001</v>
      </c>
      <c r="AG6" s="180">
        <v>1.8289</v>
      </c>
      <c r="AH6" s="180">
        <v>1.8080000000000001</v>
      </c>
      <c r="AI6" s="180">
        <v>1.7676000000000001</v>
      </c>
      <c r="AJ6" s="180">
        <v>1.6355999999999999</v>
      </c>
      <c r="AK6" s="180">
        <v>1.5998000000000001</v>
      </c>
      <c r="AL6" s="180">
        <v>1.5851999999999999</v>
      </c>
      <c r="AM6" s="180">
        <v>1.5831</v>
      </c>
      <c r="AN6" s="180">
        <v>1.5931999999999999</v>
      </c>
      <c r="AO6" s="180">
        <v>1.6148</v>
      </c>
      <c r="AP6" s="180">
        <v>1.8010999999999999</v>
      </c>
      <c r="AQ6" s="180">
        <v>1.8236000000000001</v>
      </c>
      <c r="AR6" s="180">
        <v>1.8202</v>
      </c>
      <c r="AS6" s="180">
        <v>1.8096000000000001</v>
      </c>
      <c r="AT6" s="180">
        <v>1.7912999999999999</v>
      </c>
      <c r="AU6" s="180">
        <v>1.7538</v>
      </c>
      <c r="AV6" s="180">
        <v>1.6245000000000001</v>
      </c>
      <c r="AW6" s="180">
        <v>1.5913999999999999</v>
      </c>
      <c r="AX6" s="180">
        <v>1.5765</v>
      </c>
      <c r="AY6" s="180">
        <v>1.5564</v>
      </c>
    </row>
    <row customFormat="1" r="7" s="178" spans="1:87">
      <c r="A7" s="242">
        <v>44291</v>
      </c>
      <c r="B7" s="486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80">
        <v>1.7969999999999999</v>
      </c>
      <c r="AE7" s="180">
        <v>1.8149999999999999</v>
      </c>
      <c r="AF7" s="180">
        <v>1.8026</v>
      </c>
      <c r="AG7" s="180">
        <v>1.7895000000000001</v>
      </c>
      <c r="AH7" s="180">
        <v>1.7685999999999999</v>
      </c>
      <c r="AI7" s="180">
        <v>1.7282</v>
      </c>
      <c r="AJ7" s="180">
        <v>1.5962000000000001</v>
      </c>
      <c r="AK7" s="180">
        <v>1.5605</v>
      </c>
      <c r="AL7" s="180">
        <v>1.5459000000000001</v>
      </c>
      <c r="AM7" s="180">
        <v>1.5438000000000001</v>
      </c>
      <c r="AN7" s="180">
        <v>1.5539000000000001</v>
      </c>
      <c r="AO7" s="180">
        <v>1.5754999999999999</v>
      </c>
      <c r="AP7" s="180">
        <v>1.7618</v>
      </c>
      <c r="AQ7" s="180">
        <v>1.7843</v>
      </c>
      <c r="AR7" s="180">
        <v>1.7808999999999999</v>
      </c>
      <c r="AS7" s="180">
        <v>1.7703</v>
      </c>
      <c r="AT7" s="180">
        <v>1.752</v>
      </c>
      <c r="AU7" s="180">
        <v>1.7144999999999999</v>
      </c>
      <c r="AV7" s="180">
        <v>1.5851999999999999</v>
      </c>
      <c r="AW7" s="180">
        <v>1.5521</v>
      </c>
      <c r="AX7" s="180">
        <v>1.5371999999999999</v>
      </c>
      <c r="AY7" s="180">
        <v>1.5170999999999999</v>
      </c>
    </row>
    <row customFormat="1" r="8" s="178" spans="1:87">
      <c r="A8" s="242">
        <v>44292</v>
      </c>
      <c r="B8" s="486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80">
        <v>1.8112999999999999</v>
      </c>
      <c r="AE8" s="180">
        <v>1.8292999999999999</v>
      </c>
      <c r="AF8" s="180">
        <v>1.8169</v>
      </c>
      <c r="AG8" s="180">
        <v>1.8038000000000001</v>
      </c>
      <c r="AH8" s="180">
        <v>1.7828999999999999</v>
      </c>
      <c r="AI8" s="180">
        <v>1.7424999999999999</v>
      </c>
      <c r="AJ8" s="180">
        <v>1.6105</v>
      </c>
      <c r="AK8" s="180">
        <v>1.5748</v>
      </c>
      <c r="AL8" s="180">
        <v>1.5602</v>
      </c>
      <c r="AM8" s="180">
        <v>1.5581</v>
      </c>
      <c r="AN8" s="180">
        <v>1.5682</v>
      </c>
      <c r="AO8" s="180">
        <v>1.5898000000000001</v>
      </c>
      <c r="AP8" s="180">
        <v>1.7761</v>
      </c>
      <c r="AQ8" s="180">
        <v>1.7986</v>
      </c>
      <c r="AR8" s="180">
        <v>1.7951999999999999</v>
      </c>
      <c r="AS8" s="180">
        <v>1.7846</v>
      </c>
      <c r="AT8" s="180">
        <v>1.7663</v>
      </c>
      <c r="AU8" s="180">
        <v>1.7287999999999999</v>
      </c>
      <c r="AV8" s="180">
        <v>1.5994999999999999</v>
      </c>
      <c r="AW8" s="180">
        <v>1.5664</v>
      </c>
      <c r="AX8" s="180">
        <v>1.5515000000000001</v>
      </c>
      <c r="AY8" s="180">
        <v>1.5314000000000001</v>
      </c>
    </row>
    <row customFormat="1" r="9" s="178" spans="1:87">
      <c r="A9" s="242">
        <v>44293</v>
      </c>
      <c r="B9" s="486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80">
        <v>1.8067</v>
      </c>
      <c r="AE9" s="180">
        <v>1.8245</v>
      </c>
      <c r="AF9" s="180">
        <v>1.8119000000000001</v>
      </c>
      <c r="AG9" s="180">
        <v>1.7986</v>
      </c>
      <c r="AH9" s="180">
        <v>1.7775000000000001</v>
      </c>
      <c r="AI9" s="180">
        <v>1.7367999999999999</v>
      </c>
      <c r="AJ9" s="180">
        <v>1.6046</v>
      </c>
      <c r="AK9" s="180">
        <v>1.5687</v>
      </c>
      <c r="AL9" s="180">
        <v>1.5539000000000001</v>
      </c>
      <c r="AM9" s="180">
        <v>1.5516000000000001</v>
      </c>
      <c r="AN9" s="180">
        <v>1.5615000000000001</v>
      </c>
      <c r="AO9" s="180">
        <v>1.5829</v>
      </c>
      <c r="AP9" s="180">
        <v>1.7689999999999999</v>
      </c>
      <c r="AQ9" s="180">
        <v>1.7912999999999999</v>
      </c>
      <c r="AR9" s="180">
        <v>1.7877000000000001</v>
      </c>
      <c r="AS9" s="180">
        <v>1.7767999999999999</v>
      </c>
      <c r="AT9" s="180">
        <v>1.7583</v>
      </c>
      <c r="AU9" s="180">
        <v>1.7205999999999999</v>
      </c>
      <c r="AV9" s="180">
        <v>1.5911</v>
      </c>
      <c r="AW9" s="180">
        <v>1.5578000000000001</v>
      </c>
      <c r="AX9" s="180">
        <v>1.5388999999999999</v>
      </c>
      <c r="AY9" s="180">
        <v>1.5187999999999999</v>
      </c>
    </row>
    <row customFormat="1" r="10" s="178" spans="1:87">
      <c r="A10" s="242">
        <v>44294</v>
      </c>
      <c r="B10" s="486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80">
        <v>1.8057000000000001</v>
      </c>
      <c r="AE10" s="180">
        <v>1.8234999999999999</v>
      </c>
      <c r="AF10" s="180">
        <v>1.8109</v>
      </c>
      <c r="AG10" s="180">
        <v>1.7976000000000001</v>
      </c>
      <c r="AH10" s="180">
        <v>1.7765</v>
      </c>
      <c r="AI10" s="180">
        <v>1.7358</v>
      </c>
      <c r="AJ10" s="180">
        <v>1.6035999999999999</v>
      </c>
      <c r="AK10" s="180">
        <v>1.5677000000000001</v>
      </c>
      <c r="AL10" s="180">
        <v>1.5528999999999999</v>
      </c>
      <c r="AM10" s="180">
        <v>1.5506</v>
      </c>
      <c r="AN10" s="180">
        <v>1.5605</v>
      </c>
      <c r="AO10" s="180">
        <v>1.5819000000000001</v>
      </c>
      <c r="AP10" s="180">
        <v>1.768</v>
      </c>
      <c r="AQ10" s="180">
        <v>1.7903</v>
      </c>
      <c r="AR10" s="180">
        <v>1.7867</v>
      </c>
      <c r="AS10" s="180">
        <v>1.7758</v>
      </c>
      <c r="AT10" s="180">
        <v>1.7573000000000001</v>
      </c>
      <c r="AU10" s="180">
        <v>1.7196</v>
      </c>
      <c r="AV10" s="180">
        <v>1.5901000000000001</v>
      </c>
      <c r="AW10" s="180">
        <v>1.5568</v>
      </c>
      <c r="AX10" s="180">
        <v>1.5379</v>
      </c>
      <c r="AY10" s="180">
        <v>1.5178</v>
      </c>
    </row>
    <row customFormat="1" r="11" s="178" spans="1:87">
      <c r="A11" s="242">
        <v>44295</v>
      </c>
      <c r="B11" s="486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80">
        <v>1.8066</v>
      </c>
      <c r="AE11" s="180">
        <v>1.8212999999999999</v>
      </c>
      <c r="AF11" s="180">
        <v>1.8133999999999999</v>
      </c>
      <c r="AG11" s="180">
        <v>1.8001</v>
      </c>
      <c r="AH11" s="180">
        <v>1.7790999999999999</v>
      </c>
      <c r="AI11" s="180">
        <v>1.7383999999999999</v>
      </c>
      <c r="AJ11" s="180">
        <v>1.6062000000000001</v>
      </c>
      <c r="AK11" s="180">
        <v>1.5703</v>
      </c>
      <c r="AL11" s="180">
        <v>1.5555000000000001</v>
      </c>
      <c r="AM11" s="180">
        <v>1.5531999999999999</v>
      </c>
      <c r="AN11" s="180">
        <v>1.5630999999999999</v>
      </c>
      <c r="AO11" s="180">
        <v>1.5845</v>
      </c>
      <c r="AP11" s="180">
        <v>1.7706</v>
      </c>
      <c r="AQ11" s="180">
        <v>1.7928999999999999</v>
      </c>
      <c r="AR11" s="180">
        <v>1.7892999999999999</v>
      </c>
      <c r="AS11" s="180">
        <v>1.7784</v>
      </c>
      <c r="AT11" s="180">
        <v>1.7599</v>
      </c>
      <c r="AU11" s="180">
        <v>1.7222</v>
      </c>
      <c r="AV11" s="180">
        <v>1.5927</v>
      </c>
      <c r="AW11" s="180">
        <v>1.5593999999999999</v>
      </c>
      <c r="AX11" s="180">
        <v>1.5405</v>
      </c>
      <c r="AY11" s="180">
        <v>1.5204</v>
      </c>
    </row>
    <row customFormat="1" r="12" s="178" spans="1:87">
      <c r="A12" s="242">
        <v>44298</v>
      </c>
      <c r="B12" s="486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80">
        <v>1.8137000000000001</v>
      </c>
      <c r="AE12" s="180">
        <v>1.8282</v>
      </c>
      <c r="AF12" s="180">
        <v>1.8203</v>
      </c>
      <c r="AG12" s="180">
        <v>1.8069999999999999</v>
      </c>
      <c r="AH12" s="180">
        <v>1.786</v>
      </c>
      <c r="AI12" s="180">
        <v>1.7453000000000001</v>
      </c>
      <c r="AJ12" s="180">
        <v>1.6131</v>
      </c>
      <c r="AK12" s="180">
        <v>1.5771999999999999</v>
      </c>
      <c r="AL12" s="180">
        <v>1.5624</v>
      </c>
      <c r="AM12" s="180">
        <v>1.5601</v>
      </c>
      <c r="AN12" s="180">
        <v>1.57</v>
      </c>
      <c r="AO12" s="180">
        <v>1.5913999999999999</v>
      </c>
      <c r="AP12" s="180">
        <v>1.7775000000000001</v>
      </c>
      <c r="AQ12" s="180">
        <v>1.7998000000000001</v>
      </c>
      <c r="AR12" s="180">
        <v>1.7962</v>
      </c>
      <c r="AS12" s="180">
        <v>1.7853000000000001</v>
      </c>
      <c r="AT12" s="180">
        <v>1.7667999999999999</v>
      </c>
      <c r="AU12" s="180">
        <v>1.7291000000000001</v>
      </c>
      <c r="AV12" s="180">
        <v>1.5995999999999999</v>
      </c>
      <c r="AW12" s="180">
        <v>1.5663</v>
      </c>
      <c r="AX12" s="180">
        <v>1.5474000000000001</v>
      </c>
      <c r="AY12" s="180">
        <v>1.5273000000000001</v>
      </c>
    </row>
    <row customFormat="1" r="13" s="178" spans="1:87">
      <c r="A13" s="242">
        <v>44299</v>
      </c>
      <c r="B13" s="486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80">
        <v>1.8226</v>
      </c>
      <c r="AE13" s="180">
        <v>1.837</v>
      </c>
      <c r="AF13" s="180">
        <v>1.8292999999999999</v>
      </c>
      <c r="AG13" s="180">
        <v>1.8160000000000001</v>
      </c>
      <c r="AH13" s="180">
        <v>1.7949999999999999</v>
      </c>
      <c r="AI13" s="180">
        <v>1.7543</v>
      </c>
      <c r="AJ13" s="180">
        <v>1.6221000000000001</v>
      </c>
      <c r="AK13" s="180">
        <v>1.5862000000000001</v>
      </c>
      <c r="AL13" s="180">
        <v>1.5713999999999999</v>
      </c>
      <c r="AM13" s="180">
        <v>1.5690999999999999</v>
      </c>
      <c r="AN13" s="180">
        <v>1.579</v>
      </c>
      <c r="AO13" s="180">
        <v>1.6004</v>
      </c>
      <c r="AP13" s="180">
        <v>1.7865</v>
      </c>
      <c r="AQ13" s="180">
        <v>1.8088</v>
      </c>
      <c r="AR13" s="180">
        <v>1.8051999999999999</v>
      </c>
      <c r="AS13" s="180">
        <v>1.7943</v>
      </c>
      <c r="AT13" s="180">
        <v>1.7758</v>
      </c>
      <c r="AU13" s="180">
        <v>1.7381</v>
      </c>
      <c r="AV13" s="180">
        <v>1.6086</v>
      </c>
      <c r="AW13" s="180">
        <v>1.5752999999999999</v>
      </c>
      <c r="AX13" s="180">
        <v>1.5564</v>
      </c>
      <c r="AY13" s="180">
        <v>1.5363</v>
      </c>
    </row>
    <row customFormat="1" r="14" s="178" spans="1:87">
      <c r="A14" s="242">
        <v>44300</v>
      </c>
      <c r="B14" s="486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80">
        <v>1.8472</v>
      </c>
      <c r="AE14" s="180">
        <v>1.8596999999999999</v>
      </c>
      <c r="AF14" s="180">
        <v>1.8517999999999999</v>
      </c>
      <c r="AG14" s="180">
        <v>1.8383</v>
      </c>
      <c r="AH14" s="180">
        <v>1.8170999999999999</v>
      </c>
      <c r="AI14" s="180">
        <v>1.7762</v>
      </c>
      <c r="AJ14" s="180">
        <v>1.6437999999999999</v>
      </c>
      <c r="AK14" s="180">
        <v>1.6076999999999999</v>
      </c>
      <c r="AL14" s="180">
        <v>1.5927</v>
      </c>
      <c r="AM14" s="180">
        <v>1.5904</v>
      </c>
      <c r="AN14" s="180">
        <v>1.5998000000000001</v>
      </c>
      <c r="AO14" s="180">
        <v>1.621</v>
      </c>
      <c r="AP14" s="180">
        <v>1.8068</v>
      </c>
      <c r="AQ14" s="180">
        <v>1.8289</v>
      </c>
      <c r="AR14" s="180">
        <v>1.8250999999999999</v>
      </c>
      <c r="AS14" s="180">
        <v>1.8139000000000001</v>
      </c>
      <c r="AT14" s="180">
        <v>1.7951999999999999</v>
      </c>
      <c r="AU14" s="180">
        <v>1.7572000000000001</v>
      </c>
      <c r="AV14" s="180">
        <v>1.6274999999999999</v>
      </c>
      <c r="AW14" s="180">
        <v>1.5939000000000001</v>
      </c>
      <c r="AX14" s="180">
        <v>1.5748</v>
      </c>
      <c r="AY14" s="180">
        <v>1.5547</v>
      </c>
    </row>
    <row customFormat="1" r="15" s="178" spans="1:87">
      <c r="A15" s="242">
        <v>44301</v>
      </c>
      <c r="B15" s="486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80">
        <v>1.8407</v>
      </c>
      <c r="AE15" s="180">
        <v>1.8529</v>
      </c>
      <c r="AF15" s="180">
        <v>1.8448</v>
      </c>
      <c r="AG15" s="180">
        <v>1.8310999999999999</v>
      </c>
      <c r="AH15" s="180">
        <v>1.8096000000000001</v>
      </c>
      <c r="AI15" s="180">
        <v>1.7685</v>
      </c>
      <c r="AJ15" s="180">
        <v>1.6358999999999999</v>
      </c>
      <c r="AK15" s="180">
        <v>1.5994999999999999</v>
      </c>
      <c r="AL15" s="180">
        <v>1.5843</v>
      </c>
      <c r="AM15" s="180">
        <v>1.5820000000000001</v>
      </c>
      <c r="AN15" s="180">
        <v>1.5909</v>
      </c>
      <c r="AO15" s="180">
        <v>1.6119000000000001</v>
      </c>
      <c r="AP15" s="180">
        <v>1.7975000000000001</v>
      </c>
      <c r="AQ15" s="180">
        <v>1.8192999999999999</v>
      </c>
      <c r="AR15" s="180">
        <v>1.8152999999999999</v>
      </c>
      <c r="AS15" s="180">
        <v>1.8039000000000001</v>
      </c>
      <c r="AT15" s="180">
        <v>1.7848999999999999</v>
      </c>
      <c r="AU15" s="180">
        <v>1.7466999999999999</v>
      </c>
      <c r="AV15" s="180">
        <v>1.6168</v>
      </c>
      <c r="AW15" s="180">
        <v>1.5829</v>
      </c>
      <c r="AX15" s="180">
        <v>1.5608</v>
      </c>
      <c r="AY15" s="180">
        <v>1.5407</v>
      </c>
    </row>
    <row customFormat="1" r="16" s="178" spans="1:87">
      <c r="A16" s="242">
        <v>44302</v>
      </c>
      <c r="B16" s="486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80">
        <v>1.8383</v>
      </c>
      <c r="AE16" s="180">
        <v>1.8507</v>
      </c>
      <c r="AF16" s="180">
        <v>1.8424</v>
      </c>
      <c r="AG16" s="180">
        <v>1.8287</v>
      </c>
      <c r="AH16" s="180">
        <v>1.8071999999999999</v>
      </c>
      <c r="AI16" s="180">
        <v>1.7661</v>
      </c>
      <c r="AJ16" s="180">
        <v>1.6335</v>
      </c>
      <c r="AK16" s="180">
        <v>1.5971</v>
      </c>
      <c r="AL16" s="180">
        <v>1.5819000000000001</v>
      </c>
      <c r="AM16" s="180">
        <v>1.5795999999999999</v>
      </c>
      <c r="AN16" s="180">
        <v>1.5885</v>
      </c>
      <c r="AO16" s="180">
        <v>1.6094999999999999</v>
      </c>
      <c r="AP16" s="180">
        <v>1.7950999999999999</v>
      </c>
      <c r="AQ16" s="180">
        <v>1.8169</v>
      </c>
      <c r="AR16" s="180">
        <v>1.8129</v>
      </c>
      <c r="AS16" s="180">
        <v>1.8015000000000001</v>
      </c>
      <c r="AT16" s="180">
        <v>1.7825</v>
      </c>
      <c r="AU16" s="180">
        <v>1.7443</v>
      </c>
      <c r="AV16" s="180">
        <v>1.6144000000000001</v>
      </c>
      <c r="AW16" s="180">
        <v>1.5805</v>
      </c>
      <c r="AX16" s="180">
        <v>1.5584</v>
      </c>
      <c r="AY16" s="180">
        <v>1.5383</v>
      </c>
    </row>
    <row customFormat="1" r="17" s="178" spans="1:51">
      <c r="A17" s="242">
        <v>44305</v>
      </c>
      <c r="B17" s="486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80">
        <v>1.8405</v>
      </c>
      <c r="AE17" s="180">
        <v>1.8529</v>
      </c>
      <c r="AF17" s="180">
        <v>1.8446</v>
      </c>
      <c r="AG17" s="180">
        <v>1.8309</v>
      </c>
      <c r="AH17" s="180">
        <v>1.8093999999999999</v>
      </c>
      <c r="AI17" s="180">
        <v>1.7683</v>
      </c>
      <c r="AJ17" s="180">
        <v>1.6356999999999999</v>
      </c>
      <c r="AK17" s="180">
        <v>1.5992999999999999</v>
      </c>
      <c r="AL17" s="180">
        <v>1.5841000000000001</v>
      </c>
      <c r="AM17" s="180">
        <v>1.5818000000000001</v>
      </c>
      <c r="AN17" s="180">
        <v>1.5907</v>
      </c>
      <c r="AO17" s="180">
        <v>1.6116999999999999</v>
      </c>
      <c r="AP17" s="180">
        <v>1.7972999999999999</v>
      </c>
      <c r="AQ17" s="180">
        <v>1.8190999999999999</v>
      </c>
      <c r="AR17" s="180">
        <v>1.8150999999999999</v>
      </c>
      <c r="AS17" s="180">
        <v>1.8037000000000001</v>
      </c>
      <c r="AT17" s="180">
        <v>1.7847</v>
      </c>
      <c r="AU17" s="180">
        <v>1.7464999999999999</v>
      </c>
      <c r="AV17" s="180">
        <v>1.6166</v>
      </c>
      <c r="AW17" s="180">
        <v>1.5827</v>
      </c>
      <c r="AX17" s="180">
        <v>1.5606</v>
      </c>
      <c r="AY17" s="180">
        <v>1.5405</v>
      </c>
    </row>
    <row customFormat="1" r="18" s="178" spans="1:51">
      <c r="A18" s="242">
        <v>44306</v>
      </c>
      <c r="B18" s="486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80">
        <v>1.8262</v>
      </c>
      <c r="AE18" s="180">
        <v>1.8385</v>
      </c>
      <c r="AF18" s="180">
        <v>1.83</v>
      </c>
      <c r="AG18" s="180">
        <v>1.8162</v>
      </c>
      <c r="AH18" s="180">
        <v>1.7946</v>
      </c>
      <c r="AI18" s="180">
        <v>1.7533000000000001</v>
      </c>
      <c r="AJ18" s="180">
        <v>1.6206</v>
      </c>
      <c r="AK18" s="180">
        <v>1.5841000000000001</v>
      </c>
      <c r="AL18" s="180">
        <v>1.5687</v>
      </c>
      <c r="AM18" s="180">
        <v>1.5664</v>
      </c>
      <c r="AN18" s="180">
        <v>1.5750999999999999</v>
      </c>
      <c r="AO18" s="180">
        <v>1.5960000000000001</v>
      </c>
      <c r="AP18" s="180">
        <v>1.7814000000000001</v>
      </c>
      <c r="AQ18" s="180">
        <v>1.8030999999999999</v>
      </c>
      <c r="AR18" s="180">
        <v>1.7989999999999999</v>
      </c>
      <c r="AS18" s="180">
        <v>1.7874000000000001</v>
      </c>
      <c r="AT18" s="180">
        <v>1.7683</v>
      </c>
      <c r="AU18" s="180">
        <v>1.73</v>
      </c>
      <c r="AV18" s="180">
        <v>1.6</v>
      </c>
      <c r="AW18" s="180">
        <v>1.5659000000000001</v>
      </c>
      <c r="AX18" s="180">
        <v>1.5421</v>
      </c>
      <c r="AY18" s="180">
        <v>1.522</v>
      </c>
    </row>
    <row customFormat="1" r="19" s="178" spans="1:51">
      <c r="A19" s="242">
        <v>44307</v>
      </c>
      <c r="B19" s="486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80">
        <v>1.8120000000000001</v>
      </c>
      <c r="AE19" s="180">
        <v>1.8243</v>
      </c>
      <c r="AF19" s="180">
        <v>1.8158000000000001</v>
      </c>
      <c r="AG19" s="180">
        <v>1.802</v>
      </c>
      <c r="AH19" s="180">
        <v>1.7804</v>
      </c>
      <c r="AI19" s="180">
        <v>1.7391000000000001</v>
      </c>
      <c r="AJ19" s="180">
        <v>1.6064000000000001</v>
      </c>
      <c r="AK19" s="180">
        <v>1.5699000000000001</v>
      </c>
      <c r="AL19" s="180">
        <v>1.5545</v>
      </c>
      <c r="AM19" s="180">
        <v>1.5522</v>
      </c>
      <c r="AN19" s="180">
        <v>1.5609</v>
      </c>
      <c r="AO19" s="180">
        <v>1.5818000000000001</v>
      </c>
      <c r="AP19" s="180">
        <v>1.7672000000000001</v>
      </c>
      <c r="AQ19" s="180">
        <v>1.7888999999999999</v>
      </c>
      <c r="AR19" s="180">
        <v>1.7847999999999999</v>
      </c>
      <c r="AS19" s="180">
        <v>1.7732000000000001</v>
      </c>
      <c r="AT19" s="180">
        <v>1.7541</v>
      </c>
      <c r="AU19" s="180">
        <v>1.7158</v>
      </c>
      <c r="AV19" s="180">
        <v>1.5858000000000001</v>
      </c>
      <c r="AW19" s="180">
        <v>1.5517000000000001</v>
      </c>
      <c r="AX19" s="180">
        <v>1.5279</v>
      </c>
      <c r="AY19" s="180">
        <v>1.5078</v>
      </c>
    </row>
    <row customFormat="1" r="20" s="178" spans="1:51">
      <c r="A20" s="242">
        <v>44308</v>
      </c>
      <c r="B20" s="486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80">
        <v>1.8105</v>
      </c>
      <c r="AE20" s="180">
        <v>1.8228</v>
      </c>
      <c r="AF20" s="180">
        <v>1.8143</v>
      </c>
      <c r="AG20" s="180">
        <v>1.8005</v>
      </c>
      <c r="AH20" s="180">
        <v>1.7788999999999999</v>
      </c>
      <c r="AI20" s="180">
        <v>1.7376</v>
      </c>
      <c r="AJ20" s="180">
        <v>1.6049</v>
      </c>
      <c r="AK20" s="180">
        <v>1.5684</v>
      </c>
      <c r="AL20" s="180">
        <v>1.5529999999999999</v>
      </c>
      <c r="AM20" s="180">
        <v>1.5507</v>
      </c>
      <c r="AN20" s="180">
        <v>1.5593999999999999</v>
      </c>
      <c r="AO20" s="180">
        <v>1.5803</v>
      </c>
      <c r="AP20" s="180">
        <v>1.7657</v>
      </c>
      <c r="AQ20" s="180">
        <v>1.7874000000000001</v>
      </c>
      <c r="AR20" s="180">
        <v>1.7833000000000001</v>
      </c>
      <c r="AS20" s="180">
        <v>1.7717000000000001</v>
      </c>
      <c r="AT20" s="180">
        <v>1.7525999999999999</v>
      </c>
      <c r="AU20" s="180">
        <v>1.7142999999999999</v>
      </c>
      <c r="AV20" s="180">
        <v>1.5843</v>
      </c>
      <c r="AW20" s="180">
        <v>1.5502</v>
      </c>
      <c r="AX20" s="180">
        <v>1.5264</v>
      </c>
      <c r="AY20" s="180">
        <v>1.5063</v>
      </c>
    </row>
    <row customFormat="1" r="21" s="178" spans="1:51">
      <c r="A21" s="242">
        <v>44309</v>
      </c>
      <c r="B21" s="486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80">
        <v>1.8354999999999999</v>
      </c>
      <c r="AE21" s="180">
        <v>1.8478000000000001</v>
      </c>
      <c r="AF21" s="180">
        <v>1.8392999999999999</v>
      </c>
      <c r="AG21" s="180">
        <v>1.8254999999999999</v>
      </c>
      <c r="AH21" s="180">
        <v>1.8039000000000001</v>
      </c>
      <c r="AI21" s="180">
        <v>1.7625999999999999</v>
      </c>
      <c r="AJ21" s="180">
        <v>1.6298999999999999</v>
      </c>
      <c r="AK21" s="180">
        <v>1.5933999999999999</v>
      </c>
      <c r="AL21" s="180">
        <v>1.5780000000000001</v>
      </c>
      <c r="AM21" s="180">
        <v>1.5757000000000001</v>
      </c>
      <c r="AN21" s="180">
        <v>1.5844</v>
      </c>
      <c r="AO21" s="180">
        <v>1.6052999999999999</v>
      </c>
      <c r="AP21" s="180">
        <v>1.7907</v>
      </c>
      <c r="AQ21" s="180">
        <v>1.8124</v>
      </c>
      <c r="AR21" s="180">
        <v>1.8083</v>
      </c>
      <c r="AS21" s="180">
        <v>1.7967</v>
      </c>
      <c r="AT21" s="180">
        <v>1.7776000000000001</v>
      </c>
      <c r="AU21" s="180">
        <v>1.7393000000000001</v>
      </c>
      <c r="AV21" s="180">
        <v>1.6093</v>
      </c>
      <c r="AW21" s="180">
        <v>1.5751999999999999</v>
      </c>
      <c r="AX21" s="180">
        <v>1.5513999999999999</v>
      </c>
      <c r="AY21" s="180">
        <v>1.5313000000000001</v>
      </c>
    </row>
    <row customFormat="1" r="22" s="178" spans="1:51">
      <c r="A22" s="242">
        <v>44312</v>
      </c>
      <c r="B22" s="486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80">
        <v>1.8333999999999999</v>
      </c>
      <c r="AE22" s="180">
        <v>1.8456999999999999</v>
      </c>
      <c r="AF22" s="180">
        <v>1.8371999999999999</v>
      </c>
      <c r="AG22" s="180">
        <v>1.8233999999999999</v>
      </c>
      <c r="AH22" s="180">
        <v>1.8018000000000001</v>
      </c>
      <c r="AI22" s="180">
        <v>1.7605</v>
      </c>
      <c r="AJ22" s="180">
        <v>1.6277999999999999</v>
      </c>
      <c r="AK22" s="180">
        <v>1.5912999999999999</v>
      </c>
      <c r="AL22" s="180">
        <v>1.5759000000000001</v>
      </c>
      <c r="AM22" s="180">
        <v>1.5736000000000001</v>
      </c>
      <c r="AN22" s="180">
        <v>1.5823</v>
      </c>
      <c r="AO22" s="180">
        <v>1.6032</v>
      </c>
      <c r="AP22" s="180">
        <v>1.7886</v>
      </c>
      <c r="AQ22" s="180">
        <v>1.8103</v>
      </c>
      <c r="AR22" s="180">
        <v>1.8062</v>
      </c>
      <c r="AS22" s="180">
        <v>1.7946</v>
      </c>
      <c r="AT22" s="180">
        <v>1.7755000000000001</v>
      </c>
      <c r="AU22" s="180">
        <v>1.7372000000000001</v>
      </c>
      <c r="AV22" s="180">
        <v>1.6072</v>
      </c>
      <c r="AW22" s="180">
        <v>1.5730999999999999</v>
      </c>
      <c r="AX22" s="180">
        <v>1.5492999999999999</v>
      </c>
      <c r="AY22" s="180">
        <v>1.5291999999999999</v>
      </c>
    </row>
    <row customFormat="1" r="23" s="178" spans="1:51">
      <c r="A23" s="242">
        <v>44313</v>
      </c>
      <c r="B23" s="486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80">
        <v>1.8593</v>
      </c>
      <c r="AE23" s="180">
        <v>1.8715999999999999</v>
      </c>
      <c r="AF23" s="180">
        <v>1.8631</v>
      </c>
      <c r="AG23" s="180">
        <v>1.8492999999999999</v>
      </c>
      <c r="AH23" s="180">
        <v>1.8277000000000001</v>
      </c>
      <c r="AI23" s="180">
        <v>1.7864</v>
      </c>
      <c r="AJ23" s="180">
        <v>1.6536999999999999</v>
      </c>
      <c r="AK23" s="180">
        <v>1.6172</v>
      </c>
      <c r="AL23" s="180">
        <v>1.6017999999999999</v>
      </c>
      <c r="AM23" s="180">
        <v>1.5994999999999999</v>
      </c>
      <c r="AN23" s="180">
        <v>1.6082000000000001</v>
      </c>
      <c r="AO23" s="180">
        <v>1.6291</v>
      </c>
      <c r="AP23" s="180">
        <v>1.8145</v>
      </c>
      <c r="AQ23" s="180">
        <v>1.8362000000000001</v>
      </c>
      <c r="AR23" s="180">
        <v>1.8321000000000001</v>
      </c>
      <c r="AS23" s="180">
        <v>1.8205</v>
      </c>
      <c r="AT23" s="180">
        <v>1.8013999999999999</v>
      </c>
      <c r="AU23" s="180">
        <v>1.7630999999999999</v>
      </c>
      <c r="AV23" s="180">
        <v>1.6331</v>
      </c>
      <c r="AW23" s="180">
        <v>1.599</v>
      </c>
      <c r="AX23" s="180">
        <v>1.5751999999999999</v>
      </c>
      <c r="AY23" s="180">
        <v>1.5550999999999999</v>
      </c>
    </row>
    <row customFormat="1" r="24" s="178" spans="1:51">
      <c r="A24" s="242">
        <v>44314</v>
      </c>
      <c r="B24" s="486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80">
        <v>1.8847</v>
      </c>
      <c r="AE24" s="180">
        <v>1.897</v>
      </c>
      <c r="AF24" s="180">
        <v>1.8885000000000001</v>
      </c>
      <c r="AG24" s="180">
        <v>1.8747</v>
      </c>
      <c r="AH24" s="180">
        <v>1.8531</v>
      </c>
      <c r="AI24" s="180">
        <v>1.8118000000000001</v>
      </c>
      <c r="AJ24" s="180">
        <v>1.6791</v>
      </c>
      <c r="AK24" s="180">
        <v>1.6426000000000001</v>
      </c>
      <c r="AL24" s="180">
        <v>1.6272</v>
      </c>
      <c r="AM24" s="180">
        <v>1.6249</v>
      </c>
      <c r="AN24" s="180">
        <v>1.6335999999999999</v>
      </c>
      <c r="AO24" s="180">
        <v>1.6545000000000001</v>
      </c>
      <c r="AP24" s="180">
        <v>1.8399000000000001</v>
      </c>
      <c r="AQ24" s="180">
        <v>1.8615999999999999</v>
      </c>
      <c r="AR24" s="180">
        <v>1.8574999999999999</v>
      </c>
      <c r="AS24" s="180">
        <v>1.8459000000000001</v>
      </c>
      <c r="AT24" s="180">
        <v>1.8268</v>
      </c>
      <c r="AU24" s="180">
        <v>1.7885</v>
      </c>
      <c r="AV24" s="180">
        <v>1.6585000000000001</v>
      </c>
      <c r="AW24" s="180">
        <v>1.6244000000000001</v>
      </c>
      <c r="AX24" s="180">
        <v>1.6006</v>
      </c>
      <c r="AY24" s="180">
        <v>1.5805</v>
      </c>
    </row>
    <row customFormat="1" r="25" s="178" spans="1:51">
      <c r="A25" s="242">
        <v>44315</v>
      </c>
      <c r="B25" s="486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80">
        <v>1.8975</v>
      </c>
      <c r="AE25" s="180">
        <v>1.9097999999999999</v>
      </c>
      <c r="AF25" s="180">
        <v>1.9013</v>
      </c>
      <c r="AG25" s="180">
        <v>1.8875</v>
      </c>
      <c r="AH25" s="180">
        <v>1.8658999999999999</v>
      </c>
      <c r="AI25" s="180">
        <v>1.8246</v>
      </c>
      <c r="AJ25" s="180">
        <v>1.6919</v>
      </c>
      <c r="AK25" s="180">
        <v>1.6554</v>
      </c>
      <c r="AL25" s="180">
        <v>1.64</v>
      </c>
      <c r="AM25" s="180">
        <v>1.6376999999999999</v>
      </c>
      <c r="AN25" s="180">
        <v>1.6464000000000001</v>
      </c>
      <c r="AO25" s="180">
        <v>1.6673</v>
      </c>
      <c r="AP25" s="180">
        <v>1.8527</v>
      </c>
      <c r="AQ25" s="180">
        <v>1.8744000000000001</v>
      </c>
      <c r="AR25" s="180">
        <v>1.8703000000000001</v>
      </c>
      <c r="AS25" s="180">
        <v>1.8587</v>
      </c>
      <c r="AT25" s="180">
        <v>1.8395999999999999</v>
      </c>
      <c r="AU25" s="180">
        <v>1.8012999999999999</v>
      </c>
      <c r="AV25" s="180">
        <v>1.6713</v>
      </c>
      <c r="AW25" s="180">
        <v>1.6372</v>
      </c>
      <c r="AX25" s="180">
        <v>1.6133999999999999</v>
      </c>
      <c r="AY25" s="180">
        <v>1.5932999999999999</v>
      </c>
    </row>
    <row customFormat="1" r="26" s="178" spans="1:51">
      <c r="A26" s="242">
        <v>44316</v>
      </c>
      <c r="B26" s="486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80">
        <v>1.8692</v>
      </c>
      <c r="AE26" s="180">
        <v>1.8815</v>
      </c>
      <c r="AF26" s="180">
        <v>1.873</v>
      </c>
      <c r="AG26" s="180">
        <v>1.8592</v>
      </c>
      <c r="AH26" s="180">
        <v>1.8375999999999999</v>
      </c>
      <c r="AI26" s="180">
        <v>1.7963</v>
      </c>
      <c r="AJ26" s="180">
        <v>1.6636</v>
      </c>
      <c r="AK26" s="180">
        <v>1.6271</v>
      </c>
      <c r="AL26" s="180">
        <v>1.6116999999999999</v>
      </c>
      <c r="AM26" s="180">
        <v>1.6093999999999999</v>
      </c>
      <c r="AN26" s="180">
        <v>1.6181000000000001</v>
      </c>
      <c r="AO26" s="180">
        <v>1.639</v>
      </c>
      <c r="AP26" s="180">
        <v>1.8244</v>
      </c>
      <c r="AQ26" s="180">
        <v>1.8461000000000001</v>
      </c>
      <c r="AR26" s="180">
        <v>1.8420000000000001</v>
      </c>
      <c r="AS26" s="180">
        <v>1.8304</v>
      </c>
      <c r="AT26" s="180">
        <v>1.8112999999999999</v>
      </c>
      <c r="AU26" s="180">
        <v>1.7729999999999999</v>
      </c>
      <c r="AV26" s="180">
        <v>1.643</v>
      </c>
      <c r="AW26" s="180">
        <v>1.6089</v>
      </c>
      <c r="AX26" s="180">
        <v>1.5851</v>
      </c>
      <c r="AY26" s="180">
        <v>1.5649999999999999</v>
      </c>
    </row>
    <row customFormat="1" r="27" s="178" spans="1:51">
      <c r="A27" s="242">
        <v>44319</v>
      </c>
      <c r="B27" s="486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80">
        <v>1.8913</v>
      </c>
      <c r="AE27" s="180">
        <v>1.9036</v>
      </c>
      <c r="AF27" s="180">
        <v>1.8951</v>
      </c>
      <c r="AG27" s="180">
        <v>1.8813</v>
      </c>
      <c r="AH27" s="180">
        <v>1.8596999999999999</v>
      </c>
      <c r="AI27" s="180">
        <v>1.8184</v>
      </c>
      <c r="AJ27" s="180">
        <v>1.6857</v>
      </c>
      <c r="AK27" s="180">
        <v>1.6492</v>
      </c>
      <c r="AL27" s="180">
        <v>1.6337999999999999</v>
      </c>
      <c r="AM27" s="180">
        <v>1.6315</v>
      </c>
      <c r="AN27" s="180">
        <v>1.6402000000000001</v>
      </c>
      <c r="AO27" s="180">
        <v>1.6611</v>
      </c>
      <c r="AP27" s="180">
        <v>1.8465</v>
      </c>
      <c r="AQ27" s="180">
        <v>1.8682000000000001</v>
      </c>
      <c r="AR27" s="180">
        <v>1.8641000000000001</v>
      </c>
      <c r="AS27" s="180">
        <v>1.8525</v>
      </c>
      <c r="AT27" s="180">
        <v>1.8333999999999999</v>
      </c>
      <c r="AU27" s="180">
        <v>1.7950999999999999</v>
      </c>
      <c r="AV27" s="180">
        <v>1.6651</v>
      </c>
      <c r="AW27" s="180">
        <v>1.631</v>
      </c>
      <c r="AX27" s="180">
        <v>1.6072</v>
      </c>
      <c r="AY27" s="180">
        <v>1.5871</v>
      </c>
    </row>
    <row customFormat="1" r="28" s="178" spans="1:51">
      <c r="A28" s="242">
        <v>44320</v>
      </c>
      <c r="B28" s="486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80">
        <v>1.9197</v>
      </c>
      <c r="AE28" s="180">
        <v>1.9303999999999999</v>
      </c>
      <c r="AF28" s="180">
        <v>1.9202999999999999</v>
      </c>
      <c r="AG28" s="180">
        <v>1.905</v>
      </c>
      <c r="AH28" s="180">
        <v>1.8817999999999999</v>
      </c>
      <c r="AI28" s="180">
        <v>1.8389</v>
      </c>
      <c r="AJ28" s="180">
        <v>1.7045999999999999</v>
      </c>
      <c r="AK28" s="180">
        <v>1.6666000000000001</v>
      </c>
      <c r="AL28" s="180">
        <v>1.6496</v>
      </c>
      <c r="AM28" s="180">
        <v>1.6473</v>
      </c>
      <c r="AN28" s="180">
        <v>1.6559999999999999</v>
      </c>
      <c r="AO28" s="180">
        <v>1.6769000000000001</v>
      </c>
      <c r="AP28" s="180">
        <v>1.8623000000000001</v>
      </c>
      <c r="AQ28" s="180">
        <v>1.8839999999999999</v>
      </c>
      <c r="AR28" s="180">
        <v>1.8798999999999999</v>
      </c>
      <c r="AS28" s="180">
        <v>1.8683000000000001</v>
      </c>
      <c r="AT28" s="180">
        <v>1.8492</v>
      </c>
      <c r="AU28" s="180">
        <v>1.8109</v>
      </c>
      <c r="AV28" s="180">
        <v>1.6809000000000001</v>
      </c>
      <c r="AW28" s="180">
        <v>1.6468</v>
      </c>
      <c r="AX28" s="180">
        <v>1.623</v>
      </c>
      <c r="AY28" s="180">
        <v>1.6029</v>
      </c>
    </row>
    <row customFormat="1" r="29" s="178" spans="1:51">
      <c r="A29" s="242">
        <v>44321</v>
      </c>
      <c r="B29" s="486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80">
        <v>1.9238</v>
      </c>
      <c r="AE29" s="180">
        <v>1.9349000000000001</v>
      </c>
      <c r="AF29" s="180">
        <v>1.9255</v>
      </c>
      <c r="AG29" s="180">
        <v>1.9109</v>
      </c>
      <c r="AH29" s="180">
        <v>1.8876999999999999</v>
      </c>
      <c r="AI29" s="180">
        <v>1.8448</v>
      </c>
      <c r="AJ29" s="180">
        <v>1.7104999999999999</v>
      </c>
      <c r="AK29" s="180">
        <v>1.6725000000000001</v>
      </c>
      <c r="AL29" s="180">
        <v>1.6555</v>
      </c>
      <c r="AM29" s="180">
        <v>1.6532</v>
      </c>
      <c r="AN29" s="180">
        <v>1.6618999999999999</v>
      </c>
      <c r="AO29" s="180">
        <v>1.6827000000000001</v>
      </c>
      <c r="AP29" s="180">
        <v>1.8681000000000001</v>
      </c>
      <c r="AQ29" s="180">
        <v>1.8897999999999999</v>
      </c>
      <c r="AR29" s="180">
        <v>1.8856999999999999</v>
      </c>
      <c r="AS29" s="180">
        <v>1.8740000000000001</v>
      </c>
      <c r="AT29" s="180">
        <v>1.8549</v>
      </c>
      <c r="AU29" s="180">
        <v>1.8166</v>
      </c>
      <c r="AV29" s="180">
        <v>1.6866000000000001</v>
      </c>
      <c r="AW29" s="180">
        <v>1.6524000000000001</v>
      </c>
      <c r="AX29" s="180">
        <v>1.6286</v>
      </c>
      <c r="AY29" s="180">
        <v>1.6085</v>
      </c>
    </row>
    <row customFormat="1" r="30" s="178" spans="1:51">
      <c r="A30" s="242">
        <v>44322</v>
      </c>
      <c r="B30" s="486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80">
        <v>1.9092</v>
      </c>
      <c r="AE30" s="180">
        <v>1.9200999999999999</v>
      </c>
      <c r="AF30" s="180">
        <v>1.9097999999999999</v>
      </c>
      <c r="AG30" s="180">
        <v>1.8952</v>
      </c>
      <c r="AH30" s="180">
        <v>1.8720000000000001</v>
      </c>
      <c r="AI30" s="180">
        <v>1.8290999999999999</v>
      </c>
      <c r="AJ30" s="180">
        <v>1.6948000000000001</v>
      </c>
      <c r="AK30" s="180">
        <v>1.6568000000000001</v>
      </c>
      <c r="AL30" s="180">
        <v>1.6397999999999999</v>
      </c>
      <c r="AM30" s="180">
        <v>1.6375</v>
      </c>
      <c r="AN30" s="180">
        <v>1.6462000000000001</v>
      </c>
      <c r="AO30" s="180">
        <v>1.667</v>
      </c>
      <c r="AP30" s="180">
        <v>1.8524</v>
      </c>
      <c r="AQ30" s="180">
        <v>1.8741000000000001</v>
      </c>
      <c r="AR30" s="180">
        <v>1.87</v>
      </c>
      <c r="AS30" s="180">
        <v>1.8583000000000001</v>
      </c>
      <c r="AT30" s="180">
        <v>1.8391999999999999</v>
      </c>
      <c r="AU30" s="180">
        <v>1.8008999999999999</v>
      </c>
      <c r="AV30" s="180">
        <v>1.6709000000000001</v>
      </c>
      <c r="AW30" s="180">
        <v>1.6367</v>
      </c>
      <c r="AX30" s="180">
        <v>1.6129</v>
      </c>
      <c r="AY30" s="180">
        <v>1.5928</v>
      </c>
    </row>
    <row customFormat="1" r="31" s="178" spans="1:51">
      <c r="A31" s="242">
        <v>44323</v>
      </c>
      <c r="B31" s="486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80">
        <v>1.9303999999999999</v>
      </c>
      <c r="AE31" s="180">
        <v>1.9413</v>
      </c>
      <c r="AF31" s="180">
        <v>1.931</v>
      </c>
      <c r="AG31" s="180">
        <v>1.9164000000000001</v>
      </c>
      <c r="AH31" s="180">
        <v>1.8932</v>
      </c>
      <c r="AI31" s="180">
        <v>1.8503000000000001</v>
      </c>
      <c r="AJ31" s="180">
        <v>1.716</v>
      </c>
      <c r="AK31" s="180">
        <v>1.6779999999999999</v>
      </c>
      <c r="AL31" s="180">
        <v>1.661</v>
      </c>
      <c r="AM31" s="180">
        <v>1.6587000000000001</v>
      </c>
      <c r="AN31" s="180">
        <v>1.6674</v>
      </c>
      <c r="AO31" s="180">
        <v>1.6881999999999999</v>
      </c>
      <c r="AP31" s="180">
        <v>1.8735999999999999</v>
      </c>
      <c r="AQ31" s="180">
        <v>1.8953</v>
      </c>
      <c r="AR31" s="180">
        <v>1.8912</v>
      </c>
      <c r="AS31" s="180">
        <v>1.8794999999999999</v>
      </c>
      <c r="AT31" s="180">
        <v>1.8604000000000001</v>
      </c>
      <c r="AU31" s="180">
        <v>1.8221000000000001</v>
      </c>
      <c r="AV31" s="180">
        <v>1.6920999999999999</v>
      </c>
      <c r="AW31" s="180">
        <v>1.6578999999999999</v>
      </c>
      <c r="AX31" s="180">
        <v>1.6341000000000001</v>
      </c>
      <c r="AY31" s="180">
        <v>1.6140000000000001</v>
      </c>
    </row>
    <row customFormat="1" r="32" s="178" spans="1:51">
      <c r="A32" s="242">
        <v>44326</v>
      </c>
      <c r="B32" s="486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80">
        <v>1.9401999999999999</v>
      </c>
      <c r="AE32" s="180">
        <v>1.9511000000000001</v>
      </c>
      <c r="AF32" s="180">
        <v>1.9408000000000001</v>
      </c>
      <c r="AG32" s="180">
        <v>1.9261999999999999</v>
      </c>
      <c r="AH32" s="180">
        <v>1.903</v>
      </c>
      <c r="AI32" s="180">
        <v>1.8601000000000001</v>
      </c>
      <c r="AJ32" s="180">
        <v>1.7258</v>
      </c>
      <c r="AK32" s="180">
        <v>1.6878</v>
      </c>
      <c r="AL32" s="180">
        <v>1.6708000000000001</v>
      </c>
      <c r="AM32" s="180">
        <v>1.6685000000000001</v>
      </c>
      <c r="AN32" s="180">
        <v>1.6772</v>
      </c>
      <c r="AO32" s="180">
        <v>1.698</v>
      </c>
      <c r="AP32" s="180">
        <v>1.8834</v>
      </c>
      <c r="AQ32" s="180">
        <v>1.9051</v>
      </c>
      <c r="AR32" s="180">
        <v>1.901</v>
      </c>
      <c r="AS32" s="180">
        <v>1.8893</v>
      </c>
      <c r="AT32" s="180">
        <v>1.8702000000000001</v>
      </c>
      <c r="AU32" s="180">
        <v>1.8319000000000001</v>
      </c>
      <c r="AV32" s="180">
        <v>1.7019</v>
      </c>
      <c r="AW32" s="180">
        <v>1.6677</v>
      </c>
      <c r="AX32" s="180">
        <v>1.6438999999999999</v>
      </c>
      <c r="AY32" s="180">
        <v>1.6237999999999999</v>
      </c>
    </row>
    <row customFormat="1" r="33" s="178" spans="1:51">
      <c r="A33" s="242">
        <v>44327</v>
      </c>
      <c r="B33" s="486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80">
        <v>1.9513</v>
      </c>
      <c r="AE33" s="180">
        <v>1.9621999999999999</v>
      </c>
      <c r="AF33" s="180">
        <v>1.9519</v>
      </c>
      <c r="AG33" s="180">
        <v>1.9373</v>
      </c>
      <c r="AH33" s="180">
        <v>1.9140999999999999</v>
      </c>
      <c r="AI33" s="180">
        <v>1.8712</v>
      </c>
      <c r="AJ33" s="180">
        <v>1.7369000000000001</v>
      </c>
      <c r="AK33" s="180">
        <v>1.6989000000000001</v>
      </c>
      <c r="AL33" s="180">
        <v>1.6819</v>
      </c>
      <c r="AM33" s="180">
        <v>1.6796</v>
      </c>
      <c r="AN33" s="180">
        <v>1.6882999999999999</v>
      </c>
      <c r="AO33" s="180">
        <v>1.7091000000000001</v>
      </c>
      <c r="AP33" s="180">
        <v>1.8945000000000001</v>
      </c>
      <c r="AQ33" s="180">
        <v>1.9161999999999999</v>
      </c>
      <c r="AR33" s="180">
        <v>1.9120999999999999</v>
      </c>
      <c r="AS33" s="180">
        <v>1.9004000000000001</v>
      </c>
      <c r="AT33" s="180">
        <v>1.8813</v>
      </c>
      <c r="AU33" s="180">
        <v>1.843</v>
      </c>
      <c r="AV33" s="180">
        <v>1.7130000000000001</v>
      </c>
      <c r="AW33" s="180">
        <v>1.6788000000000001</v>
      </c>
      <c r="AX33" s="180">
        <v>1.655</v>
      </c>
      <c r="AY33" s="180">
        <v>1.6349</v>
      </c>
    </row>
    <row customFormat="1" r="34" s="178" spans="1:51">
      <c r="A34" s="242">
        <v>44328</v>
      </c>
      <c r="B34" s="486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80">
        <v>1.9669000000000001</v>
      </c>
      <c r="AE34" s="180">
        <v>1.9778</v>
      </c>
      <c r="AF34" s="180">
        <v>1.9675</v>
      </c>
      <c r="AG34" s="180">
        <v>1.9528000000000001</v>
      </c>
      <c r="AH34" s="180">
        <v>1.9296</v>
      </c>
      <c r="AI34" s="180">
        <v>1.8867</v>
      </c>
      <c r="AJ34" s="180">
        <v>1.7524</v>
      </c>
      <c r="AK34" s="180">
        <v>1.7142999999999999</v>
      </c>
      <c r="AL34" s="180">
        <v>1.6973</v>
      </c>
      <c r="AM34" s="180">
        <v>1.6950000000000001</v>
      </c>
      <c r="AN34" s="180">
        <v>1.7037</v>
      </c>
      <c r="AO34" s="180">
        <v>1.7244999999999999</v>
      </c>
      <c r="AP34" s="180">
        <v>1.9098999999999999</v>
      </c>
      <c r="AQ34" s="180">
        <v>1.9316</v>
      </c>
      <c r="AR34" s="180">
        <v>1.9275</v>
      </c>
      <c r="AS34" s="180">
        <v>1.9157999999999999</v>
      </c>
      <c r="AT34" s="180">
        <v>1.8967000000000001</v>
      </c>
      <c r="AU34" s="180">
        <v>1.8584000000000001</v>
      </c>
      <c r="AV34" s="180">
        <v>1.7283999999999999</v>
      </c>
      <c r="AW34" s="180">
        <v>1.6941999999999999</v>
      </c>
      <c r="AX34" s="180">
        <v>1.6704000000000001</v>
      </c>
      <c r="AY34" s="180">
        <v>1.6503000000000001</v>
      </c>
    </row>
    <row customFormat="1" customHeight="1" ht="12.6" r="35" s="178" spans="1:51">
      <c r="A35" s="242">
        <v>44329</v>
      </c>
      <c r="B35" s="486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80">
        <v>1.9195</v>
      </c>
      <c r="AE35" s="180">
        <v>1.9303999999999999</v>
      </c>
      <c r="AF35" s="180">
        <v>1.9200999999999999</v>
      </c>
      <c r="AG35" s="180">
        <v>1.9054</v>
      </c>
      <c r="AH35" s="180">
        <v>1.8822000000000001</v>
      </c>
      <c r="AI35" s="180">
        <v>1.8392999999999999</v>
      </c>
      <c r="AJ35" s="180">
        <v>1.7050000000000001</v>
      </c>
      <c r="AK35" s="180">
        <v>1.6669</v>
      </c>
      <c r="AL35" s="180">
        <v>1.6498999999999999</v>
      </c>
      <c r="AM35" s="180">
        <v>1.6476</v>
      </c>
      <c r="AN35" s="180">
        <v>1.6563000000000001</v>
      </c>
      <c r="AO35" s="180">
        <v>1.6771</v>
      </c>
      <c r="AP35" s="180">
        <v>1.8625</v>
      </c>
      <c r="AQ35" s="180">
        <v>1.8842000000000001</v>
      </c>
      <c r="AR35" s="180">
        <v>1.8801000000000001</v>
      </c>
      <c r="AS35" s="180">
        <v>1.8684000000000001</v>
      </c>
      <c r="AT35" s="180">
        <v>1.8492999999999999</v>
      </c>
      <c r="AU35" s="180">
        <v>1.8109999999999999</v>
      </c>
      <c r="AV35" s="180">
        <v>1.681</v>
      </c>
      <c r="AW35" s="180">
        <v>1.6468</v>
      </c>
      <c r="AX35" s="180">
        <v>1.623</v>
      </c>
      <c r="AY35" s="180">
        <v>1.6029</v>
      </c>
    </row>
    <row customFormat="1" r="36" s="178" spans="1:51">
      <c r="A36" s="242">
        <v>44330</v>
      </c>
      <c r="B36" s="486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80">
        <v>1.9432</v>
      </c>
      <c r="AE36" s="180">
        <v>1.9540999999999999</v>
      </c>
      <c r="AF36" s="180">
        <v>1.9438</v>
      </c>
      <c r="AG36" s="180">
        <v>1.9291</v>
      </c>
      <c r="AH36" s="180">
        <v>1.9058999999999999</v>
      </c>
      <c r="AI36" s="180">
        <v>1.863</v>
      </c>
      <c r="AJ36" s="180">
        <v>1.7286999999999999</v>
      </c>
      <c r="AK36" s="180">
        <v>1.6906000000000001</v>
      </c>
      <c r="AL36" s="180">
        <v>1.6736</v>
      </c>
      <c r="AM36" s="180">
        <v>1.6713</v>
      </c>
      <c r="AN36" s="180">
        <v>1.68</v>
      </c>
      <c r="AO36" s="180">
        <v>1.7008000000000001</v>
      </c>
      <c r="AP36" s="180">
        <v>1.8862000000000001</v>
      </c>
      <c r="AQ36" s="180">
        <v>1.9078999999999999</v>
      </c>
      <c r="AR36" s="180">
        <v>1.9037999999999999</v>
      </c>
      <c r="AS36" s="180">
        <v>1.8920999999999999</v>
      </c>
      <c r="AT36" s="180">
        <v>1.873</v>
      </c>
      <c r="AU36" s="180">
        <v>1.8347</v>
      </c>
      <c r="AV36" s="180">
        <v>1.7047000000000001</v>
      </c>
      <c r="AW36" s="180">
        <v>1.6705000000000001</v>
      </c>
      <c r="AX36" s="180">
        <v>1.6467000000000001</v>
      </c>
      <c r="AY36" s="180">
        <v>1.6266</v>
      </c>
    </row>
    <row customFormat="1" r="37" s="178" spans="1:51">
      <c r="A37" s="242">
        <v>44333</v>
      </c>
      <c r="B37" s="486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80">
        <v>1.9565999999999999</v>
      </c>
      <c r="AE37" s="180">
        <v>1.9675</v>
      </c>
      <c r="AF37" s="180">
        <v>1.9572000000000001</v>
      </c>
      <c r="AG37" s="180">
        <v>1.9424999999999999</v>
      </c>
      <c r="AH37" s="180">
        <v>1.9193</v>
      </c>
      <c r="AI37" s="180">
        <v>1.8764000000000001</v>
      </c>
      <c r="AJ37" s="180">
        <v>1.7421</v>
      </c>
      <c r="AK37" s="180">
        <v>1.704</v>
      </c>
      <c r="AL37" s="180">
        <v>1.6870000000000001</v>
      </c>
      <c r="AM37" s="180">
        <v>1.6847000000000001</v>
      </c>
      <c r="AN37" s="180">
        <v>1.6934</v>
      </c>
      <c r="AO37" s="180">
        <v>1.7141999999999999</v>
      </c>
      <c r="AP37" s="180">
        <v>1.8996</v>
      </c>
      <c r="AQ37" s="180">
        <v>1.9213</v>
      </c>
      <c r="AR37" s="180">
        <v>1.9172</v>
      </c>
      <c r="AS37" s="180">
        <v>1.9055</v>
      </c>
      <c r="AT37" s="180">
        <v>1.8864000000000001</v>
      </c>
      <c r="AU37" s="180">
        <v>1.8481000000000001</v>
      </c>
      <c r="AV37" s="180">
        <v>1.7181</v>
      </c>
      <c r="AW37" s="180">
        <v>1.6839</v>
      </c>
      <c r="AX37" s="180">
        <v>1.6600999999999999</v>
      </c>
      <c r="AY37" s="180">
        <v>1.64</v>
      </c>
    </row>
    <row customFormat="1" r="38" s="178" spans="1:51">
      <c r="A38" s="242">
        <v>44334</v>
      </c>
      <c r="B38" s="486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80">
        <v>1.9527000000000001</v>
      </c>
      <c r="AE38" s="180">
        <v>1.9636</v>
      </c>
      <c r="AF38" s="180">
        <v>1.9533</v>
      </c>
      <c r="AG38" s="180">
        <v>1.9386000000000001</v>
      </c>
      <c r="AH38" s="180">
        <v>1.9154</v>
      </c>
      <c r="AI38" s="180">
        <v>1.8725000000000001</v>
      </c>
      <c r="AJ38" s="180">
        <v>1.7382</v>
      </c>
      <c r="AK38" s="180">
        <v>1.7000999999999999</v>
      </c>
      <c r="AL38" s="180">
        <v>1.6831</v>
      </c>
      <c r="AM38" s="180">
        <v>1.6808000000000001</v>
      </c>
      <c r="AN38" s="180">
        <v>1.6895</v>
      </c>
      <c r="AO38" s="180">
        <v>1.7102999999999999</v>
      </c>
      <c r="AP38" s="180">
        <v>1.8956999999999999</v>
      </c>
      <c r="AQ38" s="180">
        <v>1.9174</v>
      </c>
      <c r="AR38" s="180">
        <v>1.9133</v>
      </c>
      <c r="AS38" s="180">
        <v>1.9016</v>
      </c>
      <c r="AT38" s="180">
        <v>1.8825000000000001</v>
      </c>
      <c r="AU38" s="180">
        <v>1.8442000000000001</v>
      </c>
      <c r="AV38" s="180">
        <v>1.7141999999999999</v>
      </c>
      <c r="AW38" s="180">
        <v>1.68</v>
      </c>
      <c r="AX38" s="180">
        <v>1.6561999999999999</v>
      </c>
      <c r="AY38" s="180">
        <v>1.6361000000000001</v>
      </c>
    </row>
    <row customFormat="1" r="39" s="178" spans="1:51">
      <c r="A39" s="242">
        <v>44335</v>
      </c>
      <c r="B39" s="486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80">
        <v>1.9079999999999999</v>
      </c>
      <c r="AE39" s="180">
        <v>1.9189000000000001</v>
      </c>
      <c r="AF39" s="180">
        <v>1.9086000000000001</v>
      </c>
      <c r="AG39" s="180">
        <v>1.8938999999999999</v>
      </c>
      <c r="AH39" s="180">
        <v>1.8707</v>
      </c>
      <c r="AI39" s="180">
        <v>1.8278000000000001</v>
      </c>
      <c r="AJ39" s="180">
        <v>1.6935</v>
      </c>
      <c r="AK39" s="180">
        <v>1.6554</v>
      </c>
      <c r="AL39" s="180">
        <v>1.6384000000000001</v>
      </c>
      <c r="AM39" s="180">
        <v>1.6361000000000001</v>
      </c>
      <c r="AN39" s="180">
        <v>1.6448</v>
      </c>
      <c r="AO39" s="180">
        <v>1.6656</v>
      </c>
      <c r="AP39" s="180">
        <v>1.851</v>
      </c>
      <c r="AQ39" s="180">
        <v>1.8727</v>
      </c>
      <c r="AR39" s="180">
        <v>1.8686</v>
      </c>
      <c r="AS39" s="180">
        <v>1.8569</v>
      </c>
      <c r="AT39" s="180">
        <v>1.8378000000000001</v>
      </c>
      <c r="AU39" s="180">
        <v>1.7995000000000001</v>
      </c>
      <c r="AV39" s="180">
        <v>1.6695</v>
      </c>
      <c r="AW39" s="180">
        <v>1.6353</v>
      </c>
      <c r="AX39" s="180">
        <v>1.6114999999999999</v>
      </c>
      <c r="AY39" s="180">
        <v>1.5913999999999999</v>
      </c>
    </row>
    <row customFormat="1" r="40" s="178" spans="1:51">
      <c r="A40" s="242">
        <v>44336</v>
      </c>
      <c r="B40" s="486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80">
        <v>1.881</v>
      </c>
      <c r="AE40" s="180">
        <v>1.8923000000000001</v>
      </c>
      <c r="AF40" s="180">
        <v>1.8824000000000001</v>
      </c>
      <c r="AG40" s="180">
        <v>1.8680000000000001</v>
      </c>
      <c r="AH40" s="180">
        <v>1.8452</v>
      </c>
      <c r="AI40" s="180">
        <v>1.8026</v>
      </c>
      <c r="AJ40" s="180">
        <v>1.6687000000000001</v>
      </c>
      <c r="AK40" s="180">
        <v>1.6309</v>
      </c>
      <c r="AL40" s="180">
        <v>1.6172</v>
      </c>
      <c r="AM40" s="180">
        <v>1.6149</v>
      </c>
      <c r="AN40" s="180">
        <v>1.6235999999999999</v>
      </c>
      <c r="AO40" s="180">
        <v>1.6444000000000001</v>
      </c>
      <c r="AP40" s="180">
        <v>1.8298000000000001</v>
      </c>
      <c r="AQ40" s="180">
        <v>1.8514999999999999</v>
      </c>
      <c r="AR40" s="180">
        <v>1.8473999999999999</v>
      </c>
      <c r="AS40" s="180">
        <v>1.8357000000000001</v>
      </c>
      <c r="AT40" s="180">
        <v>1.8166</v>
      </c>
      <c r="AU40" s="180">
        <v>1.7783</v>
      </c>
      <c r="AV40" s="180">
        <v>1.6483000000000001</v>
      </c>
      <c r="AW40" s="180">
        <v>1.6141000000000001</v>
      </c>
      <c r="AX40" s="180">
        <v>1.5903</v>
      </c>
      <c r="AY40" s="180">
        <v>1.5702</v>
      </c>
    </row>
    <row customFormat="1" r="41" s="178" spans="1:51">
      <c r="A41" s="242">
        <v>44337</v>
      </c>
      <c r="B41" s="486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80">
        <v>1.9136</v>
      </c>
      <c r="AE41" s="180">
        <v>1.9248000000000001</v>
      </c>
      <c r="AF41" s="180">
        <v>1.9148000000000001</v>
      </c>
      <c r="AG41" s="180">
        <v>1.9003000000000001</v>
      </c>
      <c r="AH41" s="180">
        <v>1.8774999999999999</v>
      </c>
      <c r="AI41" s="180">
        <v>1.8349</v>
      </c>
      <c r="AJ41" s="180">
        <v>1.7009000000000001</v>
      </c>
      <c r="AK41" s="180">
        <v>1.663</v>
      </c>
      <c r="AL41" s="180">
        <v>1.6493</v>
      </c>
      <c r="AM41" s="180">
        <v>1.647</v>
      </c>
      <c r="AN41" s="180">
        <v>1.6556999999999999</v>
      </c>
      <c r="AO41" s="180">
        <v>1.6765000000000001</v>
      </c>
      <c r="AP41" s="180">
        <v>1.8619000000000001</v>
      </c>
      <c r="AQ41" s="180">
        <v>1.8835999999999999</v>
      </c>
      <c r="AR41" s="180">
        <v>1.8794999999999999</v>
      </c>
      <c r="AS41" s="180">
        <v>1.8677999999999999</v>
      </c>
      <c r="AT41" s="180">
        <v>1.8487</v>
      </c>
      <c r="AU41" s="180">
        <v>1.8104</v>
      </c>
      <c r="AV41" s="180">
        <v>1.6803999999999999</v>
      </c>
      <c r="AW41" s="180">
        <v>1.6462000000000001</v>
      </c>
      <c r="AX41" s="180">
        <v>1.6224000000000001</v>
      </c>
      <c r="AY41" s="180">
        <v>1.5702</v>
      </c>
    </row>
    <row customFormat="1" r="42" s="178" spans="1:51">
      <c r="A42" s="242">
        <v>44340</v>
      </c>
      <c r="B42" s="486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80">
        <v>1.9581</v>
      </c>
      <c r="AE42" s="180">
        <v>1.9686999999999999</v>
      </c>
      <c r="AF42" s="180">
        <v>1.9581999999999999</v>
      </c>
      <c r="AG42" s="180">
        <v>1.9431</v>
      </c>
      <c r="AH42" s="180">
        <v>1.9198</v>
      </c>
      <c r="AI42" s="180">
        <v>1.8766</v>
      </c>
      <c r="AJ42" s="180">
        <v>1.742</v>
      </c>
      <c r="AK42" s="180">
        <v>1.7036</v>
      </c>
      <c r="AL42" s="180">
        <v>1.6893</v>
      </c>
      <c r="AM42" s="180">
        <v>1.6868000000000001</v>
      </c>
      <c r="AN42" s="180">
        <v>1.6952</v>
      </c>
      <c r="AO42" s="180">
        <v>1.7158</v>
      </c>
      <c r="AP42" s="180">
        <v>1.9009</v>
      </c>
      <c r="AQ42" s="180">
        <v>1.9224000000000001</v>
      </c>
      <c r="AR42" s="180">
        <v>1.9179999999999999</v>
      </c>
      <c r="AS42" s="180">
        <v>1.9060999999999999</v>
      </c>
      <c r="AT42" s="180">
        <v>1.8867</v>
      </c>
      <c r="AU42" s="180">
        <v>1.8482000000000001</v>
      </c>
      <c r="AV42" s="180">
        <v>1.7179</v>
      </c>
      <c r="AW42" s="180">
        <v>1.6835</v>
      </c>
      <c r="AX42" s="180">
        <v>1.6594</v>
      </c>
      <c r="AY42" s="180">
        <v>1.6393</v>
      </c>
    </row>
    <row customFormat="1" r="43" s="178" spans="1:51">
      <c r="A43" s="242">
        <v>44341</v>
      </c>
      <c r="B43" s="486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80">
        <v>1.9618</v>
      </c>
      <c r="AE43" s="180">
        <v>1.9722999999999999</v>
      </c>
      <c r="AF43" s="180">
        <v>1.9618</v>
      </c>
      <c r="AG43" s="180">
        <v>1.9466000000000001</v>
      </c>
      <c r="AH43" s="180">
        <v>1.9232</v>
      </c>
      <c r="AI43" s="180">
        <v>1.8798999999999999</v>
      </c>
      <c r="AJ43" s="180">
        <v>1.7453000000000001</v>
      </c>
      <c r="AK43" s="180">
        <v>1.7068000000000001</v>
      </c>
      <c r="AL43" s="180">
        <v>1.6923999999999999</v>
      </c>
      <c r="AM43" s="180">
        <v>1.6899</v>
      </c>
      <c r="AN43" s="180">
        <v>1.6982999999999999</v>
      </c>
      <c r="AO43" s="180">
        <v>1.7189000000000001</v>
      </c>
      <c r="AP43" s="180">
        <v>1.9039999999999999</v>
      </c>
      <c r="AQ43" s="180">
        <v>1.9255</v>
      </c>
      <c r="AR43" s="180">
        <v>1.9211</v>
      </c>
      <c r="AS43" s="180">
        <v>1.9092</v>
      </c>
      <c r="AT43" s="180">
        <v>1.8897999999999999</v>
      </c>
      <c r="AU43" s="180">
        <v>1.8512999999999999</v>
      </c>
      <c r="AV43" s="180">
        <v>1.7210000000000001</v>
      </c>
      <c r="AW43" s="180">
        <v>1.6866000000000001</v>
      </c>
      <c r="AX43" s="180">
        <v>1.6625000000000001</v>
      </c>
      <c r="AY43" s="180">
        <v>1.6424000000000001</v>
      </c>
    </row>
    <row customFormat="1" r="44" s="178" spans="1:51">
      <c r="A44" s="242">
        <v>44342</v>
      </c>
      <c r="B44" s="486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80">
        <v>1.9756</v>
      </c>
      <c r="AE44" s="180">
        <v>1.9857</v>
      </c>
      <c r="AF44" s="180">
        <v>1.9749000000000001</v>
      </c>
      <c r="AG44" s="180">
        <v>1.9594</v>
      </c>
      <c r="AH44" s="180">
        <v>1.9356</v>
      </c>
      <c r="AI44" s="180">
        <v>1.8919999999999999</v>
      </c>
      <c r="AJ44" s="180">
        <v>1.7571000000000001</v>
      </c>
      <c r="AK44" s="180">
        <v>1.7181999999999999</v>
      </c>
      <c r="AL44" s="180">
        <v>1.7035</v>
      </c>
      <c r="AM44" s="180">
        <v>1.7010000000000001</v>
      </c>
      <c r="AN44" s="180">
        <v>1.7094</v>
      </c>
      <c r="AO44" s="180">
        <v>1.73</v>
      </c>
      <c r="AP44" s="180">
        <v>1.9151</v>
      </c>
      <c r="AQ44" s="180">
        <v>1.9366000000000001</v>
      </c>
      <c r="AR44" s="180">
        <v>1.9321999999999999</v>
      </c>
      <c r="AS44" s="180">
        <v>1.9202999999999999</v>
      </c>
      <c r="AT44" s="180">
        <v>1.9009</v>
      </c>
      <c r="AU44" s="180">
        <v>1.8624000000000001</v>
      </c>
      <c r="AV44" s="180">
        <v>1.7321</v>
      </c>
      <c r="AW44" s="180">
        <v>1.6977</v>
      </c>
      <c r="AX44" s="180">
        <v>1.6736</v>
      </c>
      <c r="AY44" s="180">
        <v>1.6535</v>
      </c>
    </row>
    <row customFormat="1" r="45" s="178" spans="1:51">
      <c r="A45" s="242">
        <v>44343</v>
      </c>
      <c r="B45" s="486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80">
        <v>1.9822</v>
      </c>
      <c r="AE45" s="180">
        <v>1.9923</v>
      </c>
      <c r="AF45" s="180">
        <v>1.9815</v>
      </c>
      <c r="AG45" s="180">
        <v>1.966</v>
      </c>
      <c r="AH45" s="180">
        <v>1.9421999999999999</v>
      </c>
      <c r="AI45" s="180">
        <v>1.8986000000000001</v>
      </c>
      <c r="AJ45" s="180">
        <v>1.7636000000000001</v>
      </c>
      <c r="AK45" s="180">
        <v>1.7246999999999999</v>
      </c>
      <c r="AL45" s="180">
        <v>1.71</v>
      </c>
      <c r="AM45" s="180">
        <v>1.7075</v>
      </c>
      <c r="AN45" s="180">
        <v>1.7159</v>
      </c>
      <c r="AO45" s="180">
        <v>1.7364999999999999</v>
      </c>
      <c r="AP45" s="180">
        <v>1.9216</v>
      </c>
      <c r="AQ45" s="180">
        <v>1.9431</v>
      </c>
      <c r="AR45" s="180">
        <v>1.9387000000000001</v>
      </c>
      <c r="AS45" s="180">
        <v>1.9268000000000001</v>
      </c>
      <c r="AT45" s="180">
        <v>1.9074</v>
      </c>
      <c r="AU45" s="180">
        <v>1.8689</v>
      </c>
      <c r="AV45" s="180">
        <v>1.7385999999999999</v>
      </c>
      <c r="AW45" s="180">
        <v>1.7041999999999999</v>
      </c>
      <c r="AX45" s="180">
        <v>1.6800999999999999</v>
      </c>
      <c r="AY45" s="180">
        <v>1.66</v>
      </c>
    </row>
    <row customFormat="1" r="46" s="178" spans="1:51">
      <c r="A46" s="242">
        <v>44344</v>
      </c>
      <c r="B46" s="486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80">
        <v>1.9639</v>
      </c>
      <c r="AE46" s="180">
        <v>1.9739</v>
      </c>
      <c r="AF46" s="180">
        <v>1.9630000000000001</v>
      </c>
      <c r="AG46" s="180">
        <v>1.9474</v>
      </c>
      <c r="AH46" s="180">
        <v>1.9235</v>
      </c>
      <c r="AI46" s="180">
        <v>1.8797999999999999</v>
      </c>
      <c r="AJ46" s="180">
        <v>1.7446999999999999</v>
      </c>
      <c r="AK46" s="180">
        <v>1.7058</v>
      </c>
      <c r="AL46" s="180">
        <v>1.6910000000000001</v>
      </c>
      <c r="AM46" s="180">
        <v>1.6883999999999999</v>
      </c>
      <c r="AN46" s="180">
        <v>1.6967000000000001</v>
      </c>
      <c r="AO46" s="180">
        <v>1.7172000000000001</v>
      </c>
      <c r="AP46" s="180">
        <v>1.9021999999999999</v>
      </c>
      <c r="AQ46" s="180">
        <v>1.9236</v>
      </c>
      <c r="AR46" s="180">
        <v>1.9191</v>
      </c>
      <c r="AS46" s="180">
        <v>1.9071</v>
      </c>
      <c r="AT46" s="180">
        <v>1.8875999999999999</v>
      </c>
      <c r="AU46" s="180">
        <v>1.849</v>
      </c>
      <c r="AV46" s="180">
        <v>1.7185999999999999</v>
      </c>
      <c r="AW46" s="180">
        <v>1.6840999999999999</v>
      </c>
      <c r="AX46" s="180">
        <v>1.6585000000000001</v>
      </c>
      <c r="AY46" s="180">
        <v>1.6384000000000001</v>
      </c>
    </row>
    <row customFormat="1" r="47" s="178" spans="1:51">
      <c r="A47" s="242">
        <v>44347</v>
      </c>
      <c r="B47" s="486">
        <v>0</v>
      </c>
      <c r="F47" s="65"/>
      <c r="G47" s="73"/>
      <c r="H47" s="375">
        <v>2.1402000000000001</v>
      </c>
      <c r="I47" s="375">
        <v>2.1368999999999998</v>
      </c>
      <c r="J47" s="375">
        <v>2.1288999999999998</v>
      </c>
      <c r="K47" s="375">
        <v>2.1061000000000001</v>
      </c>
      <c r="L47" s="375">
        <v>1.9841</v>
      </c>
      <c r="M47" s="375">
        <v>1.9459</v>
      </c>
      <c r="N47" s="375">
        <v>1.9153</v>
      </c>
      <c r="O47" s="375">
        <v>1.9036</v>
      </c>
      <c r="P47" s="375">
        <v>1.9058999999999999</v>
      </c>
      <c r="Q47" s="375">
        <v>1.9181999999999999</v>
      </c>
      <c r="R47" s="375">
        <v>2.0609999999999999</v>
      </c>
      <c r="S47" s="375">
        <v>2.0613000000000001</v>
      </c>
      <c r="T47" s="375">
        <v>2.0499000000000001</v>
      </c>
      <c r="U47" s="375">
        <v>2.0303</v>
      </c>
      <c r="V47" s="375">
        <v>2.0045000000000002</v>
      </c>
      <c r="W47" s="375">
        <v>1.9735</v>
      </c>
      <c r="X47" s="375">
        <v>1.8429</v>
      </c>
      <c r="Y47" s="375">
        <v>1.8134999999999999</v>
      </c>
      <c r="Z47" s="375">
        <v>1.7939000000000001</v>
      </c>
      <c r="AA47" s="375">
        <v>1.7845</v>
      </c>
      <c r="AB47" s="375">
        <v>1.784</v>
      </c>
      <c r="AC47" s="375">
        <v>1.7934000000000001</v>
      </c>
      <c r="AD47" s="376">
        <v>1.9639</v>
      </c>
      <c r="AE47" s="376">
        <v>1.9739</v>
      </c>
      <c r="AF47" s="376">
        <v>1.9630000000000001</v>
      </c>
      <c r="AG47" s="376">
        <v>1.9474</v>
      </c>
      <c r="AH47" s="376">
        <v>1.9235</v>
      </c>
      <c r="AI47" s="376">
        <v>1.8797999999999999</v>
      </c>
      <c r="AJ47" s="376">
        <v>1.7446999999999999</v>
      </c>
      <c r="AK47" s="376">
        <v>1.7058</v>
      </c>
      <c r="AL47" s="376">
        <v>1.6910000000000001</v>
      </c>
      <c r="AM47" s="376">
        <v>1.6883999999999999</v>
      </c>
      <c r="AN47" s="376">
        <v>1.6967000000000001</v>
      </c>
      <c r="AO47" s="376">
        <v>1.7172000000000001</v>
      </c>
      <c r="AP47" s="376">
        <v>1.9021999999999999</v>
      </c>
      <c r="AQ47" s="376">
        <v>1.9236</v>
      </c>
      <c r="AR47" s="376">
        <v>1.9191</v>
      </c>
      <c r="AS47" s="376">
        <v>1.9071</v>
      </c>
      <c r="AT47" s="376">
        <v>1.8875999999999999</v>
      </c>
      <c r="AU47" s="376">
        <v>1.849</v>
      </c>
      <c r="AV47" s="376">
        <v>1.7185999999999999</v>
      </c>
      <c r="AW47" s="376">
        <v>1.6840999999999999</v>
      </c>
      <c r="AX47" s="376">
        <v>1.6585000000000001</v>
      </c>
      <c r="AY47" s="376">
        <v>1.6384000000000001</v>
      </c>
    </row>
    <row customFormat="1" r="48" s="178" spans="1:51">
      <c r="A48" s="242">
        <v>44348</v>
      </c>
      <c r="B48" s="486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80">
        <v>1.9906999999999999</v>
      </c>
      <c r="AE48" s="180">
        <v>2.0003000000000002</v>
      </c>
      <c r="AF48" s="180">
        <v>1.9891000000000001</v>
      </c>
      <c r="AG48" s="180">
        <v>1.9731000000000001</v>
      </c>
      <c r="AH48" s="180">
        <v>1.9488000000000001</v>
      </c>
      <c r="AI48" s="180">
        <v>1.9047000000000001</v>
      </c>
      <c r="AJ48" s="180">
        <v>1.7692000000000001</v>
      </c>
      <c r="AK48" s="180">
        <v>1.7299</v>
      </c>
      <c r="AL48" s="180">
        <v>1.7146999999999999</v>
      </c>
      <c r="AM48" s="180">
        <v>1.7121</v>
      </c>
      <c r="AN48" s="180">
        <v>1.7203999999999999</v>
      </c>
      <c r="AO48" s="180">
        <v>1.7408999999999999</v>
      </c>
      <c r="AP48" s="180">
        <v>1.9258999999999999</v>
      </c>
      <c r="AQ48" s="180">
        <v>1.9473</v>
      </c>
      <c r="AR48" s="180">
        <v>1.9428000000000001</v>
      </c>
      <c r="AS48" s="180">
        <v>1.9308000000000001</v>
      </c>
      <c r="AT48" s="180">
        <v>1.9113</v>
      </c>
      <c r="AU48" s="180">
        <v>1.8727</v>
      </c>
      <c r="AV48" s="180">
        <v>1.7423</v>
      </c>
      <c r="AW48" s="180">
        <v>1.7078</v>
      </c>
      <c r="AX48" s="180">
        <v>1.6821999999999999</v>
      </c>
      <c r="AY48" s="180">
        <v>1.6620999999999999</v>
      </c>
    </row>
    <row r="49" spans="1:51">
      <c r="A49" s="96">
        <v>44349</v>
      </c>
      <c r="B49" s="486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6">
        <v>44350</v>
      </c>
      <c r="B50" s="486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6">
        <v>44351</v>
      </c>
      <c r="B51" s="486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6">
        <v>44354</v>
      </c>
      <c r="B52" s="486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6">
        <v>44355</v>
      </c>
      <c r="B53" s="486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6">
        <v>44356</v>
      </c>
      <c r="B54" s="486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6">
        <v>44357</v>
      </c>
      <c r="B55" s="486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6">
        <v>44358</v>
      </c>
      <c r="B56" s="486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6">
        <v>44361</v>
      </c>
      <c r="B57" s="486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6">
        <v>44362</v>
      </c>
      <c r="B58" s="486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6">
        <v>44363</v>
      </c>
      <c r="B59" s="486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6">
        <v>44364</v>
      </c>
      <c r="B60" s="486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6">
        <v>44365</v>
      </c>
      <c r="B61" s="486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6">
        <v>44368</v>
      </c>
      <c r="B62" s="486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6">
        <v>44369</v>
      </c>
      <c r="B63" s="486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6">
        <v>44370</v>
      </c>
      <c r="B64" s="486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6">
        <v>44371</v>
      </c>
      <c r="B65" s="486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6">
        <v>44372</v>
      </c>
      <c r="B66" s="486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6">
        <v>44375</v>
      </c>
      <c r="B67" s="486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6">
        <v>44376</v>
      </c>
      <c r="B68" s="486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6">
        <v>44377</v>
      </c>
      <c r="B69" s="486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6">
        <v>44378</v>
      </c>
      <c r="B70" s="486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6">
        <v>44379</v>
      </c>
      <c r="B71" s="486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customFormat="1" r="72" s="192" spans="1:51">
      <c r="A72" s="104">
        <v>44382</v>
      </c>
      <c r="B72" s="487"/>
      <c r="J72" s="192">
        <v>2.2997999999999998</v>
      </c>
      <c r="K72" s="192">
        <v>2.2839999999999998</v>
      </c>
      <c r="L72" s="192">
        <v>2.1589</v>
      </c>
      <c r="M72" s="192">
        <v>2.1156999999999999</v>
      </c>
      <c r="N72" s="192">
        <v>2.0798000000000001</v>
      </c>
      <c r="O72" s="192">
        <v>2.0659999999999998</v>
      </c>
      <c r="P72" s="192">
        <v>2.0655999999999999</v>
      </c>
      <c r="Q72" s="192">
        <v>2.0739000000000001</v>
      </c>
      <c r="R72" s="192">
        <v>2.1943999999999999</v>
      </c>
      <c r="S72" s="192">
        <v>2.1909999999999998</v>
      </c>
      <c r="T72" s="192">
        <v>2.1770999999999998</v>
      </c>
      <c r="U72" s="192">
        <v>2.1556000000000002</v>
      </c>
      <c r="V72" s="192">
        <v>2.129</v>
      </c>
      <c r="W72" s="192">
        <v>2.0975000000000001</v>
      </c>
      <c r="X72" s="192">
        <v>1.9644999999999999</v>
      </c>
      <c r="Y72" s="192">
        <v>1.9319999999999999</v>
      </c>
      <c r="Z72" s="192">
        <v>1.9103000000000001</v>
      </c>
      <c r="AA72" s="192">
        <v>1.9008</v>
      </c>
      <c r="AB72" s="192">
        <v>1.9004000000000001</v>
      </c>
      <c r="AC72" s="192">
        <v>1.91</v>
      </c>
      <c r="AD72" s="192">
        <v>2.0809000000000002</v>
      </c>
      <c r="AE72" s="192">
        <v>2.0910000000000002</v>
      </c>
      <c r="AF72" s="192">
        <v>2.0806</v>
      </c>
      <c r="AG72" s="192">
        <v>2.0632000000000001</v>
      </c>
      <c r="AH72" s="192">
        <v>2.0375999999999999</v>
      </c>
      <c r="AI72" s="192">
        <v>1.9922</v>
      </c>
      <c r="AJ72" s="192">
        <v>1.8556999999999999</v>
      </c>
      <c r="AK72" s="192">
        <v>1.8149999999999999</v>
      </c>
      <c r="AL72" s="192">
        <v>1.7987</v>
      </c>
      <c r="AM72" s="192">
        <v>1.7956000000000001</v>
      </c>
      <c r="AN72" s="192">
        <v>1.8033999999999999</v>
      </c>
      <c r="AO72" s="192">
        <v>1.8236000000000001</v>
      </c>
      <c r="AP72" s="192">
        <v>2.0081000000000002</v>
      </c>
      <c r="AQ72" s="192">
        <v>2.0291000000000001</v>
      </c>
      <c r="AR72" s="192">
        <v>2.0244</v>
      </c>
      <c r="AS72" s="192">
        <v>2.0118</v>
      </c>
      <c r="AT72" s="192">
        <v>1.9919</v>
      </c>
      <c r="AU72" s="192">
        <v>1.9529000000000001</v>
      </c>
      <c r="AV72" s="192">
        <v>1.8223</v>
      </c>
      <c r="AW72" s="192">
        <v>1.7871999999999999</v>
      </c>
      <c r="AX72" s="192">
        <v>1.7597</v>
      </c>
      <c r="AY72" s="192">
        <v>1.7396</v>
      </c>
    </row>
    <row r="73" spans="1:51">
      <c r="A73" s="96">
        <v>44383</v>
      </c>
      <c r="B73" s="486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6">
        <v>44384</v>
      </c>
      <c r="B74" s="486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6">
        <v>44385</v>
      </c>
      <c r="B75" s="486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6">
        <v>44386</v>
      </c>
      <c r="B76" s="486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6">
        <v>44389</v>
      </c>
      <c r="B77" s="486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6">
        <v>44390</v>
      </c>
      <c r="B78" s="486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6">
        <v>44391</v>
      </c>
      <c r="B79" s="486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6">
        <v>44392</v>
      </c>
      <c r="B80" s="486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6">
        <v>44393</v>
      </c>
      <c r="B81" s="486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6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6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6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6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6">
        <v>44400</v>
      </c>
      <c r="B86" s="63">
        <v>180406</v>
      </c>
      <c r="J86">
        <v>2.2913000000000001</v>
      </c>
      <c r="K86">
        <v>2.2612000000000001</v>
      </c>
      <c r="L86" s="392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6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6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6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6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6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6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6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6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6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6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6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6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6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6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6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6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6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6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6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6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6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6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6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6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6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6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6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6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5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6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6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4">
        <v>44445</v>
      </c>
      <c r="L117" s="192">
        <v>2.1539999999999999</v>
      </c>
      <c r="M117" s="192">
        <v>2.0870000000000002</v>
      </c>
      <c r="N117" s="192">
        <v>2.0451000000000001</v>
      </c>
      <c r="O117" s="192">
        <v>2.0276999999999998</v>
      </c>
      <c r="P117" s="192">
        <v>2.0257999999999998</v>
      </c>
      <c r="Q117" s="192">
        <v>2.0339</v>
      </c>
      <c r="R117" s="192">
        <v>2.1501999999999999</v>
      </c>
      <c r="S117" s="192">
        <v>2.1480000000000001</v>
      </c>
      <c r="T117" s="192">
        <v>2.1337999999999999</v>
      </c>
      <c r="U117" s="192">
        <v>2.1145</v>
      </c>
      <c r="V117" s="192">
        <v>2.0903</v>
      </c>
      <c r="W117" s="192">
        <v>2.0609000000000002</v>
      </c>
      <c r="X117" s="192">
        <v>1.9343999999999999</v>
      </c>
      <c r="Y117" s="192">
        <v>1.9038999999999999</v>
      </c>
      <c r="Z117" s="192">
        <v>1.8826000000000001</v>
      </c>
      <c r="AA117" s="192">
        <v>1.8723000000000001</v>
      </c>
      <c r="AB117" s="192">
        <v>1.87</v>
      </c>
      <c r="AC117" s="192">
        <v>1.8771</v>
      </c>
      <c r="AD117" s="192">
        <v>2.0156000000000001</v>
      </c>
      <c r="AE117" s="192">
        <v>2.0272999999999999</v>
      </c>
      <c r="AF117" s="192">
        <v>2.0228999999999999</v>
      </c>
      <c r="AG117" s="192">
        <v>2.0070000000000001</v>
      </c>
      <c r="AH117" s="192">
        <v>1.9833000000000001</v>
      </c>
      <c r="AI117" s="192">
        <v>1.9450000000000001</v>
      </c>
      <c r="AJ117" s="192">
        <v>1.8146</v>
      </c>
      <c r="AK117" s="192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92">
        <v>1.9168000000000001</v>
      </c>
      <c r="AV117" s="192">
        <v>1.7862</v>
      </c>
      <c r="AW117" s="192">
        <v>1.7509999999999999</v>
      </c>
      <c r="AX117" s="192">
        <v>1.7230000000000001</v>
      </c>
      <c r="AY117" s="192">
        <v>1.7029000000000001</v>
      </c>
    </row>
    <row r="118" spans="1:51">
      <c r="A118" s="96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6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6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6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6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6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6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6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6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6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6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6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6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6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6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6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6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6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6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6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6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6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6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6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6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6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6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6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6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6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6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6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6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6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6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6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6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6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6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6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6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6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6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6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6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6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6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6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6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6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6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6">
        <v>44517</v>
      </c>
      <c r="B169" s="63">
        <v>204558</v>
      </c>
      <c r="L169" s="397"/>
      <c r="M169" s="398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6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6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6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6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6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4">
        <v>44525</v>
      </c>
      <c r="N175" s="192">
        <v>2.3197000000000001</v>
      </c>
      <c r="O175" s="192">
        <v>2.2658999999999998</v>
      </c>
      <c r="P175" s="192">
        <v>2.2503000000000002</v>
      </c>
      <c r="Q175" s="192">
        <v>2.254</v>
      </c>
      <c r="R175" s="192">
        <v>2.3662999999999998</v>
      </c>
      <c r="S175" s="192">
        <v>2.3609</v>
      </c>
      <c r="T175" s="192">
        <v>2.3443000000000001</v>
      </c>
      <c r="U175" s="192">
        <v>2.3182999999999998</v>
      </c>
      <c r="V175" s="192">
        <v>2.2867000000000002</v>
      </c>
      <c r="W175" s="192">
        <v>2.2502</v>
      </c>
      <c r="X175" s="192">
        <v>2.1122000000000001</v>
      </c>
      <c r="Y175" s="192">
        <v>2.0754999999999999</v>
      </c>
      <c r="Z175" s="192">
        <v>2.0503999999999998</v>
      </c>
      <c r="AA175" s="192">
        <v>2.0369000000000002</v>
      </c>
      <c r="AB175" s="192">
        <v>2.0346000000000002</v>
      </c>
      <c r="AC175" s="192">
        <v>2.0413000000000001</v>
      </c>
      <c r="AD175" s="192">
        <v>2.1713</v>
      </c>
      <c r="AE175" s="192">
        <v>2.1726000000000001</v>
      </c>
      <c r="AF175" s="192">
        <v>2.1686000000000001</v>
      </c>
      <c r="AG175" s="192">
        <v>2.1549999999999998</v>
      </c>
      <c r="AH175" s="192">
        <v>2.1333000000000002</v>
      </c>
      <c r="AI175" s="192">
        <v>2.0966</v>
      </c>
      <c r="AJ175" s="192">
        <v>1.9681999999999999</v>
      </c>
      <c r="AK175" s="192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92">
        <v>2.0598000000000001</v>
      </c>
      <c r="AV175" s="192">
        <v>1.9285000000000001</v>
      </c>
      <c r="AW175" s="192">
        <v>1.8923000000000001</v>
      </c>
      <c r="AX175" s="192">
        <v>1.8634999999999999</v>
      </c>
      <c r="AY175" s="192">
        <v>1.8433999999999999</v>
      </c>
    </row>
    <row r="176" spans="1:51">
      <c r="A176" s="96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6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6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6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6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6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6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6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6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6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6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6">
        <v>44543</v>
      </c>
      <c r="B187" s="63">
        <v>171514</v>
      </c>
      <c r="N187" s="396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6">
        <v>44544</v>
      </c>
      <c r="B188" s="63">
        <v>138409</v>
      </c>
      <c r="N188" s="394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6">
        <v>44545</v>
      </c>
      <c r="B189" s="63">
        <v>162287</v>
      </c>
      <c r="N189" s="395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6">
        <v>44546</v>
      </c>
      <c r="B190" s="63">
        <v>163373</v>
      </c>
      <c r="N190" s="394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6">
        <v>44547</v>
      </c>
      <c r="B191" s="63">
        <v>188892</v>
      </c>
      <c r="N191" s="396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6">
        <v>44550</v>
      </c>
      <c r="B192" s="63">
        <v>158546</v>
      </c>
      <c r="N192" s="394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6">
        <v>44551</v>
      </c>
      <c r="B193" s="63">
        <v>117502</v>
      </c>
      <c r="N193" s="396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6">
        <v>44552</v>
      </c>
      <c r="B194" s="63">
        <v>163265</v>
      </c>
      <c r="N194" s="394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6">
        <v>44553</v>
      </c>
      <c r="B195" s="63">
        <v>196277</v>
      </c>
      <c r="N195" s="396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6">
        <v>44554</v>
      </c>
      <c r="N196" s="394"/>
      <c r="O196" s="192">
        <v>2.2061000000000002</v>
      </c>
      <c r="P196" s="192">
        <v>2.2033</v>
      </c>
      <c r="Q196" s="192">
        <v>2.2031999999999998</v>
      </c>
      <c r="R196" s="192">
        <v>2.3035999999999999</v>
      </c>
      <c r="S196" s="192">
        <v>2.2965</v>
      </c>
      <c r="T196" s="192">
        <v>2.2791999999999999</v>
      </c>
      <c r="U196" s="192">
        <v>2.2547000000000001</v>
      </c>
      <c r="V196" s="192">
        <v>2.2244999999999999</v>
      </c>
      <c r="W196" s="192">
        <v>2.1880000000000002</v>
      </c>
      <c r="X196" s="192">
        <v>2.0480999999999998</v>
      </c>
      <c r="Y196" s="192">
        <v>2.0089000000000001</v>
      </c>
      <c r="Z196" s="192">
        <v>1.9802</v>
      </c>
      <c r="AA196" s="192">
        <v>1.9659</v>
      </c>
      <c r="AB196" s="192">
        <v>1.9644999999999999</v>
      </c>
      <c r="AC196" s="192">
        <v>1.9725999999999999</v>
      </c>
      <c r="AD196" s="192">
        <v>2.1042999999999998</v>
      </c>
      <c r="AE196" s="192">
        <v>2.1089000000000002</v>
      </c>
      <c r="AF196" s="192">
        <v>2.1088</v>
      </c>
      <c r="AG196" s="192">
        <v>2.0960000000000001</v>
      </c>
      <c r="AH196" s="192">
        <v>2.0739999999999998</v>
      </c>
      <c r="AI196" s="192">
        <v>2.0379999999999998</v>
      </c>
      <c r="AJ196" s="192">
        <v>1.9103000000000001</v>
      </c>
      <c r="AK196" s="192">
        <v>1.8784000000000001</v>
      </c>
      <c r="AL196" s="192">
        <v>1.8584000000000001</v>
      </c>
      <c r="AM196" s="192">
        <v>1.8524</v>
      </c>
      <c r="AN196" s="192">
        <v>1.8634999999999999</v>
      </c>
      <c r="AO196" s="192">
        <v>1.8813</v>
      </c>
      <c r="AP196" s="192">
        <v>2.0642999999999998</v>
      </c>
      <c r="AQ196" s="192">
        <v>2.085</v>
      </c>
      <c r="AR196" s="192">
        <v>2.0800999999999998</v>
      </c>
      <c r="AS196" s="192">
        <v>2.0668000000000002</v>
      </c>
      <c r="AT196" s="192">
        <v>2.0470000000000002</v>
      </c>
      <c r="AU196" s="192">
        <v>2.0070999999999999</v>
      </c>
      <c r="AV196" s="192">
        <v>1.8763000000000001</v>
      </c>
      <c r="AW196" s="192">
        <v>1.8406</v>
      </c>
      <c r="AX196" s="192">
        <v>1.8144</v>
      </c>
      <c r="AY196" s="192">
        <v>1.7943</v>
      </c>
      <c r="AZ196" s="192">
        <v>1.7991999999999999</v>
      </c>
      <c r="BA196" s="192">
        <v>1.8165</v>
      </c>
      <c r="BB196" s="192">
        <v>1.9990000000000001</v>
      </c>
      <c r="BC196" s="192">
        <v>2.0192000000000001</v>
      </c>
      <c r="BD196" s="192">
        <v>2.0137999999999998</v>
      </c>
      <c r="BE196" s="192">
        <v>2</v>
      </c>
      <c r="BF196" s="192">
        <v>1.9797</v>
      </c>
      <c r="BG196" s="192">
        <v>1.9393</v>
      </c>
      <c r="BH196" s="192">
        <v>1.8080000000000001</v>
      </c>
      <c r="BI196" s="192">
        <v>1.7718</v>
      </c>
      <c r="BJ196" s="192">
        <v>1.7430000000000001</v>
      </c>
      <c r="BK196" s="192">
        <v>1.7229000000000001</v>
      </c>
    </row>
    <row r="197" spans="1:63">
      <c r="A197" s="96">
        <v>44557</v>
      </c>
      <c r="B197" s="63">
        <v>117748</v>
      </c>
      <c r="N197" s="396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6">
        <v>44558</v>
      </c>
      <c r="B198" s="63">
        <v>92487</v>
      </c>
      <c r="N198" s="394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6">
        <v>44559</v>
      </c>
      <c r="B199" s="63">
        <v>123036</v>
      </c>
      <c r="N199" s="396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6">
        <v>44560</v>
      </c>
      <c r="B200" s="63">
        <v>121421</v>
      </c>
      <c r="N200" s="394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6">
        <v>44561</v>
      </c>
      <c r="B201" s="63">
        <v>147479</v>
      </c>
      <c r="N201" s="395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6">
        <v>44564</v>
      </c>
      <c r="B202" s="63">
        <v>120473</v>
      </c>
      <c r="N202" s="394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6">
        <v>44565</v>
      </c>
      <c r="B203" s="63">
        <v>192567</v>
      </c>
      <c r="N203" s="396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6">
        <v>44566</v>
      </c>
      <c r="B204" s="63">
        <v>194225</v>
      </c>
      <c r="N204" s="394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6">
        <v>44567</v>
      </c>
      <c r="B205" s="63">
        <v>190324</v>
      </c>
      <c r="N205" s="396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6">
        <v>44568</v>
      </c>
      <c r="B206" s="63">
        <v>173437</v>
      </c>
      <c r="N206" s="394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6">
        <v>44571</v>
      </c>
      <c r="B207" s="63">
        <v>210255</v>
      </c>
      <c r="N207" s="397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6">
        <v>44572</v>
      </c>
      <c r="B208" s="63">
        <v>220316</v>
      </c>
      <c r="N208" s="397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6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6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6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6">
        <v>44578</v>
      </c>
      <c r="P212" s="192">
        <v>2.419</v>
      </c>
      <c r="Q212" s="192">
        <v>2.4237000000000002</v>
      </c>
      <c r="R212" s="192">
        <v>2.5324</v>
      </c>
      <c r="S212" s="192">
        <v>2.5251000000000001</v>
      </c>
      <c r="T212" s="192">
        <v>2.5038999999999998</v>
      </c>
      <c r="U212" s="192">
        <v>2.4742000000000002</v>
      </c>
      <c r="V212" s="192">
        <v>2.4386000000000001</v>
      </c>
      <c r="W212" s="192">
        <v>2.3965999999999998</v>
      </c>
      <c r="X212" s="192">
        <v>2.2481</v>
      </c>
      <c r="Y212" s="192">
        <v>2.2044000000000001</v>
      </c>
      <c r="Z212" s="192">
        <v>2.1735000000000002</v>
      </c>
      <c r="AA212" s="192">
        <v>2.1594000000000002</v>
      </c>
      <c r="AB212" s="192">
        <v>2.1581999999999999</v>
      </c>
      <c r="AC212" s="192">
        <v>2.1657000000000002</v>
      </c>
      <c r="AD212" s="192">
        <v>2.2959000000000001</v>
      </c>
      <c r="AE212" s="192">
        <v>2.2953999999999999</v>
      </c>
      <c r="AF212" s="192">
        <v>2.2845</v>
      </c>
      <c r="AG212" s="192">
        <v>2.266</v>
      </c>
      <c r="AH212" s="192">
        <v>2.2404999999999999</v>
      </c>
      <c r="AI212" s="192">
        <v>2.2029000000000001</v>
      </c>
      <c r="AJ212" s="192">
        <v>2.0695000000000001</v>
      </c>
      <c r="AK212" s="192">
        <v>2.0316999999999998</v>
      </c>
      <c r="AL212" s="192">
        <v>2.0068999999999999</v>
      </c>
      <c r="AM212" s="192">
        <v>2.0002</v>
      </c>
      <c r="AN212" s="192">
        <v>2.012</v>
      </c>
      <c r="AO212" s="192">
        <v>2.0291000000000001</v>
      </c>
      <c r="AP212" s="192">
        <v>2.2086000000000001</v>
      </c>
      <c r="AQ212" s="192">
        <v>2.2288000000000001</v>
      </c>
      <c r="AR212" s="192">
        <v>2.2233999999999998</v>
      </c>
      <c r="AS212" s="192">
        <v>2.2097000000000002</v>
      </c>
      <c r="AT212" s="192">
        <v>2.1894</v>
      </c>
      <c r="AU212" s="192">
        <v>2.149</v>
      </c>
      <c r="AV212" s="192">
        <v>2.0177</v>
      </c>
      <c r="AW212" s="192">
        <v>1.9816</v>
      </c>
      <c r="AX212" s="192">
        <v>1.9549000000000001</v>
      </c>
      <c r="AY212" s="192">
        <v>1.9348000000000001</v>
      </c>
      <c r="AZ212" s="192">
        <v>1.9397</v>
      </c>
      <c r="BA212" s="192">
        <v>1.9570000000000001</v>
      </c>
      <c r="BB212" s="192">
        <v>2.1395</v>
      </c>
      <c r="BC212" s="192">
        <v>2.1597</v>
      </c>
      <c r="BD212" s="192">
        <v>2.1543000000000001</v>
      </c>
      <c r="BE212" s="192">
        <v>2.1404999999999998</v>
      </c>
      <c r="BF212" s="192">
        <v>2.1202000000000001</v>
      </c>
      <c r="BG212" s="192">
        <v>2.0798000000000001</v>
      </c>
      <c r="BH212" s="192">
        <v>1.9484999999999999</v>
      </c>
      <c r="BI212" s="192">
        <v>1.9123000000000001</v>
      </c>
      <c r="BJ212" s="192">
        <v>1.8835</v>
      </c>
      <c r="BK212" s="192">
        <v>1.8633999999999999</v>
      </c>
    </row>
    <row r="213" spans="1:63">
      <c r="A213" s="96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6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6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6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6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6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6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6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6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6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6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6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6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6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6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6">
        <v>44600</v>
      </c>
      <c r="B228" s="480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6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6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6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6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6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6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6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6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6">
        <v>44613</v>
      </c>
      <c r="Q237" s="192">
        <v>2.6696</v>
      </c>
      <c r="R237" s="192">
        <v>2.8119000000000001</v>
      </c>
      <c r="S237" s="192">
        <v>2.7887</v>
      </c>
      <c r="T237" s="192">
        <v>2.746</v>
      </c>
      <c r="U237" s="192">
        <v>2.7008000000000001</v>
      </c>
      <c r="V237" s="192">
        <v>2.6539999999999999</v>
      </c>
      <c r="W237" s="192">
        <v>2.6015000000000001</v>
      </c>
      <c r="X237" s="192">
        <v>2.44</v>
      </c>
      <c r="Y237" s="192">
        <v>2.3834</v>
      </c>
      <c r="Z237" s="192">
        <v>2.3408000000000002</v>
      </c>
      <c r="AA237" s="192">
        <v>2.3172000000000001</v>
      </c>
      <c r="AB237" s="192">
        <v>2.3088000000000002</v>
      </c>
      <c r="AC237" s="192">
        <v>2.3113000000000001</v>
      </c>
      <c r="AD237" s="192">
        <v>2.4405999999999999</v>
      </c>
      <c r="AE237" s="192">
        <v>2.4373</v>
      </c>
      <c r="AF237" s="192">
        <v>2.4257</v>
      </c>
      <c r="AG237" s="192">
        <v>2.4064000000000001</v>
      </c>
      <c r="AH237" s="192">
        <v>2.3815</v>
      </c>
      <c r="AI237" s="192">
        <v>2.3492000000000002</v>
      </c>
      <c r="AJ237" s="192">
        <v>2.2147000000000001</v>
      </c>
      <c r="AK237" s="192">
        <v>2.1762000000000001</v>
      </c>
      <c r="AL237" s="192">
        <v>2.1507999999999998</v>
      </c>
      <c r="AM237" s="192">
        <v>2.1427</v>
      </c>
      <c r="AN237" s="192">
        <v>2.1509</v>
      </c>
      <c r="AO237" s="192">
        <v>2.1652999999999998</v>
      </c>
      <c r="AP237" s="192">
        <v>2.3422000000000001</v>
      </c>
      <c r="AQ237" s="192">
        <v>2.3597000000000001</v>
      </c>
      <c r="AR237" s="192">
        <v>2.3494000000000002</v>
      </c>
      <c r="AS237" s="192">
        <v>2.3334000000000001</v>
      </c>
      <c r="AT237" s="192">
        <v>2.3111999999999999</v>
      </c>
      <c r="AU237" s="192">
        <v>2.2690000000000001</v>
      </c>
      <c r="AV237" s="192">
        <v>2.1356999999999999</v>
      </c>
      <c r="AW237" s="192">
        <v>2.0977999999999999</v>
      </c>
      <c r="AX237" s="192">
        <v>2.0714000000000001</v>
      </c>
      <c r="AY237" s="192">
        <v>2.0512999999999999</v>
      </c>
      <c r="AZ237" s="192">
        <v>2.0562</v>
      </c>
      <c r="BA237" s="192">
        <v>2.0735000000000001</v>
      </c>
      <c r="BB237" s="192">
        <v>2.2559999999999998</v>
      </c>
      <c r="BC237" s="192">
        <v>2.2761999999999998</v>
      </c>
      <c r="BD237" s="192">
        <v>2.2707999999999999</v>
      </c>
      <c r="BE237" s="192">
        <v>2.2570000000000001</v>
      </c>
      <c r="BF237" s="192">
        <v>2.2366999999999999</v>
      </c>
      <c r="BG237" s="192">
        <v>2.1962999999999999</v>
      </c>
      <c r="BH237" s="192">
        <v>2.0649999999999999</v>
      </c>
      <c r="BI237" s="192">
        <v>2.0287999999999999</v>
      </c>
      <c r="BJ237" s="192">
        <v>2</v>
      </c>
      <c r="BK237" s="192">
        <v>1.9799</v>
      </c>
    </row>
    <row r="238" spans="1:63">
      <c r="A238" s="96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6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6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6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6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6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6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6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6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6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6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6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6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6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6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6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6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6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6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6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6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6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6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6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6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6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6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6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6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6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6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6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6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6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6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6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6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6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6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6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6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6">
        <v>44672</v>
      </c>
      <c r="B279" s="63">
        <v>144918</v>
      </c>
      <c r="Q279" s="397"/>
      <c r="R279" s="398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6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6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6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6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6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6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6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6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6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6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6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6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6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6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6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6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6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6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6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6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6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6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6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6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6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6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6">
        <v>44711</v>
      </c>
      <c r="B306" s="63" t="s">
        <v>439</v>
      </c>
      <c r="T306" s="192">
        <v>4.0157999999999996</v>
      </c>
      <c r="U306" s="192">
        <v>3.9119000000000002</v>
      </c>
      <c r="V306" s="192">
        <v>3.7557999999999998</v>
      </c>
      <c r="W306" s="192">
        <v>3.6013000000000002</v>
      </c>
      <c r="X306" s="192">
        <v>3.3531</v>
      </c>
      <c r="Y306" s="192">
        <v>3.1913</v>
      </c>
      <c r="Z306" s="192">
        <v>3.0588000000000002</v>
      </c>
      <c r="AA306" s="192">
        <v>2.9540000000000002</v>
      </c>
      <c r="AB306" s="192">
        <v>2.8820999999999999</v>
      </c>
      <c r="AC306" s="192">
        <v>2.8447</v>
      </c>
      <c r="AD306" s="192">
        <v>2.9834999999999998</v>
      </c>
      <c r="AE306" s="192">
        <v>2.9458000000000002</v>
      </c>
      <c r="AF306" s="192">
        <v>2.8963000000000001</v>
      </c>
      <c r="AG306" s="192">
        <v>2.8431999999999999</v>
      </c>
      <c r="AH306" s="192">
        <v>2.7863000000000002</v>
      </c>
      <c r="AI306" s="192">
        <v>2.7265999999999999</v>
      </c>
      <c r="AJ306" s="192">
        <v>2.5451999999999999</v>
      </c>
      <c r="AK306" s="192">
        <v>2.4851999999999999</v>
      </c>
      <c r="AL306" s="192">
        <v>2.4462000000000002</v>
      </c>
      <c r="AM306" s="192">
        <v>2.4270999999999998</v>
      </c>
      <c r="AN306" s="192">
        <v>2.4142999999999999</v>
      </c>
      <c r="AO306" s="192">
        <v>2.4146000000000001</v>
      </c>
      <c r="AP306" s="192">
        <v>2.5737000000000001</v>
      </c>
      <c r="AQ306" s="192">
        <v>2.5792999999999999</v>
      </c>
      <c r="AR306" s="192">
        <v>2.5526</v>
      </c>
      <c r="AS306" s="192">
        <v>2.5358999999999998</v>
      </c>
      <c r="AT306" s="192">
        <v>2.5154000000000001</v>
      </c>
      <c r="AU306" s="192">
        <v>2.4708999999999999</v>
      </c>
      <c r="AV306" s="192">
        <v>2.3372999999999999</v>
      </c>
      <c r="AW306" s="192">
        <v>2.2999000000000001</v>
      </c>
      <c r="AX306" s="192">
        <v>2.2675000000000001</v>
      </c>
      <c r="AY306" s="192">
        <v>2.2469999999999999</v>
      </c>
      <c r="AZ306" s="192">
        <v>2.2515000000000001</v>
      </c>
      <c r="BA306" s="192">
        <v>2.2683</v>
      </c>
      <c r="BB306" s="192">
        <v>2.4504000000000001</v>
      </c>
      <c r="BC306" s="192">
        <v>2.4679000000000002</v>
      </c>
      <c r="BD306" s="192">
        <v>2.4624999999999999</v>
      </c>
      <c r="BE306" s="192">
        <v>2.4487000000000001</v>
      </c>
      <c r="BF306" s="192">
        <v>2.4283999999999999</v>
      </c>
      <c r="BG306" s="192">
        <v>2.3879999999999999</v>
      </c>
      <c r="BH306" s="192">
        <v>2.2566999999999999</v>
      </c>
      <c r="BI306" s="192">
        <v>2.2204999999999999</v>
      </c>
      <c r="BJ306" s="192">
        <v>2.1917</v>
      </c>
      <c r="BK306" s="192">
        <v>2.1716000000000002</v>
      </c>
    </row>
    <row r="307" spans="1:63">
      <c r="A307" s="96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6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6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6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6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6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6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6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6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6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6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6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6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6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6">
        <v>44732</v>
      </c>
      <c r="U321" s="192">
        <v>3.7930000000000001</v>
      </c>
      <c r="V321" s="192">
        <v>3.6812</v>
      </c>
      <c r="W321" s="192">
        <v>3.5236999999999998</v>
      </c>
      <c r="X321" s="192">
        <v>3.2536</v>
      </c>
      <c r="Y321" s="192">
        <v>3.09</v>
      </c>
      <c r="Z321" s="192">
        <v>2.9533</v>
      </c>
      <c r="AA321" s="192">
        <v>2.8515999999999999</v>
      </c>
      <c r="AB321" s="192">
        <v>2.7970000000000002</v>
      </c>
      <c r="AC321" s="192">
        <v>2.7789000000000001</v>
      </c>
      <c r="AD321" s="192">
        <v>2.9613999999999998</v>
      </c>
      <c r="AE321" s="192">
        <v>2.9085999999999999</v>
      </c>
      <c r="AF321" s="192">
        <v>2.8504999999999998</v>
      </c>
      <c r="AG321" s="192">
        <v>2.7812000000000001</v>
      </c>
      <c r="AH321" s="192">
        <v>2.7063000000000001</v>
      </c>
      <c r="AI321" s="192">
        <v>2.6396000000000002</v>
      </c>
      <c r="AJ321" s="192">
        <v>2.4731000000000001</v>
      </c>
      <c r="AK321" s="192">
        <v>2.4365999999999999</v>
      </c>
      <c r="AL321" s="192">
        <v>2.4333</v>
      </c>
      <c r="AM321" s="192">
        <v>2.4188000000000001</v>
      </c>
      <c r="AN321" s="192">
        <v>2.4108000000000001</v>
      </c>
      <c r="AO321" s="192">
        <v>2.4037999999999999</v>
      </c>
      <c r="AP321" s="192">
        <v>2.5590999999999999</v>
      </c>
      <c r="AQ321" s="192">
        <v>2.5615999999999999</v>
      </c>
      <c r="AR321" s="192">
        <v>2.5489000000000002</v>
      </c>
      <c r="AS321" s="192">
        <v>2.5146999999999999</v>
      </c>
      <c r="AT321" s="192">
        <v>2.4903</v>
      </c>
      <c r="AU321" s="192">
        <v>2.4420000000000002</v>
      </c>
      <c r="AV321" s="192">
        <v>2.3048000000000002</v>
      </c>
      <c r="AW321" s="192">
        <v>2.2635999999999998</v>
      </c>
      <c r="AX321" s="192">
        <v>2.2271999999999998</v>
      </c>
      <c r="AY321" s="192">
        <v>2.2067000000000001</v>
      </c>
      <c r="AZ321" s="192">
        <v>2.2111999999999998</v>
      </c>
      <c r="BA321" s="192">
        <v>2.2280000000000002</v>
      </c>
      <c r="BB321" s="192">
        <v>2.4100999999999999</v>
      </c>
      <c r="BC321" s="192">
        <v>2.4276</v>
      </c>
      <c r="BD321" s="192">
        <v>2.4222000000000001</v>
      </c>
      <c r="BE321" s="192">
        <v>2.4083999999999999</v>
      </c>
      <c r="BF321" s="192">
        <v>2.3881000000000001</v>
      </c>
      <c r="BG321" s="192">
        <v>2.3477000000000001</v>
      </c>
      <c r="BH321" s="192">
        <v>2.2164000000000001</v>
      </c>
      <c r="BI321" s="192">
        <v>2.1802000000000001</v>
      </c>
      <c r="BJ321" s="192">
        <v>2.1514000000000002</v>
      </c>
      <c r="BK321" s="192">
        <v>2.1313</v>
      </c>
    </row>
    <row r="322" spans="1:63">
      <c r="A322" s="96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6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6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6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6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6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6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6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6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6">
        <v>44746</v>
      </c>
      <c r="V331" s="192">
        <v>3.6878000000000002</v>
      </c>
      <c r="W331" s="192">
        <v>3.5312000000000001</v>
      </c>
      <c r="X331" s="192">
        <v>3.2124000000000001</v>
      </c>
      <c r="Y331" s="192">
        <v>3.0188999999999999</v>
      </c>
      <c r="Z331" s="192">
        <v>2.8759000000000001</v>
      </c>
      <c r="AA331" s="192">
        <v>2.7826</v>
      </c>
      <c r="AB331" s="192">
        <v>2.7341000000000002</v>
      </c>
      <c r="AC331" s="192">
        <v>2.7181000000000002</v>
      </c>
      <c r="AD331" s="192">
        <v>2.8898000000000001</v>
      </c>
      <c r="AE331" s="192">
        <v>2.8513000000000002</v>
      </c>
      <c r="AF331" s="192">
        <v>2.8058999999999998</v>
      </c>
      <c r="AG331" s="192">
        <v>2.7452000000000001</v>
      </c>
      <c r="AH331" s="192">
        <v>2.6787000000000001</v>
      </c>
      <c r="AI331" s="192">
        <v>2.6175999999999999</v>
      </c>
      <c r="AJ331" s="192">
        <v>2.4630999999999998</v>
      </c>
      <c r="AK331" s="192">
        <v>2.4316</v>
      </c>
      <c r="AL331" s="192">
        <v>2.4203999999999999</v>
      </c>
      <c r="AM331" s="192">
        <v>2.4115000000000002</v>
      </c>
      <c r="AN331" s="192">
        <v>2.4043000000000001</v>
      </c>
      <c r="AO331" s="192">
        <v>2.3978000000000002</v>
      </c>
      <c r="AP331" s="192">
        <v>2.5543</v>
      </c>
      <c r="AQ331" s="192">
        <v>2.5602999999999998</v>
      </c>
      <c r="AR331" s="192">
        <v>2.5508999999999999</v>
      </c>
      <c r="AS331" s="192">
        <v>2.5200999999999998</v>
      </c>
      <c r="AT331" s="192">
        <v>2.4990999999999999</v>
      </c>
      <c r="AU331" s="192">
        <v>2.4544000000000001</v>
      </c>
      <c r="AV331" s="192">
        <v>2.3205</v>
      </c>
      <c r="AW331" s="192">
        <v>2.2827999999999999</v>
      </c>
      <c r="AX331" s="192">
        <v>2.2502</v>
      </c>
      <c r="AY331" s="192">
        <v>2.2296999999999998</v>
      </c>
      <c r="AZ331" s="192">
        <v>2.2342</v>
      </c>
      <c r="BA331" s="192">
        <v>2.2509999999999999</v>
      </c>
      <c r="BB331" s="192">
        <v>2.4331</v>
      </c>
      <c r="BC331" s="192">
        <v>2.4506000000000001</v>
      </c>
      <c r="BD331" s="192">
        <v>2.4451999999999998</v>
      </c>
      <c r="BE331" s="192">
        <v>2.4314</v>
      </c>
      <c r="BF331" s="192">
        <v>2.4110999999999998</v>
      </c>
      <c r="BG331" s="192">
        <v>2.3706999999999998</v>
      </c>
      <c r="BH331" s="192">
        <v>2.2393999999999998</v>
      </c>
      <c r="BI331" s="192">
        <v>2.2031999999999998</v>
      </c>
      <c r="BJ331" s="192">
        <v>2.1743999999999999</v>
      </c>
      <c r="BK331" s="192">
        <v>2.1543000000000001</v>
      </c>
    </row>
    <row r="332" spans="1:63">
      <c r="A332" s="96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6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6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6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6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6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6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6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6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6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6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6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6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6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6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6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6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6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6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6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6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6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6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6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6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6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6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6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6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6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6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6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6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6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6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6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6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6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6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6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6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6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6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6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6">
        <v>44809</v>
      </c>
      <c r="X376" s="192">
        <v>2.4636</v>
      </c>
      <c r="Y376" s="192">
        <v>2.4058999999999999</v>
      </c>
      <c r="Z376" s="192">
        <v>2.3610000000000002</v>
      </c>
      <c r="AA376" s="192">
        <v>2.3344</v>
      </c>
      <c r="AB376" s="192">
        <v>2.3267000000000002</v>
      </c>
      <c r="AC376" s="192">
        <v>2.3369</v>
      </c>
      <c r="AD376" s="192">
        <v>2.5045000000000002</v>
      </c>
      <c r="AE376" s="192">
        <v>2.5019</v>
      </c>
      <c r="AF376" s="192">
        <v>2.4908000000000001</v>
      </c>
      <c r="AG376" s="192">
        <v>2.4636999999999998</v>
      </c>
      <c r="AH376" s="192">
        <v>2.4272</v>
      </c>
      <c r="AI376" s="192">
        <v>2.3816000000000002</v>
      </c>
      <c r="AJ376" s="192">
        <v>2.2361</v>
      </c>
      <c r="AK376" s="192">
        <v>2.1995</v>
      </c>
      <c r="AL376" s="192">
        <v>2.1819999999999999</v>
      </c>
      <c r="AM376" s="192">
        <v>2.173</v>
      </c>
      <c r="AN376" s="192">
        <v>2.169</v>
      </c>
      <c r="AO376" s="192">
        <v>2.1686999999999999</v>
      </c>
      <c r="AP376" s="192">
        <v>2.3228</v>
      </c>
      <c r="AQ376" s="192">
        <v>2.3313999999999999</v>
      </c>
      <c r="AR376" s="192">
        <v>2.3249</v>
      </c>
      <c r="AS376" s="192">
        <v>2.2968000000000002</v>
      </c>
      <c r="AT376" s="192">
        <v>2.2787000000000002</v>
      </c>
      <c r="AU376" s="192">
        <v>2.2366000000000001</v>
      </c>
      <c r="AV376" s="192">
        <v>2.1053000000000002</v>
      </c>
      <c r="AW376" s="192">
        <v>2.0703999999999998</v>
      </c>
      <c r="AX376" s="192">
        <v>2.0419999999999998</v>
      </c>
      <c r="AY376" s="192">
        <v>2.0215000000000001</v>
      </c>
      <c r="AZ376" s="192">
        <v>2.0259999999999998</v>
      </c>
      <c r="BA376" s="192">
        <v>2.0428000000000002</v>
      </c>
      <c r="BB376" s="192">
        <v>2.2248999999999999</v>
      </c>
      <c r="BC376" s="192">
        <v>2.2423999999999999</v>
      </c>
      <c r="BD376" s="192">
        <v>2.2370000000000001</v>
      </c>
      <c r="BE376" s="192">
        <v>2.2231999999999998</v>
      </c>
      <c r="BF376" s="192">
        <v>2.2029000000000001</v>
      </c>
      <c r="BG376" s="192">
        <v>2.1625000000000001</v>
      </c>
      <c r="BH376" s="192">
        <v>2.0312000000000001</v>
      </c>
      <c r="BI376" s="192">
        <v>1.9950000000000001</v>
      </c>
      <c r="BJ376" s="192">
        <v>1.9661999999999999</v>
      </c>
      <c r="BK376" s="192">
        <v>1.9460999999999999</v>
      </c>
      <c r="BL376" s="192">
        <v>1.9440999999999999</v>
      </c>
    </row>
    <row r="377" spans="1:64">
      <c r="A377" s="96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6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6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6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6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6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6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6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6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6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6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6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6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6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6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6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6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6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6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6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6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6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6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6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6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6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6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6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6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6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6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6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6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6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6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6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6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6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6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6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6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6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6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6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6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6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6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6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6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6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6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6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6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6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6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6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6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6">
        <v>44889</v>
      </c>
      <c r="Z434" s="192">
        <v>2.4744000000000002</v>
      </c>
      <c r="AA434" s="192">
        <v>2.3929999999999998</v>
      </c>
      <c r="AB434" s="192">
        <v>2.3740999999999999</v>
      </c>
      <c r="AC434" s="192">
        <v>2.3841000000000001</v>
      </c>
      <c r="AD434" s="192">
        <v>2.5661</v>
      </c>
      <c r="AE434" s="192">
        <v>2.5609000000000002</v>
      </c>
      <c r="AF434" s="192">
        <v>2.5421</v>
      </c>
      <c r="AG434" s="192">
        <v>2.5112999999999999</v>
      </c>
      <c r="AH434" s="192">
        <v>2.4718</v>
      </c>
      <c r="AI434" s="192">
        <v>2.4226999999999999</v>
      </c>
      <c r="AJ434" s="192">
        <v>2.2562000000000002</v>
      </c>
      <c r="AK434" s="192">
        <v>2.2147999999999999</v>
      </c>
      <c r="AL434" s="192">
        <v>2.1903999999999999</v>
      </c>
      <c r="AM434" s="192">
        <v>2.1766999999999999</v>
      </c>
      <c r="AN434" s="192">
        <v>2.1680000000000001</v>
      </c>
      <c r="AO434" s="192">
        <v>2.1674000000000002</v>
      </c>
      <c r="AP434" s="192">
        <v>2.3245</v>
      </c>
      <c r="AQ434" s="192">
        <v>2.3361999999999998</v>
      </c>
      <c r="AR434" s="192">
        <v>2.3359999999999999</v>
      </c>
      <c r="AS434" s="192">
        <v>2.3159000000000001</v>
      </c>
      <c r="AT434" s="192">
        <v>2.2974999999999999</v>
      </c>
      <c r="AU434" s="192">
        <v>2.2563</v>
      </c>
      <c r="AV434" s="192">
        <v>2.1261000000000001</v>
      </c>
      <c r="AW434" s="192">
        <v>2.0922999999999998</v>
      </c>
      <c r="AX434" s="192">
        <v>2.0668000000000002</v>
      </c>
      <c r="AY434" s="192">
        <v>2.0463</v>
      </c>
      <c r="AZ434" s="192">
        <v>2.0508000000000002</v>
      </c>
      <c r="BA434" s="192">
        <v>2.0676000000000001</v>
      </c>
      <c r="BB434" s="192">
        <v>2.2496999999999998</v>
      </c>
      <c r="BC434" s="192">
        <v>2.2671999999999999</v>
      </c>
      <c r="BD434" s="192">
        <v>2.2618</v>
      </c>
      <c r="BE434" s="192">
        <v>2.2480000000000002</v>
      </c>
      <c r="BF434" s="192">
        <v>2.2277</v>
      </c>
      <c r="BG434" s="192">
        <v>2.1873</v>
      </c>
      <c r="BH434" s="192">
        <v>2.056</v>
      </c>
      <c r="BI434" s="192">
        <v>2.0198</v>
      </c>
      <c r="BJ434" s="192">
        <v>1.9910000000000001</v>
      </c>
      <c r="BK434" s="192">
        <v>1.9709000000000001</v>
      </c>
    </row>
    <row r="435" spans="1:75">
      <c r="A435" s="96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6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6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6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6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6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6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6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6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6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6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6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6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6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6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6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6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6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6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6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6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6">
        <v>44921</v>
      </c>
      <c r="AA456" s="192">
        <v>2.3835999999999999</v>
      </c>
      <c r="AB456" s="192">
        <v>2.3915000000000002</v>
      </c>
      <c r="AC456" s="192">
        <v>2.3961000000000001</v>
      </c>
      <c r="AD456" s="192">
        <v>2.5605000000000002</v>
      </c>
      <c r="AE456" s="192">
        <v>2.5579000000000001</v>
      </c>
      <c r="AF456" s="192">
        <v>2.5402</v>
      </c>
      <c r="AG456" s="192">
        <v>2.5129999999999999</v>
      </c>
      <c r="AH456" s="192">
        <v>2.4784000000000002</v>
      </c>
      <c r="AI456" s="192">
        <v>2.4339</v>
      </c>
      <c r="AJ456" s="192">
        <v>2.2829999999999999</v>
      </c>
      <c r="AK456" s="192">
        <v>2.2421000000000002</v>
      </c>
      <c r="AL456" s="192">
        <v>2.2168000000000001</v>
      </c>
      <c r="AM456" s="192">
        <v>2.2092999999999998</v>
      </c>
      <c r="AN456" s="192">
        <v>2.2130000000000001</v>
      </c>
      <c r="AO456" s="192">
        <v>2.2263000000000002</v>
      </c>
      <c r="AP456" s="192">
        <v>2.3812000000000002</v>
      </c>
      <c r="AQ456" s="192">
        <v>2.3852000000000002</v>
      </c>
      <c r="AR456" s="192">
        <v>2.3769</v>
      </c>
      <c r="AS456" s="192">
        <v>2.3593999999999999</v>
      </c>
      <c r="AT456" s="192">
        <v>2.3414000000000001</v>
      </c>
      <c r="AU456" s="192">
        <v>2.3029000000000002</v>
      </c>
      <c r="AV456" s="192">
        <v>2.1755</v>
      </c>
      <c r="AW456" s="192">
        <v>2.1444999999999999</v>
      </c>
      <c r="AX456" s="192">
        <v>2.1215999999999999</v>
      </c>
      <c r="AY456" s="192">
        <v>2.1021000000000001</v>
      </c>
      <c r="AZ456" s="192">
        <v>2.1071</v>
      </c>
      <c r="BA456" s="192">
        <v>2.1238999999999999</v>
      </c>
      <c r="BB456" s="192">
        <v>2.306</v>
      </c>
      <c r="BC456" s="192">
        <v>2.3235000000000001</v>
      </c>
      <c r="BD456" s="192">
        <v>2.3180999999999998</v>
      </c>
      <c r="BE456" s="192">
        <v>2.3043</v>
      </c>
      <c r="BF456" s="192">
        <v>2.2839999999999998</v>
      </c>
      <c r="BG456" s="192">
        <v>2.2435999999999998</v>
      </c>
      <c r="BH456" s="192">
        <v>2.1122999999999998</v>
      </c>
      <c r="BI456" s="192">
        <v>2.0760999999999998</v>
      </c>
      <c r="BJ456" s="192">
        <v>2.0472999999999999</v>
      </c>
      <c r="BK456" s="192">
        <v>2.0272000000000001</v>
      </c>
      <c r="BL456" s="192">
        <v>2.0316999999999998</v>
      </c>
      <c r="BM456" s="192">
        <v>2.0485000000000002</v>
      </c>
      <c r="BN456" s="192">
        <v>2.2305999999999999</v>
      </c>
      <c r="BO456" s="192">
        <v>2.2481</v>
      </c>
      <c r="BP456" s="192">
        <v>2.2427000000000001</v>
      </c>
      <c r="BQ456" s="192">
        <v>2.2288999999999999</v>
      </c>
      <c r="BR456" s="192">
        <v>2.2086000000000001</v>
      </c>
      <c r="BS456" s="192">
        <v>2.1682000000000001</v>
      </c>
      <c r="BT456" s="192">
        <v>2.0369000000000002</v>
      </c>
      <c r="BU456" s="192">
        <v>2.0007000000000001</v>
      </c>
      <c r="BV456" s="192">
        <v>1.9719</v>
      </c>
      <c r="BW456" s="192">
        <v>1.9518</v>
      </c>
    </row>
    <row r="457" spans="1:75">
      <c r="A457" s="96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6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6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6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6">
        <v>44928</v>
      </c>
      <c r="AA461" s="192">
        <v>2.4594999999999998</v>
      </c>
      <c r="AB461" s="192">
        <v>2.4782999999999999</v>
      </c>
      <c r="AC461" s="192">
        <v>2.4782999999999999</v>
      </c>
      <c r="AD461" s="192">
        <v>2.6309</v>
      </c>
      <c r="AE461" s="192">
        <v>2.621</v>
      </c>
      <c r="AF461" s="192">
        <v>2.5977999999999999</v>
      </c>
      <c r="AG461" s="192">
        <v>2.5653999999999999</v>
      </c>
      <c r="AH461" s="192">
        <v>2.5261</v>
      </c>
      <c r="AI461" s="192">
        <v>2.4792999999999998</v>
      </c>
      <c r="AJ461" s="192">
        <v>2.3288000000000002</v>
      </c>
      <c r="AK461" s="192">
        <v>2.2865000000000002</v>
      </c>
      <c r="AL461" s="192">
        <v>2.2612999999999999</v>
      </c>
      <c r="AM461" s="192">
        <v>2.2524000000000002</v>
      </c>
      <c r="AN461" s="192">
        <v>2.2549000000000001</v>
      </c>
      <c r="AO461" s="192">
        <v>2.2698</v>
      </c>
      <c r="AP461" s="192">
        <v>2.4226999999999999</v>
      </c>
      <c r="AQ461" s="192">
        <v>2.4266999999999999</v>
      </c>
      <c r="AR461" s="192">
        <v>2.4184000000000001</v>
      </c>
      <c r="AS461" s="192">
        <v>2.4009</v>
      </c>
      <c r="AT461" s="192">
        <v>2.3828999999999998</v>
      </c>
      <c r="AU461" s="192">
        <v>2.3443999999999998</v>
      </c>
      <c r="AV461" s="192">
        <v>2.2170000000000001</v>
      </c>
      <c r="AW461" s="192">
        <v>2.1859999999999999</v>
      </c>
      <c r="AX461" s="192">
        <v>2.1631</v>
      </c>
      <c r="AY461" s="192">
        <v>2.1436000000000002</v>
      </c>
      <c r="AZ461" s="192">
        <v>2.1486000000000001</v>
      </c>
      <c r="BA461" s="192">
        <v>2.1654</v>
      </c>
      <c r="BB461" s="192">
        <v>2.3475000000000001</v>
      </c>
      <c r="BC461" s="192">
        <v>2.3650000000000002</v>
      </c>
      <c r="BD461" s="192">
        <v>2.3595999999999999</v>
      </c>
      <c r="BE461" s="192">
        <v>2.3458000000000001</v>
      </c>
      <c r="BF461" s="192">
        <v>2.3254999999999999</v>
      </c>
      <c r="BG461" s="192">
        <v>2.2850999999999999</v>
      </c>
      <c r="BH461" s="192">
        <v>2.1537999999999999</v>
      </c>
      <c r="BI461" s="192">
        <v>2.1175999999999999</v>
      </c>
      <c r="BJ461" s="192">
        <v>2.0888</v>
      </c>
      <c r="BK461" s="192">
        <v>2.0687000000000002</v>
      </c>
      <c r="BL461" s="192">
        <v>2.0731999999999999</v>
      </c>
      <c r="BM461" s="192">
        <v>2.09</v>
      </c>
      <c r="BN461" s="192">
        <v>2.2721</v>
      </c>
      <c r="BO461" s="192">
        <v>2.2896000000000001</v>
      </c>
      <c r="BP461" s="192">
        <v>2.2841999999999998</v>
      </c>
      <c r="BQ461" s="192">
        <v>2.2704</v>
      </c>
      <c r="BR461" s="192">
        <v>2.2501000000000002</v>
      </c>
      <c r="BS461" s="192">
        <v>2.2097000000000002</v>
      </c>
      <c r="BT461" s="192">
        <v>2.0783999999999998</v>
      </c>
      <c r="BU461" s="192">
        <v>2.0421999999999998</v>
      </c>
      <c r="BV461" s="192">
        <v>2.0133999999999999</v>
      </c>
      <c r="BW461" s="192">
        <v>1.9933000000000001</v>
      </c>
    </row>
    <row r="462" spans="1:75">
      <c r="A462" s="96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6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6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6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6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6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6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6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6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6">
        <v>44942</v>
      </c>
      <c r="AB471" s="192">
        <v>2.5327999999999999</v>
      </c>
      <c r="AC471" s="192">
        <v>2.5392999999999999</v>
      </c>
      <c r="AD471" s="192">
        <v>2.6957</v>
      </c>
      <c r="AE471" s="192">
        <v>2.6848000000000001</v>
      </c>
      <c r="AF471" s="192">
        <v>2.6497999999999999</v>
      </c>
      <c r="AG471" s="192">
        <v>2.6074000000000002</v>
      </c>
      <c r="AH471" s="192">
        <v>2.5621</v>
      </c>
      <c r="AI471" s="192">
        <v>2.5091999999999999</v>
      </c>
      <c r="AJ471" s="192">
        <v>2.3508</v>
      </c>
      <c r="AK471" s="192">
        <v>2.3024</v>
      </c>
      <c r="AL471" s="192">
        <v>2.2698</v>
      </c>
      <c r="AM471" s="192">
        <v>2.2576000000000001</v>
      </c>
      <c r="AN471" s="192">
        <v>2.2557999999999998</v>
      </c>
      <c r="AO471" s="192">
        <v>2.2635999999999998</v>
      </c>
      <c r="AP471" s="192">
        <v>2.4085999999999999</v>
      </c>
      <c r="AQ471" s="192">
        <v>2.4152</v>
      </c>
      <c r="AR471" s="192">
        <v>2.4089999999999998</v>
      </c>
      <c r="AS471" s="192">
        <v>2.3915000000000002</v>
      </c>
      <c r="AT471" s="192">
        <v>2.3727</v>
      </c>
      <c r="AU471" s="192">
        <v>2.3338000000000001</v>
      </c>
      <c r="AV471" s="192">
        <v>2.206</v>
      </c>
      <c r="AW471" s="192">
        <v>2.1745999999999999</v>
      </c>
      <c r="AX471" s="192">
        <v>2.1513</v>
      </c>
      <c r="AY471" s="192">
        <v>2.1318000000000001</v>
      </c>
      <c r="AZ471" s="192">
        <v>2.1368</v>
      </c>
      <c r="BA471" s="192">
        <v>2.1536</v>
      </c>
      <c r="BB471" s="192">
        <v>2.3357000000000001</v>
      </c>
      <c r="BC471" s="192">
        <v>2.3532000000000002</v>
      </c>
      <c r="BD471" s="192">
        <v>2.3477999999999999</v>
      </c>
      <c r="BE471" s="192">
        <v>2.3340000000000001</v>
      </c>
      <c r="BF471" s="192">
        <v>2.3136999999999999</v>
      </c>
      <c r="BG471" s="192">
        <v>2.2732999999999999</v>
      </c>
      <c r="BH471" s="192">
        <v>2.1419999999999999</v>
      </c>
      <c r="BI471" s="192">
        <v>2.1057999999999999</v>
      </c>
      <c r="BJ471" s="192">
        <v>2.077</v>
      </c>
      <c r="BK471" s="192">
        <v>2.0569000000000002</v>
      </c>
      <c r="BL471" s="192">
        <v>2.0613999999999999</v>
      </c>
      <c r="BM471" s="192">
        <v>2.0781999999999998</v>
      </c>
      <c r="BN471" s="192">
        <v>2.2603</v>
      </c>
      <c r="BO471" s="192">
        <v>2.2778</v>
      </c>
      <c r="BP471" s="192">
        <v>2.2724000000000002</v>
      </c>
      <c r="BQ471" s="192">
        <v>2.2585999999999999</v>
      </c>
      <c r="BR471" s="192">
        <v>2.2383000000000002</v>
      </c>
      <c r="BS471" s="192">
        <v>2.1979000000000002</v>
      </c>
      <c r="BT471" s="192">
        <v>2.0666000000000002</v>
      </c>
      <c r="BU471" s="192">
        <v>2.0304000000000002</v>
      </c>
      <c r="BV471" s="192">
        <v>2.0015999999999998</v>
      </c>
      <c r="BW471" s="192">
        <v>1.9815</v>
      </c>
    </row>
    <row r="472" spans="1:75">
      <c r="A472" s="96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6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6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6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6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6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6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6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6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6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6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6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6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6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6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6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6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6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6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6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6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6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6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6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6">
        <v>44977</v>
      </c>
      <c r="B496" s="63">
        <v>0</v>
      </c>
      <c r="AC496" s="192">
        <v>2.4081999999999999</v>
      </c>
      <c r="AD496" s="192">
        <v>2.6221999999999999</v>
      </c>
      <c r="AE496" s="192">
        <v>2.613</v>
      </c>
      <c r="AF496" s="192">
        <v>2.581</v>
      </c>
      <c r="AG496" s="192">
        <v>2.5455000000000001</v>
      </c>
      <c r="AH496" s="192">
        <v>2.5053999999999998</v>
      </c>
      <c r="AI496" s="192">
        <v>2.4567000000000001</v>
      </c>
      <c r="AJ496" s="192">
        <v>2.2986</v>
      </c>
      <c r="AK496" s="192">
        <v>2.2481</v>
      </c>
      <c r="AL496" s="192">
        <v>2.2115999999999998</v>
      </c>
      <c r="AM496" s="192">
        <v>2.1959</v>
      </c>
      <c r="AN496" s="192">
        <v>2.1924000000000001</v>
      </c>
      <c r="AO496" s="192">
        <v>2.1993</v>
      </c>
      <c r="AP496" s="192">
        <v>2.3734999999999999</v>
      </c>
      <c r="AQ496" s="192">
        <v>2.3788</v>
      </c>
      <c r="AR496" s="192">
        <v>2.3730000000000002</v>
      </c>
      <c r="AS496" s="192">
        <v>2.3572000000000002</v>
      </c>
      <c r="AT496" s="192">
        <v>2.3321999999999998</v>
      </c>
      <c r="AU496" s="192">
        <v>2.2892999999999999</v>
      </c>
      <c r="AV496" s="192">
        <v>2.1486000000000001</v>
      </c>
      <c r="AW496" s="192">
        <v>2.1185</v>
      </c>
      <c r="AX496" s="192">
        <v>2.0948000000000002</v>
      </c>
      <c r="AY496" s="192">
        <v>2.0781000000000001</v>
      </c>
      <c r="AZ496" s="192">
        <v>2.0823999999999998</v>
      </c>
      <c r="BA496" s="192">
        <v>2.0966999999999998</v>
      </c>
      <c r="BB496" s="192">
        <v>2.2766999999999999</v>
      </c>
      <c r="BC496" s="192">
        <v>2.2936999999999999</v>
      </c>
      <c r="BD496" s="192">
        <v>2.2869999999999999</v>
      </c>
      <c r="BE496" s="192">
        <v>2.2719</v>
      </c>
      <c r="BF496" s="192">
        <v>2.2503000000000002</v>
      </c>
      <c r="BG496" s="192">
        <v>2.2086999999999999</v>
      </c>
      <c r="BH496" s="192">
        <v>2.0758000000000001</v>
      </c>
      <c r="BI496" s="192">
        <v>2.0384000000000002</v>
      </c>
      <c r="BJ496" s="192">
        <v>2.0083000000000002</v>
      </c>
      <c r="BK496" s="192">
        <v>1.9906999999999999</v>
      </c>
      <c r="BL496" s="192">
        <v>1.9952000000000001</v>
      </c>
      <c r="BM496" s="192">
        <v>2.012</v>
      </c>
      <c r="BN496" s="192">
        <v>2.1941000000000002</v>
      </c>
      <c r="BO496" s="192">
        <v>2.2115999999999998</v>
      </c>
      <c r="BP496" s="192">
        <v>2.2061999999999999</v>
      </c>
      <c r="BQ496" s="192">
        <v>2.1924000000000001</v>
      </c>
      <c r="BR496" s="192">
        <v>2.1720999999999999</v>
      </c>
      <c r="BS496" s="192">
        <v>2.1316999999999999</v>
      </c>
      <c r="BT496" s="192">
        <v>2.0004</v>
      </c>
      <c r="BU496" s="192">
        <v>1.9641999999999999</v>
      </c>
      <c r="BV496" s="192">
        <v>1.9354</v>
      </c>
      <c r="BW496" s="192">
        <v>1.9153</v>
      </c>
    </row>
    <row r="497" spans="1:75">
      <c r="A497" s="96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6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6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6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6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6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6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6">
        <v>44987</v>
      </c>
      <c r="B504" s="482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6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6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6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6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6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6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6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6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6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6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6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6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6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6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6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6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6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6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6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6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6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6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6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6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6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6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6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6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6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6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6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6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6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6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6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6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6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6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6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6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4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6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6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6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6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6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6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6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6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6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6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6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6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6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6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6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6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6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6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6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4">
        <v>45075</v>
      </c>
      <c r="AF565" s="192">
        <v>2.7033999999999998</v>
      </c>
      <c r="AG565" s="192">
        <v>2.5912999999999999</v>
      </c>
      <c r="AH565" s="192">
        <v>2.5175000000000001</v>
      </c>
      <c r="AI565" s="192">
        <v>2.4424999999999999</v>
      </c>
      <c r="AJ565" s="192">
        <v>2.2440000000000002</v>
      </c>
      <c r="AK565" s="192">
        <v>2.1751</v>
      </c>
      <c r="AL565" s="192">
        <v>2.1292</v>
      </c>
      <c r="AM565" s="192">
        <v>2.1128</v>
      </c>
      <c r="AN565" s="192">
        <v>2.1101999999999999</v>
      </c>
      <c r="AO565" s="192">
        <v>2.1168</v>
      </c>
      <c r="AP565" s="192">
        <v>2.2715999999999998</v>
      </c>
      <c r="AQ565" s="192">
        <v>2.2684000000000002</v>
      </c>
      <c r="AR565" s="192">
        <v>2.2542</v>
      </c>
      <c r="AS565" s="192">
        <v>2.2313000000000001</v>
      </c>
      <c r="AT565" s="192">
        <v>2.2018</v>
      </c>
      <c r="AU565" s="192">
        <v>2.1623000000000001</v>
      </c>
      <c r="AV565" s="192">
        <v>2.0087999999999999</v>
      </c>
      <c r="AW565" s="192">
        <v>1.9789000000000001</v>
      </c>
      <c r="AX565" s="192">
        <v>1.9592000000000001</v>
      </c>
      <c r="AY565" s="192">
        <v>1.9458</v>
      </c>
      <c r="AZ565" s="192">
        <v>1.9489000000000001</v>
      </c>
      <c r="BA565" s="192">
        <v>1.962</v>
      </c>
      <c r="BB565" s="192">
        <v>2.1375000000000002</v>
      </c>
      <c r="BC565" s="192">
        <v>2.1499000000000001</v>
      </c>
      <c r="BD565" s="192">
        <v>2.1509</v>
      </c>
      <c r="BE565" s="192">
        <v>2.1339000000000001</v>
      </c>
      <c r="BF565" s="192">
        <v>2.1103999999999998</v>
      </c>
      <c r="BG565" s="192">
        <v>2.0665</v>
      </c>
      <c r="BH565" s="192">
        <v>1.9314</v>
      </c>
      <c r="BI565" s="192">
        <v>1.8922000000000001</v>
      </c>
      <c r="BJ565" s="192">
        <v>1.8603000000000001</v>
      </c>
      <c r="BK565" s="192">
        <v>1.8454999999999999</v>
      </c>
      <c r="BL565" s="192">
        <v>1.8503000000000001</v>
      </c>
      <c r="BM565" s="192">
        <v>1.8673</v>
      </c>
      <c r="BN565" s="192">
        <v>2.0495999999999999</v>
      </c>
      <c r="BO565" s="192">
        <v>2.0674000000000001</v>
      </c>
      <c r="BP565" s="192">
        <v>2.0623</v>
      </c>
      <c r="BQ565" s="192">
        <v>2.0487000000000002</v>
      </c>
      <c r="BR565" s="192">
        <v>2.0287000000000002</v>
      </c>
      <c r="BS565" s="192">
        <v>1.9883999999999999</v>
      </c>
      <c r="BT565" s="192">
        <v>1.8574999999999999</v>
      </c>
      <c r="BU565" s="192">
        <v>1.8214999999999999</v>
      </c>
      <c r="BV565" s="192">
        <v>1.7918000000000001</v>
      </c>
      <c r="BW565" s="192">
        <v>1.7717000000000001</v>
      </c>
    </row>
    <row r="566" spans="1:75">
      <c r="A566" s="96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6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6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6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6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6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6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6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6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6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6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6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6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6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4">
        <v>45096</v>
      </c>
      <c r="AG580" s="192">
        <v>2.6804999999999999</v>
      </c>
      <c r="AH580" s="192">
        <v>2.5884999999999998</v>
      </c>
      <c r="AI580" s="192">
        <v>2.5070000000000001</v>
      </c>
      <c r="AJ580" s="192">
        <v>2.2778999999999998</v>
      </c>
      <c r="AK580" s="192">
        <v>2.1968999999999999</v>
      </c>
      <c r="AL580" s="192">
        <v>2.1490999999999998</v>
      </c>
      <c r="AM580" s="192">
        <v>2.1301999999999999</v>
      </c>
      <c r="AN580" s="192">
        <v>2.1276999999999999</v>
      </c>
      <c r="AO580" s="192">
        <v>2.1352000000000002</v>
      </c>
      <c r="AP580" s="192">
        <v>2.2951000000000001</v>
      </c>
      <c r="AQ580" s="192">
        <v>2.2938999999999998</v>
      </c>
      <c r="AR580" s="192">
        <v>2.2818000000000001</v>
      </c>
      <c r="AS580" s="192">
        <v>2.2591000000000001</v>
      </c>
      <c r="AT580" s="192">
        <v>2.2305000000000001</v>
      </c>
      <c r="AU580" s="192">
        <v>2.1970999999999998</v>
      </c>
      <c r="AV580" s="192">
        <v>2.0442</v>
      </c>
      <c r="AW580" s="192">
        <v>2.0156000000000001</v>
      </c>
      <c r="AX580" s="192">
        <v>1.9971000000000001</v>
      </c>
      <c r="AY580" s="192">
        <v>1.9851000000000001</v>
      </c>
      <c r="AZ580" s="192">
        <v>1.9838</v>
      </c>
      <c r="BA580" s="192">
        <v>1.9943</v>
      </c>
      <c r="BB580" s="192">
        <v>2.1671</v>
      </c>
      <c r="BC580" s="192">
        <v>2.177</v>
      </c>
      <c r="BD580" s="192">
        <v>2.1745000000000001</v>
      </c>
      <c r="BE580" s="192">
        <v>2.1585999999999999</v>
      </c>
      <c r="BF580" s="192">
        <v>2.1351</v>
      </c>
      <c r="BG580" s="192">
        <v>2.0912000000000002</v>
      </c>
      <c r="BH580" s="192">
        <v>1.956</v>
      </c>
      <c r="BI580" s="192">
        <v>1.9169</v>
      </c>
      <c r="BJ580" s="192">
        <v>1.8902000000000001</v>
      </c>
      <c r="BK580" s="192">
        <v>1.8709</v>
      </c>
      <c r="BL580" s="192">
        <v>1.8757999999999999</v>
      </c>
      <c r="BM580" s="192">
        <v>1.8929</v>
      </c>
      <c r="BN580" s="192">
        <v>2.0752000000000002</v>
      </c>
      <c r="BO580" s="192">
        <v>2.0931000000000002</v>
      </c>
      <c r="BP580" s="192">
        <v>2.0880999999999998</v>
      </c>
      <c r="BQ580" s="192">
        <v>2.0746000000000002</v>
      </c>
      <c r="BR580" s="192">
        <v>2.0547</v>
      </c>
      <c r="BS580" s="192">
        <v>2.0146000000000002</v>
      </c>
      <c r="BT580" s="192">
        <v>1.8836999999999999</v>
      </c>
      <c r="BU580" s="192">
        <v>1.8476999999999999</v>
      </c>
      <c r="BV580" s="192">
        <v>1.8202</v>
      </c>
      <c r="BW580" s="192">
        <v>1.8001</v>
      </c>
    </row>
    <row r="581" spans="1:75">
      <c r="A581" s="96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6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6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6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6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6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6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6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6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6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4">
        <v>45111</v>
      </c>
      <c r="AH591" s="192">
        <v>2.4624000000000001</v>
      </c>
      <c r="AI591" s="192">
        <v>2.3910999999999998</v>
      </c>
      <c r="AJ591" s="192">
        <v>2.1610999999999998</v>
      </c>
      <c r="AK591" s="192">
        <v>2.1046999999999998</v>
      </c>
      <c r="AL591" s="192">
        <v>2.0678999999999998</v>
      </c>
      <c r="AM591" s="192">
        <v>2.0518999999999998</v>
      </c>
      <c r="AN591" s="192">
        <v>2.0527000000000002</v>
      </c>
      <c r="AO591" s="192">
        <v>2.0636000000000001</v>
      </c>
      <c r="AP591" s="192">
        <v>2.2362000000000002</v>
      </c>
      <c r="AQ591" s="192">
        <v>2.2347000000000001</v>
      </c>
      <c r="AR591" s="192">
        <v>2.2200000000000002</v>
      </c>
      <c r="AS591" s="192">
        <v>2.1957</v>
      </c>
      <c r="AT591" s="192">
        <v>2.1671</v>
      </c>
      <c r="AU591" s="192">
        <v>2.1354000000000002</v>
      </c>
      <c r="AV591" s="192">
        <v>1.9874000000000001</v>
      </c>
      <c r="AW591" s="192">
        <v>1.9578</v>
      </c>
      <c r="AX591" s="192">
        <v>1.9382999999999999</v>
      </c>
      <c r="AY591" s="192">
        <v>1.9306000000000001</v>
      </c>
      <c r="AZ591" s="192">
        <v>1.929</v>
      </c>
      <c r="BA591" s="192">
        <v>1.9379999999999999</v>
      </c>
      <c r="BB591" s="192">
        <v>2.1095999999999999</v>
      </c>
      <c r="BC591" s="192">
        <v>2.1183000000000001</v>
      </c>
      <c r="BD591" s="192">
        <v>2.1143000000000001</v>
      </c>
      <c r="BE591" s="192">
        <v>2.0981999999999998</v>
      </c>
      <c r="BF591" s="192">
        <v>2.0743</v>
      </c>
      <c r="BG591" s="192">
        <v>2.0299</v>
      </c>
      <c r="BH591" s="192">
        <v>1.8943000000000001</v>
      </c>
      <c r="BI591" s="192">
        <v>1.8548</v>
      </c>
      <c r="BJ591" s="192">
        <v>1.8270999999999999</v>
      </c>
      <c r="BK591" s="192">
        <v>1.8077000000000001</v>
      </c>
      <c r="BL591" s="192">
        <v>1.8126</v>
      </c>
      <c r="BM591" s="192">
        <v>1.8297000000000001</v>
      </c>
      <c r="BN591" s="192">
        <v>2.012</v>
      </c>
      <c r="BO591" s="192">
        <v>2.0299</v>
      </c>
      <c r="BP591" s="192">
        <v>2.0236999999999998</v>
      </c>
      <c r="BQ591" s="192">
        <v>2.0105</v>
      </c>
      <c r="BR591" s="192">
        <v>1.9907999999999999</v>
      </c>
      <c r="BS591" s="192">
        <v>1.9509000000000001</v>
      </c>
      <c r="BT591" s="192">
        <v>1.8202</v>
      </c>
      <c r="BU591" s="192">
        <v>1.7844</v>
      </c>
      <c r="BV591" s="192">
        <v>1.7571000000000001</v>
      </c>
      <c r="BW591" s="192">
        <v>1.7370000000000001</v>
      </c>
    </row>
    <row r="592" spans="1:75">
      <c r="A592" s="96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6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ht="15.75" r="594" spans="1:75" thickBot="1">
      <c r="A594" s="96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ht="15.75" r="595" spans="1:75" thickBot="1">
      <c r="A595" s="96">
        <v>45117</v>
      </c>
      <c r="B595" s="63">
        <v>141611</v>
      </c>
      <c r="AF595" s="780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6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6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6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6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6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6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6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6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6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6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6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6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6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6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6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6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6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6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6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6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6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6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6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6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6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6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6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6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6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6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6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6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6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6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4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6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6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6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6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4">
        <v>45173</v>
      </c>
      <c r="AJ635" s="192">
        <v>2.5912000000000002</v>
      </c>
      <c r="AK635" s="192">
        <v>2.5124</v>
      </c>
      <c r="AL635" s="192">
        <v>2.4405000000000001</v>
      </c>
      <c r="AM635" s="192">
        <v>2.4051999999999998</v>
      </c>
      <c r="AN635" s="192">
        <v>2.3959000000000001</v>
      </c>
      <c r="AO635" s="192">
        <v>2.4022999999999999</v>
      </c>
      <c r="AP635" s="192">
        <v>2.5878999999999999</v>
      </c>
      <c r="AQ635" s="192">
        <v>2.5813000000000001</v>
      </c>
      <c r="AR635" s="192">
        <v>2.5600999999999998</v>
      </c>
      <c r="AS635" s="192">
        <v>2.5261</v>
      </c>
      <c r="AT635" s="192">
        <v>2.4862000000000002</v>
      </c>
      <c r="AU635" s="192">
        <v>2.4405999999999999</v>
      </c>
      <c r="AV635" s="192">
        <v>2.2867999999999999</v>
      </c>
      <c r="AW635" s="192">
        <v>2.2471999999999999</v>
      </c>
      <c r="AX635" s="192">
        <v>2.2237</v>
      </c>
      <c r="AY635" s="192">
        <v>2.2145999999999999</v>
      </c>
      <c r="AZ635" s="192">
        <v>2.2111999999999998</v>
      </c>
      <c r="BA635" s="192">
        <v>2.2147000000000001</v>
      </c>
      <c r="BB635" s="192">
        <v>2.3814000000000002</v>
      </c>
      <c r="BC635" s="192">
        <v>2.3858000000000001</v>
      </c>
      <c r="BD635" s="192">
        <v>2.3748</v>
      </c>
      <c r="BE635" s="192">
        <v>2.3555999999999999</v>
      </c>
      <c r="BF635" s="192">
        <v>2.3283999999999998</v>
      </c>
      <c r="BG635" s="192">
        <v>2.2808000000000002</v>
      </c>
      <c r="BH635" s="192">
        <v>2.1417000000000002</v>
      </c>
      <c r="BI635" s="192">
        <v>2.1006</v>
      </c>
      <c r="BJ635" s="192">
        <v>2.0697000000000001</v>
      </c>
      <c r="BK635" s="192">
        <v>2.0470000000000002</v>
      </c>
      <c r="BL635" s="192">
        <v>2.0499000000000001</v>
      </c>
      <c r="BM635" s="192">
        <v>2.0648</v>
      </c>
      <c r="BN635" s="192">
        <v>2.2450000000000001</v>
      </c>
      <c r="BO635" s="192">
        <v>2.2606999999999999</v>
      </c>
      <c r="BP635" s="192">
        <v>2.2524000000000002</v>
      </c>
      <c r="BQ635" s="192">
        <v>2.2368000000000001</v>
      </c>
      <c r="BR635" s="192">
        <v>2.2149000000000001</v>
      </c>
      <c r="BS635" s="192">
        <v>2.1726999999999999</v>
      </c>
      <c r="BT635" s="192">
        <v>2.04</v>
      </c>
      <c r="BU635" s="192">
        <v>2.0019999999999998</v>
      </c>
      <c r="BV635" s="192">
        <v>1.9697</v>
      </c>
      <c r="BW635" s="192">
        <v>1.9496</v>
      </c>
    </row>
    <row r="636" spans="1:75">
      <c r="A636" s="96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6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6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6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6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6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6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6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6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6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6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6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6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6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6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6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6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6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6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6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6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6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6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6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6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6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6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6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6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6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6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6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6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6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6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6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6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6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6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6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6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42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6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6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6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6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6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6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6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6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6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6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6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6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6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6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6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4">
        <v>45253</v>
      </c>
      <c r="AL693" s="192">
        <v>2.2324000000000002</v>
      </c>
      <c r="AM693" s="192">
        <v>2.1958000000000002</v>
      </c>
      <c r="AN693" s="192">
        <v>2.1985999999999999</v>
      </c>
      <c r="AO693" s="192">
        <v>2.2147000000000001</v>
      </c>
      <c r="AP693" s="192">
        <v>2.4083999999999999</v>
      </c>
      <c r="AQ693" s="192">
        <v>2.4116</v>
      </c>
      <c r="AR693" s="192">
        <v>2.4028999999999998</v>
      </c>
      <c r="AS693" s="192">
        <v>2.3805000000000001</v>
      </c>
      <c r="AT693" s="192">
        <v>2.3492999999999999</v>
      </c>
      <c r="AU693" s="192">
        <v>2.3077999999999999</v>
      </c>
      <c r="AV693" s="192">
        <v>2.1457000000000002</v>
      </c>
      <c r="AW693" s="192">
        <v>2.1101999999999999</v>
      </c>
      <c r="AX693" s="192">
        <v>2.0916999999999999</v>
      </c>
      <c r="AY693" s="192">
        <v>2.0871</v>
      </c>
      <c r="AZ693" s="192">
        <v>2.0966</v>
      </c>
      <c r="BA693" s="192">
        <v>2.1158999999999999</v>
      </c>
      <c r="BB693" s="192">
        <v>2.3016000000000001</v>
      </c>
      <c r="BC693" s="192">
        <v>2.3056000000000001</v>
      </c>
      <c r="BD693" s="192">
        <v>2.2995999999999999</v>
      </c>
      <c r="BE693" s="192">
        <v>2.2797000000000001</v>
      </c>
      <c r="BF693" s="192">
        <v>2.2486000000000002</v>
      </c>
      <c r="BG693" s="192">
        <v>2.2019000000000002</v>
      </c>
      <c r="BH693" s="192">
        <v>2.0663999999999998</v>
      </c>
      <c r="BI693" s="192">
        <v>2.0407000000000002</v>
      </c>
      <c r="BJ693" s="192">
        <v>2.0188000000000001</v>
      </c>
      <c r="BK693" s="192">
        <v>2.012</v>
      </c>
      <c r="BL693" s="192">
        <v>2.0177999999999998</v>
      </c>
      <c r="BM693" s="192">
        <v>2.0333000000000001</v>
      </c>
      <c r="BN693" s="192">
        <v>2.2151999999999998</v>
      </c>
      <c r="BO693" s="192">
        <v>2.2328999999999999</v>
      </c>
      <c r="BP693" s="192">
        <v>2.2275999999999998</v>
      </c>
      <c r="BQ693" s="192">
        <v>2.2124000000000001</v>
      </c>
      <c r="BR693" s="192">
        <v>2.1922999999999999</v>
      </c>
      <c r="BS693" s="192">
        <v>2.1518000000000002</v>
      </c>
      <c r="BT693" s="192">
        <v>2.0209999999999999</v>
      </c>
      <c r="BU693" s="192">
        <v>1.9859</v>
      </c>
      <c r="BV693" s="192">
        <v>1.9602999999999999</v>
      </c>
      <c r="BW693" s="192">
        <v>1.9401999999999999</v>
      </c>
    </row>
    <row r="694" spans="1:87">
      <c r="A694" s="96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6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6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6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6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6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6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6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6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6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6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6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6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6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6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6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6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6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6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6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6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6">
        <v>45286</v>
      </c>
    </row>
    <row r="716" spans="1:87">
      <c r="A716" s="96">
        <v>45287</v>
      </c>
    </row>
    <row r="717" spans="1:87">
      <c r="A717" s="96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6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6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6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6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6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6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6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6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6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6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4">
        <v>45306</v>
      </c>
      <c r="B728" s="63">
        <v>0</v>
      </c>
      <c r="AN728" s="192">
        <v>2.1202999999999999</v>
      </c>
      <c r="AO728" s="192">
        <v>2.1438999999999999</v>
      </c>
      <c r="AP728" s="192">
        <v>2.3472</v>
      </c>
      <c r="AQ728" s="192">
        <v>2.3525999999999998</v>
      </c>
      <c r="AR728" s="192">
        <v>2.3348</v>
      </c>
      <c r="AS728" s="192">
        <v>2.3083</v>
      </c>
      <c r="AT728" s="192">
        <v>2.2789999999999999</v>
      </c>
      <c r="AU728" s="192">
        <v>2.2404999999999999</v>
      </c>
      <c r="AV728" s="192">
        <v>2.077</v>
      </c>
      <c r="AW728" s="192">
        <v>2.0335999999999999</v>
      </c>
      <c r="AX728" s="192">
        <v>2.0026000000000002</v>
      </c>
      <c r="AY728" s="192">
        <v>1.9875</v>
      </c>
      <c r="AZ728" s="192">
        <v>1.9863999999999999</v>
      </c>
      <c r="BA728" s="192">
        <v>1.9988999999999999</v>
      </c>
      <c r="BB728" s="192">
        <v>2.1837</v>
      </c>
      <c r="BC728" s="192">
        <v>2.1894</v>
      </c>
      <c r="BD728" s="192">
        <v>2.1855000000000002</v>
      </c>
      <c r="BE728" s="192">
        <v>2.1718000000000002</v>
      </c>
      <c r="BF728" s="192">
        <v>2.1429</v>
      </c>
      <c r="BG728" s="192">
        <v>2.1025999999999998</v>
      </c>
      <c r="BH728" s="192">
        <v>1.9725999999999999</v>
      </c>
      <c r="BI728" s="192">
        <v>1.9455</v>
      </c>
      <c r="BJ728" s="192">
        <v>1.9300999999999999</v>
      </c>
      <c r="BK728" s="192">
        <v>1.9258</v>
      </c>
      <c r="BL728" s="192">
        <v>1.9402999999999999</v>
      </c>
      <c r="BM728" s="192">
        <v>1.9594</v>
      </c>
      <c r="BN728" s="192">
        <v>2.1444999999999999</v>
      </c>
      <c r="BO728" s="192">
        <v>2.1652999999999998</v>
      </c>
      <c r="BP728" s="192">
        <v>2.1600999999999999</v>
      </c>
      <c r="BQ728" s="192">
        <v>2.1452</v>
      </c>
      <c r="BR728" s="192">
        <v>2.1251000000000002</v>
      </c>
      <c r="BS728" s="192">
        <v>2.0863</v>
      </c>
      <c r="BT728" s="192">
        <v>1.9548000000000001</v>
      </c>
      <c r="BU728" s="192">
        <v>1.9201999999999999</v>
      </c>
      <c r="BV728" s="192">
        <v>1.901</v>
      </c>
      <c r="BW728" s="192">
        <v>1.8855</v>
      </c>
      <c r="BX728" s="192">
        <v>1.8925000000000001</v>
      </c>
      <c r="BY728" s="192">
        <v>1.9095</v>
      </c>
      <c r="BZ728" s="192">
        <v>2.0926</v>
      </c>
      <c r="CA728" s="192">
        <v>2.1116000000000001</v>
      </c>
      <c r="CB728" s="192">
        <v>2.1076000000000001</v>
      </c>
      <c r="CC728" s="192">
        <v>2.0939000000000001</v>
      </c>
      <c r="CD728" s="192">
        <v>2.0750999999999999</v>
      </c>
      <c r="CE728" s="192">
        <v>2.0358999999999998</v>
      </c>
      <c r="CF728" s="192">
        <v>1.9064000000000001</v>
      </c>
      <c r="CG728" s="192">
        <v>1.8726</v>
      </c>
      <c r="CH728" s="192">
        <v>1.8574999999999999</v>
      </c>
      <c r="CI728" s="192">
        <v>1.8373999999999999</v>
      </c>
    </row>
    <row r="729" spans="1:87">
      <c r="A729" s="96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6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6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6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6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6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6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6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6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6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6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6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6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6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6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6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6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6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6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6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6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6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6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6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4">
        <v>45341</v>
      </c>
      <c r="AO753" s="192">
        <v>2.3359999999999999</v>
      </c>
      <c r="AP753" s="192">
        <v>2.5783</v>
      </c>
      <c r="AQ753" s="192">
        <v>2.5684</v>
      </c>
      <c r="AR753" s="192">
        <v>2.5322</v>
      </c>
      <c r="AS753" s="192">
        <v>2.4893999999999998</v>
      </c>
      <c r="AT753" s="192">
        <v>2.4449999999999998</v>
      </c>
      <c r="AU753" s="192">
        <v>2.3915000000000002</v>
      </c>
      <c r="AV753" s="192">
        <v>2.1962999999999999</v>
      </c>
      <c r="AW753" s="192">
        <v>2.1328</v>
      </c>
      <c r="AX753" s="192">
        <v>2.0893000000000002</v>
      </c>
      <c r="AY753" s="192">
        <v>2.0684999999999998</v>
      </c>
      <c r="AZ753" s="192">
        <v>2.0686</v>
      </c>
      <c r="BA753" s="192">
        <v>2.0813000000000001</v>
      </c>
      <c r="BB753" s="192">
        <v>2.2707000000000002</v>
      </c>
      <c r="BC753" s="192">
        <v>2.2696999999999998</v>
      </c>
      <c r="BD753" s="192">
        <v>2.262</v>
      </c>
      <c r="BE753" s="192">
        <v>2.2452000000000001</v>
      </c>
      <c r="BF753" s="192">
        <v>2.2170000000000001</v>
      </c>
      <c r="BG753" s="192">
        <v>2.1772999999999998</v>
      </c>
      <c r="BH753" s="192">
        <v>2.0274999999999999</v>
      </c>
      <c r="BI753" s="192">
        <v>1.9916</v>
      </c>
      <c r="BJ753" s="192">
        <v>1.9673</v>
      </c>
      <c r="BK753" s="192">
        <v>1.9644999999999999</v>
      </c>
      <c r="BL753" s="192">
        <v>1.9779</v>
      </c>
      <c r="BM753" s="192">
        <v>1.996</v>
      </c>
      <c r="BN753" s="192">
        <v>2.1797</v>
      </c>
      <c r="BO753" s="192">
        <v>2.1970000000000001</v>
      </c>
      <c r="BP753" s="192">
        <v>2.1930000000000001</v>
      </c>
      <c r="BQ753" s="192">
        <v>2.1768000000000001</v>
      </c>
      <c r="BR753" s="192">
        <v>2.1556000000000002</v>
      </c>
      <c r="BS753" s="192">
        <v>2.1151</v>
      </c>
      <c r="BT753" s="192">
        <v>1.9823999999999999</v>
      </c>
      <c r="BU753" s="192">
        <v>1.9473</v>
      </c>
      <c r="BV753" s="192">
        <v>1.9260999999999999</v>
      </c>
      <c r="BW753" s="192">
        <v>1.9198</v>
      </c>
      <c r="BX753" s="192">
        <v>1.9286000000000001</v>
      </c>
      <c r="BY753" s="192">
        <v>1.9466000000000001</v>
      </c>
      <c r="BZ753" s="192">
        <v>2.1309999999999998</v>
      </c>
      <c r="CA753" s="192">
        <v>2.1505000000000001</v>
      </c>
      <c r="CB753" s="192">
        <v>2.1476000000000002</v>
      </c>
      <c r="CC753" s="192">
        <v>2.1347999999999998</v>
      </c>
      <c r="CD753" s="192">
        <v>2.1172</v>
      </c>
      <c r="CE753" s="192">
        <v>2.0788000000000002</v>
      </c>
      <c r="CF753" s="192">
        <v>1.9504999999999999</v>
      </c>
      <c r="CG753" s="192">
        <v>1.9175</v>
      </c>
      <c r="CH753" s="192">
        <v>1.9055</v>
      </c>
      <c r="CI753" s="192">
        <v>1.8903000000000001</v>
      </c>
    </row>
    <row r="754" spans="1:87">
      <c r="A754" s="96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6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6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6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6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6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6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6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6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6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6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6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6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6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6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6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6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6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6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6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6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6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6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6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6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6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6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6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6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6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6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6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6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6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6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6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6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6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6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6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6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6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6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6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6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6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6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6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6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6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4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6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6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4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6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6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6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6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6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6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6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6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6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6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6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6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6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6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4">
        <v>45439</v>
      </c>
      <c r="B822" s="63">
        <v>0</v>
      </c>
      <c r="AR822" s="192">
        <v>2.4842</v>
      </c>
      <c r="AS822" s="192">
        <v>2.4695999999999998</v>
      </c>
      <c r="AT822" s="192">
        <v>2.4437000000000002</v>
      </c>
      <c r="AU822" s="192">
        <v>2.4016000000000002</v>
      </c>
      <c r="AV822" s="192">
        <v>2.2117</v>
      </c>
      <c r="AW822" s="192">
        <v>2.153</v>
      </c>
      <c r="AX822" s="192">
        <v>2.1151</v>
      </c>
      <c r="AY822" s="192">
        <v>2.0964</v>
      </c>
      <c r="AZ822" s="192">
        <v>2.0968</v>
      </c>
      <c r="BA822" s="192">
        <v>2.1141000000000001</v>
      </c>
      <c r="BB822" s="192">
        <v>2.3163</v>
      </c>
      <c r="BC822" s="192">
        <v>2.3170999999999999</v>
      </c>
      <c r="BD822" s="192">
        <v>2.3079000000000001</v>
      </c>
      <c r="BE822" s="192">
        <v>2.2881</v>
      </c>
      <c r="BF822" s="192">
        <v>2.2599</v>
      </c>
      <c r="BG822" s="192">
        <v>2.2227999999999999</v>
      </c>
      <c r="BH822" s="192">
        <v>2.0581999999999998</v>
      </c>
      <c r="BI822" s="192">
        <v>2.0232000000000001</v>
      </c>
      <c r="BJ822" s="192">
        <v>2.0061</v>
      </c>
      <c r="BK822" s="192">
        <v>2.0038999999999998</v>
      </c>
      <c r="BL822" s="192">
        <v>2.0137999999999998</v>
      </c>
      <c r="BM822" s="192">
        <v>2.0310000000000001</v>
      </c>
      <c r="BN822" s="192">
        <v>2.2176</v>
      </c>
      <c r="BO822" s="192">
        <v>2.2292999999999998</v>
      </c>
      <c r="BP822" s="192">
        <v>2.2225999999999999</v>
      </c>
      <c r="BQ822" s="192">
        <v>2.2027999999999999</v>
      </c>
      <c r="BR822" s="192">
        <v>2.1776</v>
      </c>
      <c r="BS822" s="192">
        <v>2.1335000000000002</v>
      </c>
      <c r="BT822" s="192">
        <v>1.9964999999999999</v>
      </c>
      <c r="BU822" s="192">
        <v>1.96</v>
      </c>
      <c r="BV822" s="192">
        <v>1.9360999999999999</v>
      </c>
      <c r="BW822" s="192">
        <v>1.9347000000000001</v>
      </c>
      <c r="BX822" s="192">
        <v>1.9489000000000001</v>
      </c>
      <c r="BY822" s="192">
        <v>1.9686999999999999</v>
      </c>
      <c r="BZ822" s="192">
        <v>2.1583999999999999</v>
      </c>
      <c r="CA822" s="192">
        <v>2.1758999999999999</v>
      </c>
      <c r="CB822" s="192">
        <v>2.1730999999999998</v>
      </c>
      <c r="CC822" s="192">
        <v>2.1608000000000001</v>
      </c>
      <c r="CD822" s="192">
        <v>2.1433</v>
      </c>
      <c r="CE822" s="192">
        <v>2.1053000000000002</v>
      </c>
      <c r="CF822" s="192">
        <v>1.9772000000000001</v>
      </c>
      <c r="CG822" s="192">
        <v>1.9446000000000001</v>
      </c>
      <c r="CH822" s="192">
        <v>1.9280999999999999</v>
      </c>
      <c r="CI822" s="192">
        <v>1.9191</v>
      </c>
    </row>
    <row r="823" spans="1:87">
      <c r="A823" s="96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6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6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6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6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6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6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6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6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6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6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6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6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6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6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6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customFormat="1" r="839" s="192" spans="1:87">
      <c r="A839" s="104">
        <v>45462</v>
      </c>
      <c r="B839" s="480"/>
      <c r="AS839" s="192">
        <v>2.4832000000000001</v>
      </c>
      <c r="AT839" s="192">
        <v>2.4651999999999998</v>
      </c>
      <c r="AU839" s="192">
        <v>2.4331999999999998</v>
      </c>
      <c r="AV839" s="192">
        <v>2.2536999999999998</v>
      </c>
      <c r="AW839" s="192">
        <v>2.2010999999999998</v>
      </c>
      <c r="AX839" s="192">
        <v>2.1688999999999998</v>
      </c>
      <c r="AY839" s="192">
        <v>2.1566000000000001</v>
      </c>
      <c r="AZ839" s="192">
        <v>2.1621000000000001</v>
      </c>
      <c r="BA839" s="192">
        <v>2.1766000000000001</v>
      </c>
      <c r="BB839" s="192">
        <v>2.3712</v>
      </c>
      <c r="BC839" s="192">
        <v>2.3693</v>
      </c>
      <c r="BD839" s="192">
        <v>2.3576000000000001</v>
      </c>
      <c r="BE839" s="192">
        <v>2.3369</v>
      </c>
      <c r="BF839" s="192">
        <v>2.3081999999999998</v>
      </c>
      <c r="BG839" s="192">
        <v>2.2713000000000001</v>
      </c>
      <c r="BH839" s="192">
        <v>2.1168999999999998</v>
      </c>
      <c r="BI839" s="192">
        <v>2.0825</v>
      </c>
      <c r="BJ839" s="192">
        <v>2.0638000000000001</v>
      </c>
      <c r="BK839" s="192">
        <v>2.0615000000000001</v>
      </c>
      <c r="BL839" s="192">
        <v>2.0716999999999999</v>
      </c>
      <c r="BM839" s="192">
        <v>2.0891000000000002</v>
      </c>
      <c r="BN839" s="192">
        <v>2.274</v>
      </c>
      <c r="BO839" s="192">
        <v>2.2839999999999998</v>
      </c>
      <c r="BP839" s="192">
        <v>2.2766999999999999</v>
      </c>
      <c r="BQ839" s="192">
        <v>2.2563</v>
      </c>
      <c r="BR839" s="192">
        <v>2.2305000000000001</v>
      </c>
      <c r="BS839" s="192">
        <v>2.1858</v>
      </c>
      <c r="BT839" s="192">
        <v>2.0478999999999998</v>
      </c>
      <c r="BU839" s="192">
        <v>2.0110000000000001</v>
      </c>
      <c r="BV839" s="192">
        <v>1.9859</v>
      </c>
      <c r="BW839" s="192">
        <v>1.9844999999999999</v>
      </c>
      <c r="BX839" s="192">
        <v>1.9986999999999999</v>
      </c>
      <c r="BY839" s="192">
        <v>2.0185</v>
      </c>
      <c r="BZ839" s="192">
        <v>2.2082000000000002</v>
      </c>
      <c r="CA839" s="192">
        <v>2.2256999999999998</v>
      </c>
      <c r="CB839" s="192">
        <v>2.2229000000000001</v>
      </c>
      <c r="CC839" s="192">
        <v>2.2105999999999999</v>
      </c>
      <c r="CD839" s="192">
        <v>2.1930999999999998</v>
      </c>
      <c r="CE839" s="192">
        <v>2.1551</v>
      </c>
      <c r="CF839" s="192">
        <v>2.0270000000000001</v>
      </c>
      <c r="CG839" s="192">
        <v>1.9944</v>
      </c>
      <c r="CH839" s="192">
        <v>1.9779</v>
      </c>
      <c r="CI839" s="192">
        <v>1.9689000000000001</v>
      </c>
    </row>
    <row r="840" spans="1:87">
      <c r="A840" s="96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6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6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6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6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6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6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6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6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6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4">
        <v>45477</v>
      </c>
      <c r="AT850" s="192">
        <v>2.6013000000000002</v>
      </c>
      <c r="AU850" s="192">
        <v>2.5621</v>
      </c>
      <c r="AV850" s="192">
        <v>2.3679000000000001</v>
      </c>
      <c r="AW850" s="192">
        <v>2.3050000000000002</v>
      </c>
      <c r="AX850" s="192">
        <v>2.2616999999999998</v>
      </c>
      <c r="AY850" s="192">
        <v>2.2422</v>
      </c>
      <c r="AZ850" s="192">
        <v>2.2425000000000002</v>
      </c>
      <c r="BA850" s="192">
        <v>2.2562000000000002</v>
      </c>
      <c r="BB850" s="192">
        <v>2.4428000000000001</v>
      </c>
      <c r="BC850" s="192">
        <v>2.4355000000000002</v>
      </c>
      <c r="BD850" s="192">
        <v>2.4176000000000002</v>
      </c>
      <c r="BE850" s="192">
        <v>2.3917999999999999</v>
      </c>
      <c r="BF850" s="192">
        <v>2.3607</v>
      </c>
      <c r="BG850" s="192">
        <v>2.3227000000000002</v>
      </c>
      <c r="BH850" s="192">
        <v>2.1556999999999999</v>
      </c>
      <c r="BI850" s="192">
        <v>2.1206999999999998</v>
      </c>
      <c r="BJ850" s="192">
        <v>2.0998000000000001</v>
      </c>
      <c r="BK850" s="192">
        <v>2.0962000000000001</v>
      </c>
      <c r="BL850" s="192">
        <v>2.1067</v>
      </c>
      <c r="BM850" s="192">
        <v>2.1246999999999998</v>
      </c>
      <c r="BN850" s="192">
        <v>2.3083999999999998</v>
      </c>
      <c r="BO850" s="192">
        <v>2.3176000000000001</v>
      </c>
      <c r="BP850" s="192">
        <v>2.3098000000000001</v>
      </c>
      <c r="BQ850" s="192">
        <v>2.2883</v>
      </c>
      <c r="BR850" s="192">
        <v>2.2614000000000001</v>
      </c>
      <c r="BS850" s="192">
        <v>2.2155999999999998</v>
      </c>
      <c r="BT850" s="192">
        <v>2.0767000000000002</v>
      </c>
      <c r="BU850" s="192">
        <v>2.0387</v>
      </c>
      <c r="BV850" s="192">
        <v>2.0122</v>
      </c>
      <c r="BW850" s="192">
        <v>2.0108999999999999</v>
      </c>
      <c r="BX850" s="192">
        <v>2.0251000000000001</v>
      </c>
      <c r="BY850" s="192">
        <v>2.0449999999999999</v>
      </c>
      <c r="BZ850" s="192">
        <v>2.2347000000000001</v>
      </c>
      <c r="CA850" s="192">
        <v>2.2523</v>
      </c>
      <c r="CB850" s="192">
        <v>2.2494999999999998</v>
      </c>
      <c r="CC850" s="192">
        <v>2.2372000000000001</v>
      </c>
      <c r="CD850" s="192">
        <v>2.2197</v>
      </c>
      <c r="CE850" s="192">
        <v>2.1817000000000002</v>
      </c>
      <c r="CF850" s="192">
        <v>2.0535999999999999</v>
      </c>
      <c r="CG850" s="192">
        <v>2.0209999999999999</v>
      </c>
      <c r="CH850" s="192">
        <v>2.0045000000000002</v>
      </c>
      <c r="CI850" s="192">
        <v>1.9955000000000001</v>
      </c>
    </row>
    <row r="851" spans="1:87">
      <c r="A851" s="96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6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6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6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6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6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6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6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6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6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6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6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6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6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6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6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6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6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6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6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6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6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6">
        <v>45510</v>
      </c>
    </row>
    <row r="874" spans="1:87">
      <c r="A874" s="96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6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6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6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6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6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6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6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6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6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6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6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6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6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6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6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6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6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4">
        <v>45537</v>
      </c>
      <c r="B892" s="1050" t="s">
        <v>4248</v>
      </c>
      <c r="AU892" s="192">
        <v>2.2117</v>
      </c>
      <c r="AV892" s="192">
        <v>2.0931999999999999</v>
      </c>
      <c r="AW892" s="192">
        <v>2.0546000000000002</v>
      </c>
      <c r="AX892" s="192">
        <v>2.0215999999999998</v>
      </c>
      <c r="AY892" s="192">
        <v>2.0078</v>
      </c>
      <c r="AZ892" s="192">
        <v>2.0108999999999999</v>
      </c>
      <c r="BA892" s="192">
        <v>2.0284</v>
      </c>
      <c r="BB892" s="192">
        <v>2.2113</v>
      </c>
      <c r="BC892" s="192">
        <v>2.2103000000000002</v>
      </c>
      <c r="BD892" s="192">
        <v>2.1979000000000002</v>
      </c>
      <c r="BE892" s="192">
        <v>2.1785000000000001</v>
      </c>
      <c r="BF892" s="192">
        <v>2.1556000000000002</v>
      </c>
      <c r="BG892" s="192">
        <v>2.1282999999999999</v>
      </c>
      <c r="BH892" s="192">
        <v>1.9806999999999999</v>
      </c>
      <c r="BI892" s="192">
        <v>1.9486000000000001</v>
      </c>
      <c r="BJ892" s="192">
        <v>1.93</v>
      </c>
      <c r="BK892" s="192">
        <v>1.9252</v>
      </c>
      <c r="BL892" s="192">
        <v>1.9332</v>
      </c>
      <c r="BM892" s="192">
        <v>1.9530000000000001</v>
      </c>
      <c r="BN892" s="192">
        <v>2.1402000000000001</v>
      </c>
      <c r="BO892" s="192">
        <v>2.1482999999999999</v>
      </c>
      <c r="BP892" s="192">
        <v>2.1452</v>
      </c>
      <c r="BQ892" s="192">
        <v>2.1248999999999998</v>
      </c>
      <c r="BR892" s="192">
        <v>2.1</v>
      </c>
      <c r="BS892" s="192">
        <v>2.0571000000000002</v>
      </c>
      <c r="BT892" s="192">
        <v>1.9193</v>
      </c>
      <c r="BU892" s="192">
        <v>1.8841000000000001</v>
      </c>
      <c r="BV892" s="192">
        <v>1.8614999999999999</v>
      </c>
      <c r="BW892" s="192">
        <v>1.8602000000000001</v>
      </c>
      <c r="BX892" s="192">
        <v>1.8744000000000001</v>
      </c>
      <c r="BY892" s="192">
        <v>1.8945000000000001</v>
      </c>
      <c r="BZ892" s="192">
        <v>2.0842999999999998</v>
      </c>
      <c r="CA892" s="192">
        <v>2.1021000000000001</v>
      </c>
      <c r="CB892" s="192">
        <v>2.0994000000000002</v>
      </c>
      <c r="CC892" s="192">
        <v>2.0872999999999999</v>
      </c>
      <c r="CD892" s="192">
        <v>2.0699000000000001</v>
      </c>
      <c r="CE892" s="192">
        <v>2.0322</v>
      </c>
      <c r="CF892" s="192">
        <v>1.9040999999999999</v>
      </c>
      <c r="CG892" s="192">
        <v>1.8716999999999999</v>
      </c>
      <c r="CH892" s="192">
        <v>1.8552999999999999</v>
      </c>
      <c r="CI892" s="192">
        <v>1.8492999999999999</v>
      </c>
    </row>
    <row r="893" spans="1:87">
      <c r="A893" s="96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6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6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6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6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6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6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6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6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6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6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6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6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6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6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6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6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6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6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6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6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6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6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6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6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6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6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6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6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6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6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6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6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6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6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6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6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6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6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6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6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6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6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6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6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6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6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6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6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6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6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6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6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6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6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6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6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6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6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6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6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6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4">
        <v>45624</v>
      </c>
      <c r="AX955" s="192">
        <v>1.9734</v>
      </c>
      <c r="AY955" s="192">
        <v>1.9283999999999999</v>
      </c>
      <c r="AZ955" s="192">
        <v>1.9351</v>
      </c>
      <c r="BA955" s="192">
        <v>1.9541999999999999</v>
      </c>
      <c r="BB955" s="192">
        <v>2.1406000000000001</v>
      </c>
      <c r="BC955" s="192">
        <v>2.1436000000000002</v>
      </c>
      <c r="BD955" s="192">
        <v>2.1328999999999998</v>
      </c>
      <c r="BE955" s="192">
        <v>2.1141000000000001</v>
      </c>
      <c r="BF955" s="192">
        <v>2.0886999999999998</v>
      </c>
      <c r="BG955" s="192">
        <v>2.0560999999999998</v>
      </c>
      <c r="BH955" s="192">
        <v>1.9145000000000001</v>
      </c>
      <c r="BI955" s="192">
        <v>1.8815</v>
      </c>
      <c r="BJ955" s="192">
        <v>1.8606</v>
      </c>
      <c r="BK955" s="192">
        <v>1.8528</v>
      </c>
      <c r="BL955" s="192">
        <v>1.8574999999999999</v>
      </c>
      <c r="BM955" s="192">
        <v>1.8718999999999999</v>
      </c>
      <c r="BN955" s="192">
        <v>2.0630999999999999</v>
      </c>
      <c r="BO955" s="192">
        <v>2.0646</v>
      </c>
      <c r="BP955" s="192">
        <v>2.0566</v>
      </c>
      <c r="BQ955" s="192">
        <v>2.0402</v>
      </c>
      <c r="BR955" s="192">
        <v>2.0209000000000001</v>
      </c>
      <c r="BS955" s="192">
        <v>1.9879</v>
      </c>
      <c r="BT955" s="192">
        <v>1.8559000000000001</v>
      </c>
      <c r="BU955" s="192">
        <v>1.8308</v>
      </c>
      <c r="BV955" s="192">
        <v>1.8113999999999999</v>
      </c>
      <c r="BW955" s="192">
        <v>1.8089999999999999</v>
      </c>
      <c r="BX955" s="192">
        <v>1.8225</v>
      </c>
      <c r="BY955" s="192">
        <v>1.8422000000000001</v>
      </c>
      <c r="BZ955" s="192">
        <v>2.0316000000000001</v>
      </c>
      <c r="CA955" s="192">
        <v>2.0487000000000002</v>
      </c>
      <c r="CB955" s="192">
        <v>2.0444</v>
      </c>
      <c r="CC955" s="192">
        <v>2.0341</v>
      </c>
      <c r="CD955" s="192">
        <v>2.0182000000000002</v>
      </c>
      <c r="CE955" s="192">
        <v>1.9870000000000001</v>
      </c>
      <c r="CF955" s="192">
        <v>1.8595999999999999</v>
      </c>
      <c r="CG955" s="192">
        <v>1.8299000000000001</v>
      </c>
      <c r="CH955" s="192">
        <v>1.8123</v>
      </c>
      <c r="CI955" s="192">
        <v>1.8087</v>
      </c>
    </row>
    <row r="956" spans="1:99">
      <c r="A956" s="96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6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6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6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6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6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6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6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6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6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6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6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6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6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6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6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6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6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6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6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6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6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6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6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6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6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6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6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6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6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6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6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6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6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4">
        <v>45677</v>
      </c>
      <c r="AZ990" s="192">
        <v>2.1122000000000001</v>
      </c>
      <c r="BA990" s="192">
        <v>2.1440000000000001</v>
      </c>
      <c r="BB990" s="192">
        <v>2.3622000000000001</v>
      </c>
      <c r="BC990" s="192">
        <v>2.3601000000000001</v>
      </c>
      <c r="BD990" s="192">
        <v>2.3437000000000001</v>
      </c>
      <c r="BE990" s="192">
        <v>2.3180999999999998</v>
      </c>
      <c r="BF990" s="192">
        <v>2.2841999999999998</v>
      </c>
      <c r="BG990" s="192">
        <v>2.2353999999999998</v>
      </c>
      <c r="BH990" s="192">
        <v>2.0644999999999998</v>
      </c>
      <c r="BI990" s="192">
        <v>2.0121000000000002</v>
      </c>
      <c r="BJ990" s="192">
        <v>1.9745999999999999</v>
      </c>
      <c r="BK990" s="192">
        <v>1.9576</v>
      </c>
      <c r="BL990" s="192">
        <v>1.9589000000000001</v>
      </c>
      <c r="BM990" s="192">
        <v>1.972</v>
      </c>
      <c r="BN990" s="192">
        <v>2.1669</v>
      </c>
      <c r="BO990" s="192">
        <v>2.1667999999999998</v>
      </c>
      <c r="BP990" s="192">
        <v>2.1522999999999999</v>
      </c>
      <c r="BQ990" s="192">
        <v>2.1297999999999999</v>
      </c>
      <c r="BR990" s="192">
        <v>2.1080999999999999</v>
      </c>
      <c r="BS990" s="192">
        <v>2.0735999999999999</v>
      </c>
      <c r="BT990" s="192">
        <v>1.9358</v>
      </c>
      <c r="BU990" s="192">
        <v>1.9075</v>
      </c>
      <c r="BV990" s="192">
        <v>1.8823000000000001</v>
      </c>
      <c r="BW990" s="192">
        <v>1.8803000000000001</v>
      </c>
      <c r="BX990" s="192">
        <v>1.8925000000000001</v>
      </c>
      <c r="BY990" s="192">
        <v>1.9106000000000001</v>
      </c>
      <c r="BZ990" s="192">
        <v>2.0985</v>
      </c>
      <c r="CA990" s="192">
        <v>2.1128</v>
      </c>
      <c r="CB990" s="192">
        <v>2.1052</v>
      </c>
      <c r="CC990" s="192">
        <v>2.0941000000000001</v>
      </c>
      <c r="CD990" s="192">
        <v>2.0775000000000001</v>
      </c>
      <c r="CE990" s="192">
        <v>2.0455999999999999</v>
      </c>
      <c r="CF990" s="192">
        <v>1.9175</v>
      </c>
      <c r="CG990" s="192">
        <v>1.8879999999999999</v>
      </c>
      <c r="CH990" s="192">
        <v>1.869</v>
      </c>
      <c r="CI990" s="192">
        <v>1.867</v>
      </c>
      <c r="CJ990" s="192">
        <v>1.8801000000000001</v>
      </c>
      <c r="CK990" s="192">
        <v>1.8995</v>
      </c>
      <c r="CL990" s="192">
        <v>2.0884999999999998</v>
      </c>
      <c r="CM990" s="192">
        <v>2.105</v>
      </c>
      <c r="CN990" s="192">
        <v>2.1006999999999998</v>
      </c>
      <c r="CO990" s="192">
        <v>2.0903999999999998</v>
      </c>
      <c r="CP990" s="192">
        <v>2.0745</v>
      </c>
      <c r="CQ990" s="192">
        <v>2.0432999999999999</v>
      </c>
      <c r="CR990" s="192">
        <v>1.9158999999999999</v>
      </c>
      <c r="CS990" s="192">
        <v>1.8862000000000001</v>
      </c>
      <c r="CT990" s="192">
        <v>1.8686</v>
      </c>
      <c r="CU990" s="192">
        <v>1.865</v>
      </c>
    </row>
    <row r="991" spans="1:99">
      <c r="A991" s="96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6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6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6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6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6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6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6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6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6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6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6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6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6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6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6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6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6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6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4">
        <v>45705</v>
      </c>
      <c r="BA1010" s="192">
        <v>2.0899000000000001</v>
      </c>
      <c r="BB1010" s="192">
        <v>2.3155000000000001</v>
      </c>
      <c r="BC1010" s="192">
        <v>2.3146</v>
      </c>
      <c r="BD1010" s="192">
        <v>2.3003</v>
      </c>
      <c r="BE1010" s="192">
        <v>2.2738999999999998</v>
      </c>
      <c r="BF1010" s="192">
        <v>2.2374000000000001</v>
      </c>
      <c r="BG1010" s="192">
        <v>2.1877</v>
      </c>
      <c r="BH1010" s="192">
        <v>2.0297000000000001</v>
      </c>
      <c r="BI1010" s="192">
        <v>1.9778</v>
      </c>
      <c r="BJ1010" s="192">
        <v>1.9392</v>
      </c>
      <c r="BK1010" s="192">
        <v>1.9196</v>
      </c>
      <c r="BL1010" s="192">
        <v>1.9177</v>
      </c>
      <c r="BM1010" s="192">
        <v>1.9285000000000001</v>
      </c>
      <c r="BN1010" s="192">
        <v>2.1236999999999999</v>
      </c>
      <c r="BO1010" s="192">
        <v>2.1232000000000002</v>
      </c>
      <c r="BP1010" s="192">
        <v>2.1124999999999998</v>
      </c>
      <c r="BQ1010" s="192">
        <v>2.0926</v>
      </c>
      <c r="BR1010" s="192">
        <v>2.0722</v>
      </c>
      <c r="BS1010" s="192">
        <v>2.0402</v>
      </c>
      <c r="BT1010" s="192">
        <v>1.9047000000000001</v>
      </c>
      <c r="BU1010" s="192">
        <v>1.8788</v>
      </c>
      <c r="BV1010" s="192">
        <v>1.8554999999999999</v>
      </c>
      <c r="BW1010" s="192">
        <v>1.8536999999999999</v>
      </c>
      <c r="BX1010" s="192">
        <v>1.8656999999999999</v>
      </c>
      <c r="BY1010" s="192">
        <v>1.8836999999999999</v>
      </c>
      <c r="BZ1010" s="192">
        <v>2.0716000000000001</v>
      </c>
      <c r="CA1010" s="192">
        <v>2.0857999999999999</v>
      </c>
      <c r="CB1010" s="192">
        <v>2.0785</v>
      </c>
      <c r="CC1010" s="192">
        <v>2.0676000000000001</v>
      </c>
      <c r="CD1010" s="192">
        <v>2.0510999999999999</v>
      </c>
      <c r="CE1010" s="192">
        <v>2.0211000000000001</v>
      </c>
      <c r="CF1010" s="192">
        <v>1.8919999999999999</v>
      </c>
      <c r="CG1010" s="192">
        <v>1.8636999999999999</v>
      </c>
      <c r="CH1010" s="192">
        <v>1.8446</v>
      </c>
      <c r="CI1010" s="192">
        <v>1.843</v>
      </c>
      <c r="CJ1010" s="192">
        <v>1.8561000000000001</v>
      </c>
      <c r="CK1010" s="192">
        <v>1.8754999999999999</v>
      </c>
      <c r="CL1010" s="192">
        <v>2.0644999999999998</v>
      </c>
      <c r="CM1010" s="192">
        <v>2.081</v>
      </c>
      <c r="CN1010" s="192">
        <v>2.0767000000000002</v>
      </c>
      <c r="CO1010" s="192">
        <v>2.0663999999999998</v>
      </c>
      <c r="CP1010" s="192">
        <v>2.0505</v>
      </c>
      <c r="CQ1010" s="192">
        <v>2.0192999999999999</v>
      </c>
      <c r="CR1010" s="192">
        <v>1.8918999999999999</v>
      </c>
      <c r="CS1010" s="192">
        <v>1.8622000000000001</v>
      </c>
      <c r="CT1010" s="192">
        <v>1.8446</v>
      </c>
      <c r="CU1010" s="192">
        <v>1.841</v>
      </c>
    </row>
    <row r="1011" spans="1:99">
      <c r="A1011" s="96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6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6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6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6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6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6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6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6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6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6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6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6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6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6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6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6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6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6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6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6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ht="15.75" r="1032" spans="1:99" thickBot="1">
      <c r="A1032" s="96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ht="15.75" r="1033" spans="1:99" thickBot="1">
      <c r="A1033" s="96">
        <v>45736</v>
      </c>
      <c r="B1033" s="63">
        <v>170841</v>
      </c>
      <c r="AZ1033" s="870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6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6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6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6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6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6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6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6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6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6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6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6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6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6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6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6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6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6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6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6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6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6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6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6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6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6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6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6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4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6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4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6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6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6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6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6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6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6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6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6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6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6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1112" t="s">
        <v>4549</v>
      </c>
      <c r="B1076" s="1113" t="s">
        <v>4601</v>
      </c>
      <c r="BD1076" s="1113" t="s">
        <v>4602</v>
      </c>
      <c r="BE1076" s="1113" t="s">
        <v>4603</v>
      </c>
      <c r="BF1076" s="1113" t="s">
        <v>4604</v>
      </c>
      <c r="BG1076" s="1113" t="s">
        <v>4605</v>
      </c>
      <c r="BH1076" s="1113" t="s">
        <v>4606</v>
      </c>
      <c r="BI1076" s="1113" t="s">
        <v>4607</v>
      </c>
      <c r="BJ1076" s="1113" t="s">
        <v>4389</v>
      </c>
      <c r="BK1076" s="1113" t="s">
        <v>4608</v>
      </c>
      <c r="BL1076" s="1113" t="s">
        <v>4609</v>
      </c>
      <c r="BM1076" s="1113" t="s">
        <v>4610</v>
      </c>
      <c r="BN1076" s="1113" t="s">
        <v>4611</v>
      </c>
      <c r="BO1076" s="1113" t="s">
        <v>4612</v>
      </c>
      <c r="BP1076" s="1113" t="s">
        <v>4613</v>
      </c>
      <c r="BQ1076" s="1113" t="s">
        <v>4614</v>
      </c>
      <c r="BR1076" s="1113" t="s">
        <v>4616</v>
      </c>
      <c r="BS1076" s="1113" t="s">
        <v>4662</v>
      </c>
      <c r="BT1076" s="1113" t="s">
        <v>4662</v>
      </c>
      <c r="BU1076" s="1113" t="s">
        <v>4662</v>
      </c>
      <c r="BV1076" s="1113" t="s">
        <v>4662</v>
      </c>
      <c r="BW1076" s="1113" t="s">
        <v>4662</v>
      </c>
      <c r="BX1076" s="1113" t="s">
        <v>4662</v>
      </c>
      <c r="BY1076" s="1113" t="s">
        <v>4662</v>
      </c>
      <c r="BZ1076" s="1113" t="s">
        <v>4662</v>
      </c>
      <c r="CA1076" s="1113" t="s">
        <v>4662</v>
      </c>
      <c r="CB1076" s="1113" t="s">
        <v>4662</v>
      </c>
      <c r="CC1076" s="1113" t="s">
        <v>4662</v>
      </c>
      <c r="CD1076" s="1113" t="s">
        <v>4662</v>
      </c>
      <c r="CE1076" s="1113" t="s">
        <v>4662</v>
      </c>
      <c r="CF1076" s="1113" t="s">
        <v>4662</v>
      </c>
      <c r="CG1076" s="1113" t="s">
        <v>4662</v>
      </c>
      <c r="CH1076" s="1113" t="s">
        <v>4662</v>
      </c>
      <c r="CI1076" s="1113" t="s">
        <v>4662</v>
      </c>
      <c r="CJ1076" s="1113" t="s">
        <v>4662</v>
      </c>
      <c r="CK1076" s="1113" t="s">
        <v>4662</v>
      </c>
      <c r="CL1076" s="1113" t="s">
        <v>4662</v>
      </c>
      <c r="CM1076" s="1113" t="s">
        <v>4662</v>
      </c>
      <c r="CN1076" s="1113" t="s">
        <v>4662</v>
      </c>
      <c r="CO1076" s="1113" t="s">
        <v>4662</v>
      </c>
      <c r="CP1076" s="1113" t="s">
        <v>4662</v>
      </c>
      <c r="CQ1076" s="1113" t="s">
        <v>4662</v>
      </c>
      <c r="CR1076" s="1113" t="s">
        <v>4662</v>
      </c>
      <c r="CS1076" s="1113" t="s">
        <v>4662</v>
      </c>
      <c r="CT1076" s="1113" t="s">
        <v>4662</v>
      </c>
      <c r="CU1076" s="1113" t="s">
        <v>4662</v>
      </c>
    </row>
    <row r="1077" spans="1:99">
      <c r="A1077" s="1112" t="s">
        <v>4549</v>
      </c>
      <c r="B1077" s="1113" t="s">
        <v>4663</v>
      </c>
      <c r="BD1077" s="1114" t="s">
        <v>4664</v>
      </c>
      <c r="BE1077" s="1114" t="s">
        <v>4665</v>
      </c>
      <c r="BF1077" s="1114" t="s">
        <v>4666</v>
      </c>
      <c r="BG1077" s="1114" t="s">
        <v>4667</v>
      </c>
      <c r="BH1077" s="1114" t="s">
        <v>4668</v>
      </c>
      <c r="BI1077" s="1114" t="s">
        <v>4669</v>
      </c>
      <c r="BJ1077" s="1114" t="s">
        <v>4670</v>
      </c>
      <c r="BK1077" s="1114" t="s">
        <v>4671</v>
      </c>
      <c r="BL1077" s="1114" t="s">
        <v>4672</v>
      </c>
      <c r="BM1077" s="1114" t="s">
        <v>4673</v>
      </c>
      <c r="BN1077" s="1114" t="s">
        <v>4674</v>
      </c>
      <c r="BO1077" s="1114" t="s">
        <v>4675</v>
      </c>
      <c r="BP1077" s="1114" t="s">
        <v>4676</v>
      </c>
      <c r="BQ1077" s="1114" t="s">
        <v>4677</v>
      </c>
      <c r="BR1077" s="1114" t="s">
        <v>4678</v>
      </c>
      <c r="BS1077" s="1114" t="s">
        <v>4679</v>
      </c>
      <c r="BT1077" s="1114" t="s">
        <v>4680</v>
      </c>
      <c r="BU1077" s="1114" t="s">
        <v>4681</v>
      </c>
      <c r="BV1077" s="1114" t="s">
        <v>4682</v>
      </c>
      <c r="BW1077" s="1114" t="s">
        <v>4683</v>
      </c>
      <c r="BX1077" s="1114" t="s">
        <v>4684</v>
      </c>
      <c r="BY1077" s="1114" t="s">
        <v>4685</v>
      </c>
      <c r="BZ1077" s="1114" t="s">
        <v>4686</v>
      </c>
      <c r="CA1077" s="1114" t="s">
        <v>4687</v>
      </c>
      <c r="CB1077" s="1114" t="s">
        <v>4688</v>
      </c>
      <c r="CC1077" s="1114" t="s">
        <v>4689</v>
      </c>
      <c r="CD1077" s="1114" t="s">
        <v>4690</v>
      </c>
      <c r="CE1077" s="1114" t="s">
        <v>4691</v>
      </c>
      <c r="CF1077" s="1114" t="s">
        <v>4692</v>
      </c>
      <c r="CG1077" s="1114" t="s">
        <v>4693</v>
      </c>
      <c r="CH1077" s="1114" t="s">
        <v>4694</v>
      </c>
      <c r="CI1077" s="1114" t="s">
        <v>4695</v>
      </c>
      <c r="CJ1077" s="1114" t="s">
        <v>4696</v>
      </c>
      <c r="CK1077" s="1114" t="s">
        <v>4697</v>
      </c>
      <c r="CL1077" s="1114" t="s">
        <v>4698</v>
      </c>
      <c r="CM1077" s="1114" t="s">
        <v>4699</v>
      </c>
      <c r="CN1077" s="1114" t="s">
        <v>4700</v>
      </c>
      <c r="CO1077" s="1114" t="s">
        <v>4701</v>
      </c>
      <c r="CP1077" s="1114" t="s">
        <v>4702</v>
      </c>
      <c r="CQ1077" s="1114" t="s">
        <v>4703</v>
      </c>
      <c r="CR1077" s="1114" t="s">
        <v>4704</v>
      </c>
      <c r="CS1077" s="1114" t="s">
        <v>4705</v>
      </c>
      <c r="CT1077" s="1114" t="s">
        <v>4706</v>
      </c>
      <c r="CU1077" s="1114" t="s">
        <v>4707</v>
      </c>
    </row>
    <row r="1078" spans="1:99">
      <c r="A1078" s="1112">
        <v>45811.916666666672</v>
      </c>
      <c r="B1078" s="1113">
        <v>155.089</v>
      </c>
      <c r="BD1078" s="1114">
        <v>2.0788000000000002</v>
      </c>
      <c r="BE1078" s="1114">
        <v>2.0545</v>
      </c>
      <c r="BF1078" s="1114">
        <v>2.0179</v>
      </c>
      <c r="BG1078" s="1114">
        <v>1.8637999999999999</v>
      </c>
      <c r="BH1078" s="1114">
        <v>1.8146</v>
      </c>
      <c r="BI1078" s="1114">
        <v>1.7835000000000001</v>
      </c>
      <c r="BJ1078" s="1114">
        <v>1.774</v>
      </c>
      <c r="BK1078" s="1114">
        <v>1.7807999999999999</v>
      </c>
      <c r="BL1078" s="1114">
        <v>1.7985</v>
      </c>
      <c r="BM1078" s="1114">
        <v>1.9928999999999999</v>
      </c>
      <c r="BN1078" s="1114">
        <v>1.9991000000000001</v>
      </c>
      <c r="BO1078" s="1114">
        <v>1.9937</v>
      </c>
      <c r="BP1078" s="1114">
        <v>1.9791000000000001</v>
      </c>
      <c r="BQ1078" s="1114">
        <v>1.9575</v>
      </c>
      <c r="BR1078" s="1114">
        <v>1.9279999999999999</v>
      </c>
      <c r="BS1078" s="1114">
        <v>1.7961</v>
      </c>
      <c r="BT1078" s="1114">
        <v>1.7625999999999999</v>
      </c>
      <c r="BU1078" s="1114">
        <v>1.7436</v>
      </c>
      <c r="BV1078" s="1114">
        <v>1.7413000000000001</v>
      </c>
      <c r="BW1078" s="1114">
        <v>1.7549999999999999</v>
      </c>
      <c r="BX1078" s="1114">
        <v>1.7728999999999999</v>
      </c>
      <c r="BY1078" s="1114">
        <v>1.9666999999999999</v>
      </c>
      <c r="BZ1078" s="1114">
        <v>1.9738</v>
      </c>
      <c r="CA1078" s="1114">
        <v>1.9767999999999999</v>
      </c>
      <c r="CB1078" s="1114">
        <v>1.9675</v>
      </c>
      <c r="CC1078" s="1114">
        <v>1.9539</v>
      </c>
      <c r="CD1078" s="1114">
        <v>1.9262999999999999</v>
      </c>
      <c r="CE1078" s="1114">
        <v>1.7995000000000001</v>
      </c>
      <c r="CF1078" s="1114">
        <v>1.7736000000000001</v>
      </c>
      <c r="CG1078" s="1114">
        <v>1.7593000000000001</v>
      </c>
      <c r="CH1078" s="1114">
        <v>1.758</v>
      </c>
      <c r="CI1078" s="1114">
        <v>1.7713000000000001</v>
      </c>
      <c r="CJ1078" s="1114">
        <v>1.7909999999999999</v>
      </c>
      <c r="CK1078" s="1114">
        <v>1.9802</v>
      </c>
      <c r="CL1078" s="1114">
        <v>1.9970000000000001</v>
      </c>
      <c r="CM1078" s="1114">
        <v>1.9928999999999999</v>
      </c>
      <c r="CN1078" s="1114">
        <v>1.9830000000000001</v>
      </c>
      <c r="CO1078" s="1114">
        <v>1.9673</v>
      </c>
      <c r="CP1078" s="1114">
        <v>1.9362999999999999</v>
      </c>
      <c r="CQ1078" s="1114">
        <v>1.8091999999999999</v>
      </c>
      <c r="CR1078" s="1114">
        <v>1.7798</v>
      </c>
      <c r="CS1078" s="1114">
        <v>1.7653000000000001</v>
      </c>
      <c r="CT1078" s="1114">
        <v>1.7617</v>
      </c>
      <c r="CU1078" s="1114" t="s">
        <v>4662</v>
      </c>
    </row>
    <row r="1079" spans="1:99">
      <c r="A1079" s="1112">
        <v>45811.91666666667</v>
      </c>
      <c r="B1079" s="1113">
        <v>155.089</v>
      </c>
      <c r="BD1079" s="1114">
        <v>2.0788</v>
      </c>
      <c r="BE1079" s="1114">
        <v>2.0545</v>
      </c>
      <c r="BF1079" s="1114">
        <v>2.0179</v>
      </c>
      <c r="BG1079" s="1114">
        <v>1.8638</v>
      </c>
      <c r="BH1079" s="1114">
        <v>1.8146</v>
      </c>
      <c r="BI1079" s="1114">
        <v>1.7835</v>
      </c>
      <c r="BJ1079" s="1114">
        <v>1.774</v>
      </c>
      <c r="BK1079" s="1114">
        <v>1.7808</v>
      </c>
      <c r="BL1079" s="1114">
        <v>1.7985</v>
      </c>
      <c r="BM1079" s="1114">
        <v>1.9929</v>
      </c>
      <c r="BN1079" s="1114">
        <v>1.9991</v>
      </c>
      <c r="BO1079" s="1114">
        <v>1.9937</v>
      </c>
      <c r="BP1079" s="1114">
        <v>1.9791</v>
      </c>
      <c r="BQ1079" s="1114">
        <v>1.9575</v>
      </c>
      <c r="BR1079" s="1114">
        <v>1.928</v>
      </c>
      <c r="BS1079" s="1114">
        <v>1.7961</v>
      </c>
      <c r="BT1079" s="1114">
        <v>1.7626</v>
      </c>
      <c r="BU1079" s="1114">
        <v>1.7436</v>
      </c>
      <c r="BV1079" s="1114">
        <v>1.7413</v>
      </c>
      <c r="BW1079" s="1114">
        <v>1.755</v>
      </c>
      <c r="BX1079" s="1114">
        <v>1.7729</v>
      </c>
      <c r="BY1079" s="1114">
        <v>1.9667</v>
      </c>
      <c r="BZ1079" s="1114">
        <v>1.9738</v>
      </c>
      <c r="CA1079" s="1114">
        <v>1.9768</v>
      </c>
      <c r="CB1079" s="1114">
        <v>1.9675</v>
      </c>
      <c r="CC1079" s="1114">
        <v>1.9539</v>
      </c>
      <c r="CD1079" s="1114">
        <v>1.9263</v>
      </c>
      <c r="CE1079" s="1114">
        <v>1.7995</v>
      </c>
      <c r="CF1079" s="1114">
        <v>1.7736</v>
      </c>
      <c r="CG1079" s="1114">
        <v>1.7593</v>
      </c>
      <c r="CH1079" s="1114">
        <v>1.758</v>
      </c>
      <c r="CI1079" s="1114">
        <v>1.7713</v>
      </c>
      <c r="CJ1079" s="1114">
        <v>1.791</v>
      </c>
      <c r="CK1079" s="1114">
        <v>1.9802</v>
      </c>
      <c r="CL1079" s="1114">
        <v>1.997</v>
      </c>
      <c r="CM1079" s="1114">
        <v>1.9929</v>
      </c>
      <c r="CN1079" s="1114">
        <v>1.983</v>
      </c>
      <c r="CO1079" s="1114">
        <v>1.9673</v>
      </c>
      <c r="CP1079" s="1114">
        <v>1.9363</v>
      </c>
      <c r="CQ1079" s="1114">
        <v>1.8092</v>
      </c>
      <c r="CR1079" s="1114">
        <v>1.7798</v>
      </c>
      <c r="CS1079" s="1114">
        <v>1.7653</v>
      </c>
      <c r="CT1079" s="1114">
        <v>1.7617</v>
      </c>
      <c r="CU1079" s="1114" t="s">
        <v>4662</v>
      </c>
    </row>
    <row r="1080" spans="1:99">
      <c r="A1080" s="1112">
        <v>45811.91666666667</v>
      </c>
      <c r="B1080" s="1113">
        <v>155.089</v>
      </c>
      <c r="BD1080" s="1114">
        <v>2.0788</v>
      </c>
      <c r="BE1080" s="1114">
        <v>2.0545</v>
      </c>
      <c r="BF1080" s="1114">
        <v>2.0179</v>
      </c>
      <c r="BG1080" s="1114">
        <v>1.8638</v>
      </c>
      <c r="BH1080" s="1114">
        <v>1.8146</v>
      </c>
      <c r="BI1080" s="1114">
        <v>1.7835</v>
      </c>
      <c r="BJ1080" s="1114">
        <v>1.774</v>
      </c>
      <c r="BK1080" s="1114">
        <v>1.7808</v>
      </c>
      <c r="BL1080" s="1114">
        <v>1.7985</v>
      </c>
      <c r="BM1080" s="1114">
        <v>1.9929</v>
      </c>
      <c r="BN1080" s="1114">
        <v>1.9991</v>
      </c>
      <c r="BO1080" s="1114">
        <v>1.9937</v>
      </c>
      <c r="BP1080" s="1114">
        <v>1.9791</v>
      </c>
      <c r="BQ1080" s="1114">
        <v>1.9575</v>
      </c>
      <c r="BR1080" s="1114">
        <v>1.928</v>
      </c>
      <c r="BS1080" s="1114">
        <v>1.7961</v>
      </c>
      <c r="BT1080" s="1114">
        <v>1.7626</v>
      </c>
      <c r="BU1080" s="1114">
        <v>1.7436</v>
      </c>
      <c r="BV1080" s="1114">
        <v>1.7413</v>
      </c>
      <c r="BW1080" s="1114">
        <v>1.755</v>
      </c>
      <c r="BX1080" s="1114">
        <v>1.7729</v>
      </c>
      <c r="BY1080" s="1114">
        <v>1.9667</v>
      </c>
      <c r="BZ1080" s="1114">
        <v>1.9738</v>
      </c>
      <c r="CA1080" s="1114">
        <v>1.9768</v>
      </c>
      <c r="CB1080" s="1114">
        <v>1.9675</v>
      </c>
      <c r="CC1080" s="1114">
        <v>1.9539</v>
      </c>
      <c r="CD1080" s="1114">
        <v>1.9263</v>
      </c>
      <c r="CE1080" s="1114">
        <v>1.7995</v>
      </c>
      <c r="CF1080" s="1114">
        <v>1.7736</v>
      </c>
      <c r="CG1080" s="1114">
        <v>1.7593</v>
      </c>
      <c r="CH1080" s="1114">
        <v>1.758</v>
      </c>
      <c r="CI1080" s="1114">
        <v>1.7713</v>
      </c>
      <c r="CJ1080" s="1114">
        <v>1.791</v>
      </c>
      <c r="CK1080" s="1114">
        <v>1.9802</v>
      </c>
      <c r="CL1080" s="1114">
        <v>1.997</v>
      </c>
      <c r="CM1080" s="1114">
        <v>1.9929</v>
      </c>
      <c r="CN1080" s="1114">
        <v>1.983</v>
      </c>
      <c r="CO1080" s="1114">
        <v>1.9673</v>
      </c>
      <c r="CP1080" s="1114">
        <v>1.9363</v>
      </c>
      <c r="CQ1080" s="1114">
        <v>1.8092</v>
      </c>
      <c r="CR1080" s="1114">
        <v>1.7798</v>
      </c>
      <c r="CS1080" s="1114">
        <v>1.7653</v>
      </c>
      <c r="CT1080" s="1114">
        <v>1.7617</v>
      </c>
    </row>
    <row r="1081" spans="1:99">
      <c r="A1081" s="1112">
        <v>45811.91666666667</v>
      </c>
      <c r="B1081" s="1113">
        <v>155.089</v>
      </c>
      <c r="BD1081" s="1114">
        <v>2.0788</v>
      </c>
      <c r="BE1081" s="1114">
        <v>2.0545</v>
      </c>
      <c r="BF1081" s="1114">
        <v>2.0179</v>
      </c>
      <c r="BG1081" s="1114">
        <v>1.8638</v>
      </c>
      <c r="BH1081" s="1114">
        <v>1.8146</v>
      </c>
      <c r="BI1081" s="1114">
        <v>1.7835</v>
      </c>
      <c r="BJ1081" s="1114">
        <v>1.774</v>
      </c>
      <c r="BK1081" s="1114">
        <v>1.7808</v>
      </c>
      <c r="BL1081" s="1114">
        <v>1.7985</v>
      </c>
      <c r="BM1081" s="1114">
        <v>1.9929</v>
      </c>
      <c r="BN1081" s="1114">
        <v>1.9991</v>
      </c>
      <c r="BO1081" s="1114">
        <v>1.9937</v>
      </c>
      <c r="BP1081" s="1114">
        <v>1.9791</v>
      </c>
      <c r="BQ1081" s="1114">
        <v>1.9575</v>
      </c>
      <c r="BR1081" s="1114">
        <v>1.928</v>
      </c>
      <c r="BS1081" s="1114">
        <v>1.7961</v>
      </c>
      <c r="BT1081" s="1114">
        <v>1.7626</v>
      </c>
      <c r="BU1081" s="1114">
        <v>1.7436</v>
      </c>
      <c r="BV1081" s="1114">
        <v>1.7413</v>
      </c>
      <c r="BW1081" s="1114">
        <v>1.755</v>
      </c>
      <c r="BX1081" s="1114">
        <v>1.7729</v>
      </c>
      <c r="BY1081" s="1114">
        <v>1.9667</v>
      </c>
      <c r="BZ1081" s="1114">
        <v>1.9738</v>
      </c>
      <c r="CA1081" s="1114">
        <v>1.9768</v>
      </c>
      <c r="CB1081" s="1114">
        <v>1.9675</v>
      </c>
      <c r="CC1081" s="1114">
        <v>1.9539</v>
      </c>
      <c r="CD1081" s="1114">
        <v>1.9263</v>
      </c>
      <c r="CE1081" s="1114">
        <v>1.7995</v>
      </c>
      <c r="CF1081" s="1114">
        <v>1.7736</v>
      </c>
      <c r="CG1081" s="1114">
        <v>1.7593</v>
      </c>
      <c r="CH1081" s="1114">
        <v>1.758</v>
      </c>
      <c r="CI1081" s="1114">
        <v>1.7713</v>
      </c>
      <c r="CJ1081" s="1114">
        <v>1.791</v>
      </c>
      <c r="CK1081" s="1114">
        <v>1.9802</v>
      </c>
      <c r="CL1081" s="1114">
        <v>1.997</v>
      </c>
      <c r="CM1081" s="1114">
        <v>1.9929</v>
      </c>
      <c r="CN1081" s="1114">
        <v>1.983</v>
      </c>
      <c r="CO1081" s="1114">
        <v>1.9673</v>
      </c>
      <c r="CP1081" s="1114">
        <v>1.9363</v>
      </c>
      <c r="CQ1081" s="1114">
        <v>1.8092</v>
      </c>
      <c r="CR1081" s="1114">
        <v>1.7798</v>
      </c>
      <c r="CS1081" s="1114">
        <v>1.7653</v>
      </c>
      <c r="CT1081" s="1114">
        <v>1.7617</v>
      </c>
    </row>
    <row r="1082" spans="1:99">
      <c r="A1082" s="1112">
        <v>45811.91666666667</v>
      </c>
      <c r="B1082" s="1113">
        <v>155.089</v>
      </c>
      <c r="BD1082" s="1114">
        <v>2.0788</v>
      </c>
      <c r="BE1082" s="1114">
        <v>2.0545</v>
      </c>
      <c r="BF1082" s="1114">
        <v>2.0179</v>
      </c>
      <c r="BG1082" s="1114">
        <v>1.8638</v>
      </c>
      <c r="BH1082" s="1114">
        <v>1.8146</v>
      </c>
      <c r="BI1082" s="1114">
        <v>1.7835</v>
      </c>
      <c r="BJ1082" s="1114">
        <v>1.774</v>
      </c>
      <c r="BK1082" s="1114">
        <v>1.7808</v>
      </c>
      <c r="BL1082" s="1114">
        <v>1.7985</v>
      </c>
      <c r="BM1082" s="1114">
        <v>1.9929</v>
      </c>
      <c r="BN1082" s="1114">
        <v>1.9991</v>
      </c>
      <c r="BO1082" s="1114">
        <v>1.9937</v>
      </c>
      <c r="BP1082" s="1114">
        <v>1.9791</v>
      </c>
      <c r="BQ1082" s="1114">
        <v>1.9575</v>
      </c>
      <c r="BR1082" s="1114">
        <v>1.928</v>
      </c>
      <c r="BS1082" s="1114">
        <v>1.7961</v>
      </c>
      <c r="BT1082" s="1114">
        <v>1.7626</v>
      </c>
      <c r="BU1082" s="1114">
        <v>1.7436</v>
      </c>
      <c r="BV1082" s="1114">
        <v>1.7413</v>
      </c>
      <c r="BW1082" s="1114">
        <v>1.755</v>
      </c>
      <c r="BX1082" s="1114">
        <v>1.7729</v>
      </c>
      <c r="BY1082" s="1114">
        <v>1.9667</v>
      </c>
      <c r="BZ1082" s="1114">
        <v>1.9738</v>
      </c>
      <c r="CA1082" s="1114">
        <v>1.9768</v>
      </c>
      <c r="CB1082" s="1114">
        <v>1.9675</v>
      </c>
      <c r="CC1082" s="1114">
        <v>1.9539</v>
      </c>
      <c r="CD1082" s="1114">
        <v>1.9263</v>
      </c>
      <c r="CE1082" s="1114">
        <v>1.7995</v>
      </c>
      <c r="CF1082" s="1114">
        <v>1.7736</v>
      </c>
      <c r="CG1082" s="1114">
        <v>1.7593</v>
      </c>
      <c r="CH1082" s="1114">
        <v>1.758</v>
      </c>
      <c r="CI1082" s="1114">
        <v>1.7713</v>
      </c>
      <c r="CJ1082" s="1114">
        <v>1.791</v>
      </c>
      <c r="CK1082" s="1114">
        <v>1.9802</v>
      </c>
      <c r="CL1082" s="1114">
        <v>1.997</v>
      </c>
      <c r="CM1082" s="1114">
        <v>1.9929</v>
      </c>
      <c r="CN1082" s="1114">
        <v>1.983</v>
      </c>
      <c r="CO1082" s="1114">
        <v>1.9673</v>
      </c>
      <c r="CP1082" s="1114">
        <v>1.9363</v>
      </c>
      <c r="CQ1082" s="1114">
        <v>1.8092</v>
      </c>
      <c r="CR1082" s="1114">
        <v>1.7798</v>
      </c>
      <c r="CS1082" s="1114">
        <v>1.7653</v>
      </c>
      <c r="CT1082" s="1114">
        <v>1.7617</v>
      </c>
    </row>
    <row r="1083" spans="1:99">
      <c r="A1083" s="1112">
        <v>45811.91666666667</v>
      </c>
      <c r="B1083" s="1113">
        <v>155.089</v>
      </c>
      <c r="BD1083" s="1114">
        <v>2.0788</v>
      </c>
      <c r="BE1083" s="1114">
        <v>2.0545</v>
      </c>
      <c r="BF1083" s="1114">
        <v>2.0179</v>
      </c>
      <c r="BG1083" s="1114">
        <v>1.8638</v>
      </c>
      <c r="BH1083" s="1114">
        <v>1.8146</v>
      </c>
      <c r="BI1083" s="1114">
        <v>1.7835</v>
      </c>
      <c r="BJ1083" s="1114">
        <v>1.774</v>
      </c>
      <c r="BK1083" s="1114">
        <v>1.7808</v>
      </c>
      <c r="BL1083" s="1114">
        <v>1.7985</v>
      </c>
      <c r="BM1083" s="1114">
        <v>1.9929</v>
      </c>
      <c r="BN1083" s="1114">
        <v>1.9991</v>
      </c>
      <c r="BO1083" s="1114">
        <v>1.9937</v>
      </c>
      <c r="BP1083" s="1114">
        <v>1.9791</v>
      </c>
      <c r="BQ1083" s="1114">
        <v>1.9575</v>
      </c>
      <c r="BR1083" s="1114">
        <v>1.928</v>
      </c>
      <c r="BS1083" s="1114">
        <v>1.7961</v>
      </c>
      <c r="BT1083" s="1114">
        <v>1.7626</v>
      </c>
      <c r="BU1083" s="1114">
        <v>1.7436</v>
      </c>
      <c r="BV1083" s="1114">
        <v>1.7413</v>
      </c>
      <c r="BW1083" s="1114">
        <v>1.755</v>
      </c>
      <c r="BX1083" s="1114">
        <v>1.7729</v>
      </c>
      <c r="BY1083" s="1114">
        <v>1.9667</v>
      </c>
      <c r="BZ1083" s="1114">
        <v>1.9738</v>
      </c>
      <c r="CA1083" s="1114">
        <v>1.9768</v>
      </c>
      <c r="CB1083" s="1114">
        <v>1.9675</v>
      </c>
      <c r="CC1083" s="1114">
        <v>1.9539</v>
      </c>
      <c r="CD1083" s="1114">
        <v>1.9263</v>
      </c>
      <c r="CE1083" s="1114">
        <v>1.7995</v>
      </c>
      <c r="CF1083" s="1114">
        <v>1.7736</v>
      </c>
      <c r="CG1083" s="1114">
        <v>1.7593</v>
      </c>
      <c r="CH1083" s="1114">
        <v>1.758</v>
      </c>
      <c r="CI1083" s="1114">
        <v>1.7713</v>
      </c>
      <c r="CJ1083" s="1114">
        <v>1.791</v>
      </c>
      <c r="CK1083" s="1114">
        <v>1.9802</v>
      </c>
      <c r="CL1083" s="1114">
        <v>1.997</v>
      </c>
      <c r="CM1083" s="1114">
        <v>1.9929</v>
      </c>
      <c r="CN1083" s="1114">
        <v>1.983</v>
      </c>
      <c r="CO1083" s="1114">
        <v>1.9673</v>
      </c>
      <c r="CP1083" s="1114">
        <v>1.9363</v>
      </c>
      <c r="CQ1083" s="1114">
        <v>1.8092</v>
      </c>
      <c r="CR1083" s="1114">
        <v>1.7798</v>
      </c>
      <c r="CS1083" s="1114">
        <v>1.7653</v>
      </c>
      <c r="CT1083" s="1114">
        <v>1.7617</v>
      </c>
    </row>
    <row r="1084" spans="1:99">
      <c r="A1084" s="1112">
        <v>45811.91666666667</v>
      </c>
      <c r="B1084" s="1113">
        <v>155.089</v>
      </c>
      <c r="BD1084" s="1114">
        <v>2.0788</v>
      </c>
      <c r="BE1084" s="1114">
        <v>2.0545</v>
      </c>
      <c r="BF1084" s="1114">
        <v>2.0179</v>
      </c>
      <c r="BG1084" s="1114">
        <v>1.8638</v>
      </c>
      <c r="BH1084" s="1114">
        <v>1.8146</v>
      </c>
      <c r="BI1084" s="1114">
        <v>1.7835</v>
      </c>
      <c r="BJ1084" s="1114">
        <v>1.774</v>
      </c>
      <c r="BK1084" s="1114">
        <v>1.7808</v>
      </c>
      <c r="BL1084" s="1114">
        <v>1.7985</v>
      </c>
      <c r="BM1084" s="1114">
        <v>1.9929</v>
      </c>
      <c r="BN1084" s="1114">
        <v>1.9991</v>
      </c>
      <c r="BO1084" s="1114">
        <v>1.9937</v>
      </c>
      <c r="BP1084" s="1114">
        <v>1.9791</v>
      </c>
      <c r="BQ1084" s="1114">
        <v>1.9575</v>
      </c>
      <c r="BR1084" s="1114">
        <v>1.928</v>
      </c>
      <c r="BS1084" s="1114">
        <v>1.7961</v>
      </c>
      <c r="BT1084" s="1114">
        <v>1.7626</v>
      </c>
      <c r="BU1084" s="1114">
        <v>1.7436</v>
      </c>
      <c r="BV1084" s="1114">
        <v>1.7413</v>
      </c>
      <c r="BW1084" s="1114">
        <v>1.755</v>
      </c>
      <c r="BX1084" s="1114">
        <v>1.7729</v>
      </c>
      <c r="BY1084" s="1114">
        <v>1.9667</v>
      </c>
      <c r="BZ1084" s="1114">
        <v>1.9738</v>
      </c>
      <c r="CA1084" s="1114">
        <v>1.9768</v>
      </c>
      <c r="CB1084" s="1114">
        <v>1.9675</v>
      </c>
      <c r="CC1084" s="1114">
        <v>1.9539</v>
      </c>
      <c r="CD1084" s="1114">
        <v>1.9263</v>
      </c>
      <c r="CE1084" s="1114">
        <v>1.7995</v>
      </c>
      <c r="CF1084" s="1114">
        <v>1.7736</v>
      </c>
      <c r="CG1084" s="1114">
        <v>1.7593</v>
      </c>
      <c r="CH1084" s="1114">
        <v>1.758</v>
      </c>
      <c r="CI1084" s="1114">
        <v>1.7713</v>
      </c>
      <c r="CJ1084" s="1114">
        <v>1.791</v>
      </c>
      <c r="CK1084" s="1114">
        <v>1.9802</v>
      </c>
      <c r="CL1084" s="1114">
        <v>1.997</v>
      </c>
      <c r="CM1084" s="1114">
        <v>1.9929</v>
      </c>
      <c r="CN1084" s="1114">
        <v>1.983</v>
      </c>
      <c r="CO1084" s="1114">
        <v>1.9673</v>
      </c>
      <c r="CP1084" s="1114">
        <v>1.9363</v>
      </c>
      <c r="CQ1084" s="1114">
        <v>1.8092</v>
      </c>
      <c r="CR1084" s="1114">
        <v>1.7798</v>
      </c>
      <c r="CS1084" s="1114">
        <v>1.7653</v>
      </c>
      <c r="CT1084" s="1114">
        <v>1.7617</v>
      </c>
    </row>
    <row r="1085" spans="1:99">
      <c r="A1085" s="1112">
        <v>45819.91666666667</v>
      </c>
      <c r="B1085" s="1113">
        <v>229.401</v>
      </c>
      <c r="BD1085" s="1114">
        <v>2.1668</v>
      </c>
      <c r="BE1085" s="1114">
        <v>2.1496</v>
      </c>
      <c r="BF1085" s="1114">
        <v>2.1162</v>
      </c>
      <c r="BG1085" s="1114">
        <v>1.9625</v>
      </c>
      <c r="BH1085" s="1114">
        <v>1.9103</v>
      </c>
      <c r="BI1085" s="1114">
        <v>1.8735</v>
      </c>
      <c r="BJ1085" s="1114">
        <v>1.8592</v>
      </c>
      <c r="BK1085" s="1114">
        <v>1.8631</v>
      </c>
      <c r="BL1085" s="1114">
        <v>1.8775</v>
      </c>
      <c r="BM1085" s="1114">
        <v>2.065</v>
      </c>
      <c r="BN1085" s="1114">
        <v>2.0683</v>
      </c>
      <c r="BO1085" s="1114">
        <v>2.0605</v>
      </c>
      <c r="BP1085" s="1114">
        <v>2.0431</v>
      </c>
      <c r="BQ1085" s="1114">
        <v>2.0186</v>
      </c>
      <c r="BR1085" s="1114">
        <v>1.986</v>
      </c>
      <c r="BS1085" s="1114">
        <v>1.8525</v>
      </c>
      <c r="BT1085" s="1114">
        <v>1.819</v>
      </c>
      <c r="BU1085" s="1114">
        <v>1.799</v>
      </c>
      <c r="BV1085" s="1114">
        <v>1.7954</v>
      </c>
      <c r="BW1085" s="1114">
        <v>1.8058</v>
      </c>
      <c r="BX1085" s="1114">
        <v>1.8221</v>
      </c>
      <c r="BY1085" s="1114">
        <v>2.0143</v>
      </c>
      <c r="BZ1085" s="1114">
        <v>2.0194</v>
      </c>
      <c r="CA1085" s="1114">
        <v>2.0197</v>
      </c>
      <c r="CB1085" s="1114">
        <v>2.0087</v>
      </c>
      <c r="CC1085" s="1114">
        <v>1.9934</v>
      </c>
      <c r="CD1085" s="1114">
        <v>1.964</v>
      </c>
      <c r="CE1085" s="1114">
        <v>1.8354</v>
      </c>
      <c r="CF1085" s="1114">
        <v>1.8078</v>
      </c>
      <c r="CG1085" s="1114">
        <v>1.7915</v>
      </c>
      <c r="CH1085" s="1114">
        <v>1.7902</v>
      </c>
      <c r="CI1085" s="1114">
        <v>1.8035</v>
      </c>
      <c r="CJ1085" s="1114">
        <v>1.8232</v>
      </c>
      <c r="CK1085" s="1114">
        <v>2.0124</v>
      </c>
      <c r="CL1085" s="1114">
        <v>2.0292</v>
      </c>
      <c r="CM1085" s="1114">
        <v>2.0251</v>
      </c>
      <c r="CN1085" s="1114">
        <v>2.0152</v>
      </c>
      <c r="CO1085" s="1114">
        <v>1.9995</v>
      </c>
      <c r="CP1085" s="1114">
        <v>1.9685</v>
      </c>
      <c r="CQ1085" s="1114">
        <v>1.8414</v>
      </c>
      <c r="CR1085" s="1114">
        <v>1.812</v>
      </c>
      <c r="CS1085" s="1114">
        <v>1.7975</v>
      </c>
      <c r="CT1085" s="1114">
        <v>1.7939</v>
      </c>
    </row>
    <row r="1086" spans="1:99">
      <c r="A1086" s="1112">
        <v>45932.91666666667</v>
      </c>
      <c r="B1086" s="1113">
        <v>210.016</v>
      </c>
      <c r="BD1086" s="1114">
        <v>1.851</v>
      </c>
      <c r="BE1086" s="1114">
        <v>1.8065</v>
      </c>
      <c r="BF1086" s="1114">
        <v>1.786</v>
      </c>
      <c r="BG1086" s="1114">
        <v>1.7908</v>
      </c>
      <c r="BH1086" s="1114">
        <v>1.8101</v>
      </c>
      <c r="BI1086" s="1114">
        <v>2.0079</v>
      </c>
      <c r="BJ1086" s="1114">
        <v>2.0114</v>
      </c>
      <c r="BK1086" s="1114">
        <v>2.0031</v>
      </c>
      <c r="BL1086" s="1114">
        <v>1.9858</v>
      </c>
      <c r="BM1086" s="1114">
        <v>1.9627</v>
      </c>
      <c r="BN1086" s="1114">
        <v>1.9315</v>
      </c>
      <c r="BO1086" s="1114">
        <v>1.794</v>
      </c>
      <c r="BP1086" s="1114">
        <v>1.7614</v>
      </c>
      <c r="BQ1086" s="1114">
        <v>1.7414</v>
      </c>
      <c r="BR1086" s="1114">
        <v>1.7348</v>
      </c>
      <c r="BS1086" s="1114">
        <v>1.74</v>
      </c>
      <c r="BT1086" s="1114">
        <v>1.7544</v>
      </c>
      <c r="BU1086" s="1114">
        <v>1.9487</v>
      </c>
      <c r="BV1086" s="1114">
        <v>1.9548</v>
      </c>
      <c r="BW1086" s="1114">
        <v>1.9525</v>
      </c>
      <c r="BX1086" s="1114">
        <v>1.9403</v>
      </c>
      <c r="BY1086" s="1114">
        <v>1.9245</v>
      </c>
      <c r="BZ1086" s="1114">
        <v>1.8946</v>
      </c>
      <c r="CA1086" s="1114">
        <v>1.7657</v>
      </c>
      <c r="CB1086" s="1114">
        <v>1.7378</v>
      </c>
      <c r="CC1086" s="1114">
        <v>1.7192</v>
      </c>
      <c r="CD1086" s="1114">
        <v>1.7177</v>
      </c>
      <c r="CE1086" s="1114">
        <v>1.7304</v>
      </c>
      <c r="CF1086" s="1114">
        <v>1.7496</v>
      </c>
      <c r="CG1086" s="1114">
        <v>1.9384</v>
      </c>
      <c r="CH1086" s="1114">
        <v>1.9545</v>
      </c>
      <c r="CI1086" s="1114">
        <v>1.9501</v>
      </c>
      <c r="CJ1086" s="1114">
        <v>1.94</v>
      </c>
      <c r="CK1086" s="1114">
        <v>1.9242</v>
      </c>
      <c r="CL1086" s="1114">
        <v>1.8935</v>
      </c>
      <c r="CM1086" s="1114">
        <v>1.7663</v>
      </c>
      <c r="CN1086" s="1114">
        <v>1.7366</v>
      </c>
      <c r="CO1086" s="1114">
        <v>1.7217</v>
      </c>
      <c r="CP1086" s="1114">
        <v>1.7181</v>
      </c>
      <c r="CQ1086" s="1114" t="s">
        <v>4662</v>
      </c>
      <c r="CR1086" s="1114" t="s">
        <v>4662</v>
      </c>
      <c r="CS1086" s="1114" t="s">
        <v>4662</v>
      </c>
      <c r="CT1086" s="1114" t="s">
        <v>4662</v>
      </c>
    </row>
    <row r="1087" spans="1:99">
      <c r="A1087" s="1112">
        <v>45932.91666666667</v>
      </c>
      <c r="B1087" s="1113">
        <v>210.016</v>
      </c>
      <c r="BD1087" s="1114">
        <v>1.851</v>
      </c>
      <c r="BE1087" s="1114">
        <v>1.8065</v>
      </c>
      <c r="BF1087" s="1114">
        <v>1.786</v>
      </c>
      <c r="BG1087" s="1114">
        <v>1.7908</v>
      </c>
      <c r="BH1087" s="1114">
        <v>1.8101</v>
      </c>
      <c r="BI1087" s="1114">
        <v>2.0079</v>
      </c>
      <c r="BJ1087" s="1114">
        <v>2.0114</v>
      </c>
      <c r="BK1087" s="1114">
        <v>2.0031</v>
      </c>
      <c r="BL1087" s="1114">
        <v>1.9858</v>
      </c>
      <c r="BM1087" s="1114">
        <v>1.9627</v>
      </c>
      <c r="BN1087" s="1114">
        <v>1.9315</v>
      </c>
      <c r="BO1087" s="1114">
        <v>1.794</v>
      </c>
      <c r="BP1087" s="1114">
        <v>1.7614</v>
      </c>
      <c r="BQ1087" s="1114">
        <v>1.7414</v>
      </c>
      <c r="BR1087" s="1114">
        <v>1.7348</v>
      </c>
      <c r="BS1087" s="1114">
        <v>1.74</v>
      </c>
      <c r="BT1087" s="1114">
        <v>1.7544</v>
      </c>
      <c r="BU1087" s="1114">
        <v>1.9487</v>
      </c>
      <c r="BV1087" s="1114">
        <v>1.9548</v>
      </c>
      <c r="BW1087" s="1114">
        <v>1.9525</v>
      </c>
      <c r="BX1087" s="1114">
        <v>1.9403</v>
      </c>
      <c r="BY1087" s="1114">
        <v>1.9245</v>
      </c>
      <c r="BZ1087" s="1114">
        <v>1.8946</v>
      </c>
      <c r="CA1087" s="1114">
        <v>1.7657</v>
      </c>
      <c r="CB1087" s="1114">
        <v>1.7378</v>
      </c>
      <c r="CC1087" s="1114">
        <v>1.7192</v>
      </c>
      <c r="CD1087" s="1114">
        <v>1.7177</v>
      </c>
      <c r="CE1087" s="1114">
        <v>1.7304</v>
      </c>
      <c r="CF1087" s="1114">
        <v>1.7496</v>
      </c>
      <c r="CG1087" s="1114">
        <v>1.9384</v>
      </c>
      <c r="CH1087" s="1114">
        <v>1.9545</v>
      </c>
      <c r="CI1087" s="1114">
        <v>1.9501</v>
      </c>
      <c r="CJ1087" s="1114">
        <v>1.94</v>
      </c>
      <c r="CK1087" s="1114">
        <v>1.9242</v>
      </c>
      <c r="CL1087" s="1114">
        <v>1.8935</v>
      </c>
      <c r="CM1087" s="1114">
        <v>1.7663</v>
      </c>
      <c r="CN1087" s="1114">
        <v>1.7366</v>
      </c>
      <c r="CO1087" s="1114">
        <v>1.7217</v>
      </c>
      <c r="CP1087" s="1114">
        <v>1.7181</v>
      </c>
      <c r="CQ1087" s="1114" t="s">
        <v>4662</v>
      </c>
      <c r="CR1087" s="1114" t="s">
        <v>4662</v>
      </c>
      <c r="CS1087" s="1114" t="s">
        <v>4662</v>
      </c>
      <c r="CT1087" s="1114" t="s">
        <v>4662</v>
      </c>
    </row>
    <row r="1088" spans="1:99">
      <c r="A1088" s="1112">
        <v>45932.91666666667</v>
      </c>
      <c r="B1088" s="1113">
        <v>210.016</v>
      </c>
      <c r="BD1088" s="1114">
        <v>1.851</v>
      </c>
      <c r="BE1088" s="1114">
        <v>1.8065</v>
      </c>
      <c r="BF1088" s="1114">
        <v>1.786</v>
      </c>
      <c r="BG1088" s="1114">
        <v>1.7908</v>
      </c>
      <c r="BH1088" s="1114">
        <v>1.8101</v>
      </c>
      <c r="BI1088" s="1114">
        <v>2.0079</v>
      </c>
      <c r="BJ1088" s="1114">
        <v>2.0114</v>
      </c>
      <c r="BK1088" s="1114">
        <v>2.0031</v>
      </c>
      <c r="BL1088" s="1114">
        <v>1.9858</v>
      </c>
      <c r="BM1088" s="1114">
        <v>1.9627</v>
      </c>
      <c r="BN1088" s="1114">
        <v>1.9315</v>
      </c>
      <c r="BO1088" s="1114">
        <v>1.794</v>
      </c>
      <c r="BP1088" s="1114">
        <v>1.7614</v>
      </c>
      <c r="BQ1088" s="1114">
        <v>1.7414</v>
      </c>
      <c r="BR1088" s="1114">
        <v>1.7348</v>
      </c>
      <c r="BS1088" s="1114">
        <v>1.74</v>
      </c>
      <c r="BT1088" s="1114">
        <v>1.7544</v>
      </c>
      <c r="BU1088" s="1114">
        <v>1.9487</v>
      </c>
      <c r="BV1088" s="1114">
        <v>1.9548</v>
      </c>
      <c r="BW1088" s="1114">
        <v>1.9525</v>
      </c>
      <c r="BX1088" s="1114">
        <v>1.9403</v>
      </c>
      <c r="BY1088" s="1114">
        <v>1.9245</v>
      </c>
      <c r="BZ1088" s="1114">
        <v>1.8946</v>
      </c>
      <c r="CA1088" s="1114">
        <v>1.7657</v>
      </c>
      <c r="CB1088" s="1114">
        <v>1.7378</v>
      </c>
      <c r="CC1088" s="1114">
        <v>1.7192</v>
      </c>
      <c r="CD1088" s="1114">
        <v>1.7177</v>
      </c>
      <c r="CE1088" s="1114">
        <v>1.7304</v>
      </c>
      <c r="CF1088" s="1114">
        <v>1.7496</v>
      </c>
      <c r="CG1088" s="1114">
        <v>1.9384</v>
      </c>
      <c r="CH1088" s="1114">
        <v>1.9545</v>
      </c>
      <c r="CI1088" s="1114">
        <v>1.9501</v>
      </c>
      <c r="CJ1088" s="1114">
        <v>1.94</v>
      </c>
      <c r="CK1088" s="1114">
        <v>1.9242</v>
      </c>
      <c r="CL1088" s="1114">
        <v>1.8935</v>
      </c>
      <c r="CM1088" s="1114">
        <v>1.7663</v>
      </c>
      <c r="CN1088" s="1114">
        <v>1.7366</v>
      </c>
      <c r="CO1088" s="1114">
        <v>1.7217</v>
      </c>
      <c r="CP1088" s="1114">
        <v>1.7181</v>
      </c>
    </row>
    <row r="1089" spans="1:99">
      <c r="A1089" s="1112">
        <v>45932.91666666667</v>
      </c>
      <c r="B1089" s="1113">
        <v>210.016</v>
      </c>
      <c r="BD1089" s="1114">
        <v>1.851</v>
      </c>
      <c r="BE1089" s="1114">
        <v>1.8065</v>
      </c>
      <c r="BF1089" s="1114">
        <v>1.786</v>
      </c>
      <c r="BG1089" s="1114">
        <v>1.7908</v>
      </c>
      <c r="BH1089" s="1114">
        <v>1.8101</v>
      </c>
      <c r="BI1089" s="1114">
        <v>2.0079</v>
      </c>
      <c r="BJ1089" s="1114">
        <v>2.0114</v>
      </c>
      <c r="BK1089" s="1114">
        <v>2.0031</v>
      </c>
      <c r="BL1089" s="1114">
        <v>1.9858</v>
      </c>
      <c r="BM1089" s="1114">
        <v>1.9627</v>
      </c>
      <c r="BN1089" s="1114">
        <v>1.9315</v>
      </c>
      <c r="BO1089" s="1114">
        <v>1.794</v>
      </c>
      <c r="BP1089" s="1114">
        <v>1.7614</v>
      </c>
      <c r="BQ1089" s="1114">
        <v>1.7414</v>
      </c>
      <c r="BR1089" s="1114">
        <v>1.7348</v>
      </c>
      <c r="BS1089" s="1114">
        <v>1.74</v>
      </c>
      <c r="BT1089" s="1114">
        <v>1.7544</v>
      </c>
      <c r="BU1089" s="1114">
        <v>1.9487</v>
      </c>
      <c r="BV1089" s="1114">
        <v>1.9548</v>
      </c>
      <c r="BW1089" s="1114">
        <v>1.9525</v>
      </c>
      <c r="BX1089" s="1114">
        <v>1.9403</v>
      </c>
      <c r="BY1089" s="1114">
        <v>1.9245</v>
      </c>
      <c r="BZ1089" s="1114">
        <v>1.8946</v>
      </c>
      <c r="CA1089" s="1114">
        <v>1.7657</v>
      </c>
      <c r="CB1089" s="1114">
        <v>1.7378</v>
      </c>
      <c r="CC1089" s="1114">
        <v>1.7192</v>
      </c>
      <c r="CD1089" s="1114">
        <v>1.7177</v>
      </c>
      <c r="CE1089" s="1114">
        <v>1.7304</v>
      </c>
      <c r="CF1089" s="1114">
        <v>1.7496</v>
      </c>
      <c r="CG1089" s="1114">
        <v>1.9384</v>
      </c>
      <c r="CH1089" s="1114">
        <v>1.9545</v>
      </c>
      <c r="CI1089" s="1114">
        <v>1.9501</v>
      </c>
      <c r="CJ1089" s="1114">
        <v>1.94</v>
      </c>
      <c r="CK1089" s="1114">
        <v>1.9242</v>
      </c>
      <c r="CL1089" s="1114">
        <v>1.8935</v>
      </c>
      <c r="CM1089" s="1114">
        <v>1.7663</v>
      </c>
      <c r="CN1089" s="1114">
        <v>1.7366</v>
      </c>
      <c r="CO1089" s="1114">
        <v>1.7217</v>
      </c>
      <c r="CP1089" s="1114">
        <v>1.7181</v>
      </c>
    </row>
    <row r="1090" spans="1:99">
      <c r="A1090" s="1112">
        <v>45932.91666666667</v>
      </c>
      <c r="B1090" s="1113">
        <v>210.016</v>
      </c>
      <c r="BD1090" s="1114">
        <v>1.851</v>
      </c>
      <c r="BE1090" s="1114">
        <v>1.8065</v>
      </c>
      <c r="BF1090" s="1114">
        <v>1.786</v>
      </c>
      <c r="BG1090" s="1114">
        <v>1.7908</v>
      </c>
      <c r="BH1090" s="1114">
        <v>1.8101</v>
      </c>
      <c r="BI1090" s="1114">
        <v>2.0079</v>
      </c>
      <c r="BJ1090" s="1114">
        <v>2.0114</v>
      </c>
      <c r="BK1090" s="1114">
        <v>2.0031</v>
      </c>
      <c r="BL1090" s="1114">
        <v>1.9858</v>
      </c>
      <c r="BM1090" s="1114">
        <v>1.9627</v>
      </c>
      <c r="BN1090" s="1114">
        <v>1.9315</v>
      </c>
      <c r="BO1090" s="1114">
        <v>1.794</v>
      </c>
      <c r="BP1090" s="1114">
        <v>1.7614</v>
      </c>
      <c r="BQ1090" s="1114">
        <v>1.7414</v>
      </c>
      <c r="BR1090" s="1114">
        <v>1.7348</v>
      </c>
      <c r="BS1090" s="1114">
        <v>1.74</v>
      </c>
      <c r="BT1090" s="1114">
        <v>1.7544</v>
      </c>
      <c r="BU1090" s="1114">
        <v>1.9487</v>
      </c>
      <c r="BV1090" s="1114">
        <v>1.9548</v>
      </c>
      <c r="BW1090" s="1114">
        <v>1.9525</v>
      </c>
      <c r="BX1090" s="1114">
        <v>1.9403</v>
      </c>
      <c r="BY1090" s="1114">
        <v>1.9245</v>
      </c>
      <c r="BZ1090" s="1114">
        <v>1.8946</v>
      </c>
      <c r="CA1090" s="1114">
        <v>1.7657</v>
      </c>
      <c r="CB1090" s="1114">
        <v>1.7378</v>
      </c>
      <c r="CC1090" s="1114">
        <v>1.7192</v>
      </c>
      <c r="CD1090" s="1114">
        <v>1.7177</v>
      </c>
      <c r="CE1090" s="1114">
        <v>1.7304</v>
      </c>
      <c r="CF1090" s="1114">
        <v>1.7496</v>
      </c>
      <c r="CG1090" s="1114">
        <v>1.9384</v>
      </c>
      <c r="CH1090" s="1114">
        <v>1.9545</v>
      </c>
      <c r="CI1090" s="1114">
        <v>1.9501</v>
      </c>
      <c r="CJ1090" s="1114">
        <v>1.94</v>
      </c>
      <c r="CK1090" s="1114">
        <v>1.9242</v>
      </c>
      <c r="CL1090" s="1114">
        <v>1.8935</v>
      </c>
      <c r="CM1090" s="1114">
        <v>1.7663</v>
      </c>
      <c r="CN1090" s="1114">
        <v>1.7366</v>
      </c>
      <c r="CO1090" s="1114">
        <v>1.7217</v>
      </c>
      <c r="CP1090" s="1114">
        <v>1.7181</v>
      </c>
    </row>
    <row r="1091" spans="1:99">
      <c r="A1091" s="1112">
        <v>45932.91666666667</v>
      </c>
      <c r="B1091" s="1113">
        <v>210.016</v>
      </c>
      <c r="BD1091" s="1114">
        <v>1.851</v>
      </c>
      <c r="BE1091" s="1114">
        <v>1.8065</v>
      </c>
      <c r="BF1091" s="1114">
        <v>1.786</v>
      </c>
      <c r="BG1091" s="1114">
        <v>1.7908</v>
      </c>
      <c r="BH1091" s="1114">
        <v>1.8101</v>
      </c>
      <c r="BI1091" s="1114">
        <v>2.0079</v>
      </c>
      <c r="BJ1091" s="1114">
        <v>2.0114</v>
      </c>
      <c r="BK1091" s="1114">
        <v>2.0031</v>
      </c>
      <c r="BL1091" s="1114">
        <v>1.9858</v>
      </c>
      <c r="BM1091" s="1114">
        <v>1.9627</v>
      </c>
      <c r="BN1091" s="1114">
        <v>1.9315</v>
      </c>
      <c r="BO1091" s="1114">
        <v>1.794</v>
      </c>
      <c r="BP1091" s="1114">
        <v>1.7614</v>
      </c>
      <c r="BQ1091" s="1114">
        <v>1.7414</v>
      </c>
      <c r="BR1091" s="1114">
        <v>1.7348</v>
      </c>
      <c r="BS1091" s="1114">
        <v>1.74</v>
      </c>
      <c r="BT1091" s="1114">
        <v>1.7544</v>
      </c>
      <c r="BU1091" s="1114">
        <v>1.9487</v>
      </c>
      <c r="BV1091" s="1114">
        <v>1.9548</v>
      </c>
      <c r="BW1091" s="1114">
        <v>1.9525</v>
      </c>
      <c r="BX1091" s="1114">
        <v>1.9403</v>
      </c>
      <c r="BY1091" s="1114">
        <v>1.9245</v>
      </c>
      <c r="BZ1091" s="1114">
        <v>1.8946</v>
      </c>
      <c r="CA1091" s="1114">
        <v>1.7657</v>
      </c>
      <c r="CB1091" s="1114">
        <v>1.7378</v>
      </c>
      <c r="CC1091" s="1114">
        <v>1.7192</v>
      </c>
      <c r="CD1091" s="1114">
        <v>1.7177</v>
      </c>
      <c r="CE1091" s="1114">
        <v>1.7304</v>
      </c>
      <c r="CF1091" s="1114">
        <v>1.7496</v>
      </c>
      <c r="CG1091" s="1114">
        <v>1.9384</v>
      </c>
      <c r="CH1091" s="1114">
        <v>1.9545</v>
      </c>
      <c r="CI1091" s="1114">
        <v>1.9501</v>
      </c>
      <c r="CJ1091" s="1114">
        <v>1.94</v>
      </c>
      <c r="CK1091" s="1114">
        <v>1.9242</v>
      </c>
      <c r="CL1091" s="1114">
        <v>1.8935</v>
      </c>
      <c r="CM1091" s="1114">
        <v>1.7663</v>
      </c>
      <c r="CN1091" s="1114">
        <v>1.7366</v>
      </c>
      <c r="CO1091" s="1114">
        <v>1.7217</v>
      </c>
      <c r="CP1091" s="1114">
        <v>1.7181</v>
      </c>
    </row>
    <row r="1092" spans="1:99">
      <c r="A1092" s="1112">
        <v>45932.91666666667</v>
      </c>
      <c r="B1092" s="1113">
        <v>210.016</v>
      </c>
      <c r="BD1092" s="1114">
        <v>1.851</v>
      </c>
      <c r="BE1092" s="1114">
        <v>1.8065</v>
      </c>
      <c r="BF1092" s="1114">
        <v>1.786</v>
      </c>
      <c r="BG1092" s="1114">
        <v>1.7908</v>
      </c>
      <c r="BH1092" s="1114">
        <v>1.8101</v>
      </c>
      <c r="BI1092" s="1114">
        <v>2.0079</v>
      </c>
      <c r="BJ1092" s="1114">
        <v>2.0114</v>
      </c>
      <c r="BK1092" s="1114">
        <v>2.0031</v>
      </c>
      <c r="BL1092" s="1114">
        <v>1.9858</v>
      </c>
      <c r="BM1092" s="1114">
        <v>1.9627</v>
      </c>
      <c r="BN1092" s="1114">
        <v>1.9315</v>
      </c>
      <c r="BO1092" s="1114">
        <v>1.794</v>
      </c>
      <c r="BP1092" s="1114">
        <v>1.7614</v>
      </c>
      <c r="BQ1092" s="1114">
        <v>1.7414</v>
      </c>
      <c r="BR1092" s="1114">
        <v>1.7348</v>
      </c>
      <c r="BS1092" s="1114">
        <v>1.74</v>
      </c>
      <c r="BT1092" s="1114">
        <v>1.7544</v>
      </c>
      <c r="BU1092" s="1114">
        <v>1.9487</v>
      </c>
      <c r="BV1092" s="1114">
        <v>1.9548</v>
      </c>
      <c r="BW1092" s="1114">
        <v>1.9525</v>
      </c>
      <c r="BX1092" s="1114">
        <v>1.9403</v>
      </c>
      <c r="BY1092" s="1114">
        <v>1.9245</v>
      </c>
      <c r="BZ1092" s="1114">
        <v>1.8946</v>
      </c>
      <c r="CA1092" s="1114">
        <v>1.7657</v>
      </c>
      <c r="CB1092" s="1114">
        <v>1.7378</v>
      </c>
      <c r="CC1092" s="1114">
        <v>1.7192</v>
      </c>
      <c r="CD1092" s="1114">
        <v>1.7177</v>
      </c>
      <c r="CE1092" s="1114">
        <v>1.7304</v>
      </c>
      <c r="CF1092" s="1114">
        <v>1.7496</v>
      </c>
      <c r="CG1092" s="1114">
        <v>1.9384</v>
      </c>
      <c r="CH1092" s="1114">
        <v>1.9545</v>
      </c>
      <c r="CI1092" s="1114">
        <v>1.9501</v>
      </c>
      <c r="CJ1092" s="1114">
        <v>1.94</v>
      </c>
      <c r="CK1092" s="1114">
        <v>1.9242</v>
      </c>
      <c r="CL1092" s="1114">
        <v>1.8935</v>
      </c>
      <c r="CM1092" s="1114">
        <v>1.7663</v>
      </c>
      <c r="CN1092" s="1114">
        <v>1.7366</v>
      </c>
      <c r="CO1092" s="1114">
        <v>1.7217</v>
      </c>
      <c r="CP1092" s="1114">
        <v>1.7181</v>
      </c>
    </row>
    <row r="1093" spans="1:99">
      <c r="A1093" s="1112">
        <v>45932.91666666667</v>
      </c>
      <c r="B1093" s="1113">
        <v>210.016</v>
      </c>
      <c r="BD1093" s="1114">
        <v>1.851</v>
      </c>
      <c r="BE1093" s="1114">
        <v>1.8065</v>
      </c>
      <c r="BF1093" s="1114">
        <v>1.786</v>
      </c>
      <c r="BG1093" s="1114">
        <v>1.7908</v>
      </c>
      <c r="BH1093" s="1114">
        <v>1.8101</v>
      </c>
      <c r="BI1093" s="1114">
        <v>2.0079</v>
      </c>
      <c r="BJ1093" s="1114">
        <v>2.0114</v>
      </c>
      <c r="BK1093" s="1114">
        <v>2.0031</v>
      </c>
      <c r="BL1093" s="1114">
        <v>1.9858</v>
      </c>
      <c r="BM1093" s="1114">
        <v>1.9627</v>
      </c>
      <c r="BN1093" s="1114">
        <v>1.9315</v>
      </c>
      <c r="BO1093" s="1114">
        <v>1.794</v>
      </c>
      <c r="BP1093" s="1114">
        <v>1.7614</v>
      </c>
      <c r="BQ1093" s="1114">
        <v>1.7414</v>
      </c>
      <c r="BR1093" s="1114">
        <v>1.7348</v>
      </c>
      <c r="BS1093" s="1114">
        <v>1.74</v>
      </c>
      <c r="BT1093" s="1114">
        <v>1.7544</v>
      </c>
      <c r="BU1093" s="1114">
        <v>1.9487</v>
      </c>
      <c r="BV1093" s="1114">
        <v>1.9548</v>
      </c>
      <c r="BW1093" s="1114">
        <v>1.9525</v>
      </c>
      <c r="BX1093" s="1114">
        <v>1.9403</v>
      </c>
      <c r="BY1093" s="1114">
        <v>1.9245</v>
      </c>
      <c r="BZ1093" s="1114">
        <v>1.8946</v>
      </c>
      <c r="CA1093" s="1114">
        <v>1.7657</v>
      </c>
      <c r="CB1093" s="1114">
        <v>1.7378</v>
      </c>
      <c r="CC1093" s="1114">
        <v>1.7192</v>
      </c>
      <c r="CD1093" s="1114">
        <v>1.7177</v>
      </c>
      <c r="CE1093" s="1114">
        <v>1.7304</v>
      </c>
      <c r="CF1093" s="1114">
        <v>1.7496</v>
      </c>
      <c r="CG1093" s="1114">
        <v>1.9384</v>
      </c>
      <c r="CH1093" s="1114">
        <v>1.9545</v>
      </c>
      <c r="CI1093" s="1114">
        <v>1.9501</v>
      </c>
      <c r="CJ1093" s="1114">
        <v>1.94</v>
      </c>
      <c r="CK1093" s="1114">
        <v>1.9242</v>
      </c>
      <c r="CL1093" s="1114">
        <v>1.8935</v>
      </c>
      <c r="CM1093" s="1114">
        <v>1.7663</v>
      </c>
      <c r="CN1093" s="1114">
        <v>1.7366</v>
      </c>
      <c r="CO1093" s="1114">
        <v>1.7217</v>
      </c>
      <c r="CP1093" s="1114">
        <v>1.7181</v>
      </c>
    </row>
    <row r="1094" spans="1:99">
      <c r="A1094" s="1112">
        <v>45932.91666666667</v>
      </c>
      <c r="B1094" s="1113">
        <v>210.016</v>
      </c>
      <c r="BD1094" s="1114">
        <v>1.851</v>
      </c>
      <c r="BE1094" s="1114">
        <v>1.8065</v>
      </c>
      <c r="BF1094" s="1114">
        <v>1.786</v>
      </c>
      <c r="BG1094" s="1114">
        <v>1.7908</v>
      </c>
      <c r="BH1094" s="1114">
        <v>1.8101</v>
      </c>
      <c r="BI1094" s="1114">
        <v>2.0079</v>
      </c>
      <c r="BJ1094" s="1114">
        <v>2.0114</v>
      </c>
      <c r="BK1094" s="1114">
        <v>2.0031</v>
      </c>
      <c r="BL1094" s="1114">
        <v>1.9858</v>
      </c>
      <c r="BM1094" s="1114">
        <v>1.9627</v>
      </c>
      <c r="BN1094" s="1114">
        <v>1.9315</v>
      </c>
      <c r="BO1094" s="1114">
        <v>1.794</v>
      </c>
      <c r="BP1094" s="1114">
        <v>1.7614</v>
      </c>
      <c r="BQ1094" s="1114">
        <v>1.7414</v>
      </c>
      <c r="BR1094" s="1114">
        <v>1.7348</v>
      </c>
      <c r="BS1094" s="1114">
        <v>1.74</v>
      </c>
      <c r="BT1094" s="1114">
        <v>1.7544</v>
      </c>
      <c r="BU1094" s="1114">
        <v>1.9487</v>
      </c>
      <c r="BV1094" s="1114">
        <v>1.9548</v>
      </c>
      <c r="BW1094" s="1114">
        <v>1.9525</v>
      </c>
      <c r="BX1094" s="1114">
        <v>1.9403</v>
      </c>
      <c r="BY1094" s="1114">
        <v>1.9245</v>
      </c>
      <c r="BZ1094" s="1114">
        <v>1.8946</v>
      </c>
      <c r="CA1094" s="1114">
        <v>1.7657</v>
      </c>
      <c r="CB1094" s="1114">
        <v>1.7378</v>
      </c>
      <c r="CC1094" s="1114">
        <v>1.7192</v>
      </c>
      <c r="CD1094" s="1114">
        <v>1.7177</v>
      </c>
      <c r="CE1094" s="1114">
        <v>1.7304</v>
      </c>
      <c r="CF1094" s="1114">
        <v>1.7496</v>
      </c>
      <c r="CG1094" s="1114">
        <v>1.9384</v>
      </c>
      <c r="CH1094" s="1114">
        <v>1.9545</v>
      </c>
      <c r="CI1094" s="1114">
        <v>1.9501</v>
      </c>
      <c r="CJ1094" s="1114">
        <v>1.94</v>
      </c>
      <c r="CK1094" s="1114">
        <v>1.9242</v>
      </c>
      <c r="CL1094" s="1114">
        <v>1.8935</v>
      </c>
      <c r="CM1094" s="1114">
        <v>1.7663</v>
      </c>
      <c r="CN1094" s="1114">
        <v>1.7366</v>
      </c>
      <c r="CO1094" s="1114">
        <v>1.7217</v>
      </c>
      <c r="CP1094" s="1114">
        <v>1.7181</v>
      </c>
    </row>
    <row r="1095" spans="1:99">
      <c r="A1095" s="1112">
        <v>45935.91666666667</v>
      </c>
      <c r="B1095" s="1113">
        <v>147.767</v>
      </c>
      <c r="BD1095" s="1114">
        <v>1.8605</v>
      </c>
      <c r="BE1095" s="1114">
        <v>1.814</v>
      </c>
      <c r="BF1095" s="1114">
        <v>1.7941</v>
      </c>
      <c r="BG1095" s="1114">
        <v>1.7987</v>
      </c>
      <c r="BH1095" s="1114">
        <v>1.8176</v>
      </c>
      <c r="BI1095" s="1114">
        <v>2.015</v>
      </c>
      <c r="BJ1095" s="1114">
        <v>2.0185</v>
      </c>
      <c r="BK1095" s="1114">
        <v>2.0103</v>
      </c>
      <c r="BL1095" s="1114">
        <v>1.9932</v>
      </c>
      <c r="BM1095" s="1114">
        <v>1.97</v>
      </c>
      <c r="BN1095" s="1114">
        <v>1.9386</v>
      </c>
      <c r="BO1095" s="1114">
        <v>1.8017</v>
      </c>
      <c r="BP1095" s="1114">
        <v>1.7696</v>
      </c>
      <c r="BQ1095" s="1114">
        <v>1.7491</v>
      </c>
      <c r="BR1095" s="1114">
        <v>1.7421</v>
      </c>
      <c r="BS1095" s="1114">
        <v>1.7473</v>
      </c>
      <c r="BT1095" s="1114">
        <v>1.7617</v>
      </c>
      <c r="BU1095" s="1114">
        <v>1.9561</v>
      </c>
      <c r="BV1095" s="1114">
        <v>1.9621</v>
      </c>
      <c r="BW1095" s="1114">
        <v>1.9599</v>
      </c>
      <c r="BX1095" s="1114">
        <v>1.9477</v>
      </c>
      <c r="BY1095" s="1114">
        <v>1.9319</v>
      </c>
      <c r="BZ1095" s="1114">
        <v>1.902</v>
      </c>
      <c r="CA1095" s="1114">
        <v>1.7732</v>
      </c>
      <c r="CB1095" s="1114">
        <v>1.7453</v>
      </c>
      <c r="CC1095" s="1114">
        <v>1.7267</v>
      </c>
      <c r="CD1095" s="1114">
        <v>1.7252</v>
      </c>
      <c r="CE1095" s="1114">
        <v>1.7379</v>
      </c>
      <c r="CF1095" s="1114">
        <v>1.7571</v>
      </c>
      <c r="CG1095" s="1114">
        <v>1.9459</v>
      </c>
      <c r="CH1095" s="1114">
        <v>1.962</v>
      </c>
      <c r="CI1095" s="1114">
        <v>1.9576</v>
      </c>
      <c r="CJ1095" s="1114">
        <v>1.9475</v>
      </c>
      <c r="CK1095" s="1114">
        <v>1.9317</v>
      </c>
      <c r="CL1095" s="1114">
        <v>1.901</v>
      </c>
      <c r="CM1095" s="1114">
        <v>1.7738</v>
      </c>
      <c r="CN1095" s="1114">
        <v>1.7441</v>
      </c>
      <c r="CO1095" s="1114">
        <v>1.7292</v>
      </c>
      <c r="CP1095" s="1114">
        <v>1.7256</v>
      </c>
    </row>
    <row r="1096" spans="1:99">
      <c r="A1096" s="1112">
        <v>45935.91666666667</v>
      </c>
      <c r="B1096" s="1113">
        <v>147.767</v>
      </c>
      <c r="BD1096" s="1114">
        <v>1.8605</v>
      </c>
      <c r="BE1096" s="1114">
        <v>1.814</v>
      </c>
      <c r="BF1096" s="1114">
        <v>1.7941</v>
      </c>
      <c r="BG1096" s="1114">
        <v>1.7987</v>
      </c>
      <c r="BH1096" s="1114">
        <v>1.8176</v>
      </c>
      <c r="BI1096" s="1114">
        <v>2.015</v>
      </c>
      <c r="BJ1096" s="1114">
        <v>2.0185</v>
      </c>
      <c r="BK1096" s="1114">
        <v>2.0103</v>
      </c>
      <c r="BL1096" s="1114">
        <v>1.9932</v>
      </c>
      <c r="BM1096" s="1114">
        <v>1.97</v>
      </c>
      <c r="BN1096" s="1114">
        <v>1.9386</v>
      </c>
      <c r="BO1096" s="1114">
        <v>1.8017</v>
      </c>
      <c r="BP1096" s="1114">
        <v>1.7696</v>
      </c>
      <c r="BQ1096" s="1114">
        <v>1.7491</v>
      </c>
      <c r="BR1096" s="1114">
        <v>1.7421</v>
      </c>
      <c r="BS1096" s="1114">
        <v>1.7473</v>
      </c>
      <c r="BT1096" s="1114">
        <v>1.7617</v>
      </c>
      <c r="BU1096" s="1114">
        <v>1.9561</v>
      </c>
      <c r="BV1096" s="1114">
        <v>1.9621</v>
      </c>
      <c r="BW1096" s="1114">
        <v>1.9599</v>
      </c>
      <c r="BX1096" s="1114">
        <v>1.9477</v>
      </c>
      <c r="BY1096" s="1114">
        <v>1.9319</v>
      </c>
      <c r="BZ1096" s="1114">
        <v>1.902</v>
      </c>
      <c r="CA1096" s="1114">
        <v>1.7732</v>
      </c>
      <c r="CB1096" s="1114">
        <v>1.7453</v>
      </c>
      <c r="CC1096" s="1114">
        <v>1.7267</v>
      </c>
      <c r="CD1096" s="1114">
        <v>1.7252</v>
      </c>
      <c r="CE1096" s="1114">
        <v>1.7379</v>
      </c>
      <c r="CF1096" s="1114">
        <v>1.7571</v>
      </c>
      <c r="CG1096" s="1114">
        <v>1.9459</v>
      </c>
      <c r="CH1096" s="1114">
        <v>1.962</v>
      </c>
      <c r="CI1096" s="1114">
        <v>1.9576</v>
      </c>
      <c r="CJ1096" s="1114">
        <v>1.9475</v>
      </c>
      <c r="CK1096" s="1114">
        <v>1.9317</v>
      </c>
      <c r="CL1096" s="1114">
        <v>1.901</v>
      </c>
      <c r="CM1096" s="1114">
        <v>1.7738</v>
      </c>
      <c r="CN1096" s="1114">
        <v>1.7441</v>
      </c>
      <c r="CO1096" s="1114">
        <v>1.7292</v>
      </c>
      <c r="CP1096" s="1114">
        <v>1.7256</v>
      </c>
    </row>
    <row r="1097" spans="1:99">
      <c r="A1097" s="1112">
        <v>45935.91666666667</v>
      </c>
      <c r="B1097" s="1113">
        <v>147.767</v>
      </c>
      <c r="BD1097" s="1114">
        <v>1.8605</v>
      </c>
      <c r="BE1097" s="1114">
        <v>1.814</v>
      </c>
      <c r="BF1097" s="1114">
        <v>1.7941</v>
      </c>
      <c r="BG1097" s="1114">
        <v>1.7987</v>
      </c>
      <c r="BH1097" s="1114">
        <v>1.8176</v>
      </c>
      <c r="BI1097" s="1114">
        <v>2.015</v>
      </c>
      <c r="BJ1097" s="1114">
        <v>2.0185</v>
      </c>
      <c r="BK1097" s="1114">
        <v>2.0103</v>
      </c>
      <c r="BL1097" s="1114">
        <v>1.9932</v>
      </c>
      <c r="BM1097" s="1114">
        <v>1.97</v>
      </c>
      <c r="BN1097" s="1114">
        <v>1.9386</v>
      </c>
      <c r="BO1097" s="1114">
        <v>1.8017</v>
      </c>
      <c r="BP1097" s="1114">
        <v>1.7696</v>
      </c>
      <c r="BQ1097" s="1114">
        <v>1.7491</v>
      </c>
      <c r="BR1097" s="1114">
        <v>1.7421</v>
      </c>
      <c r="BS1097" s="1114">
        <v>1.7473</v>
      </c>
      <c r="BT1097" s="1114">
        <v>1.7617</v>
      </c>
      <c r="BU1097" s="1114">
        <v>1.9561</v>
      </c>
      <c r="BV1097" s="1114">
        <v>1.9621</v>
      </c>
      <c r="BW1097" s="1114">
        <v>1.9599</v>
      </c>
      <c r="BX1097" s="1114">
        <v>1.9477</v>
      </c>
      <c r="BY1097" s="1114">
        <v>1.9319</v>
      </c>
      <c r="BZ1097" s="1114">
        <v>1.902</v>
      </c>
      <c r="CA1097" s="1114">
        <v>1.7732</v>
      </c>
      <c r="CB1097" s="1114">
        <v>1.7453</v>
      </c>
      <c r="CC1097" s="1114">
        <v>1.7267</v>
      </c>
      <c r="CD1097" s="1114">
        <v>1.7252</v>
      </c>
      <c r="CE1097" s="1114">
        <v>1.7379</v>
      </c>
      <c r="CF1097" s="1114">
        <v>1.7571</v>
      </c>
      <c r="CG1097" s="1114">
        <v>1.9459</v>
      </c>
      <c r="CH1097" s="1114">
        <v>1.962</v>
      </c>
      <c r="CI1097" s="1114">
        <v>1.9576</v>
      </c>
      <c r="CJ1097" s="1114">
        <v>1.9475</v>
      </c>
      <c r="CK1097" s="1114">
        <v>1.9317</v>
      </c>
      <c r="CL1097" s="1114">
        <v>1.901</v>
      </c>
      <c r="CM1097" s="1114">
        <v>1.7738</v>
      </c>
      <c r="CN1097" s="1114">
        <v>1.7441</v>
      </c>
      <c r="CO1097" s="1114">
        <v>1.7292</v>
      </c>
      <c r="CP1097" s="1114">
        <v>1.7256</v>
      </c>
    </row>
    <row r="1098" spans="1:99">
      <c r="A1098" s="1112">
        <v>45935.91666666667</v>
      </c>
      <c r="B1098" s="1113">
        <v>147.767</v>
      </c>
      <c r="BD1098" s="1114">
        <v>1.8605</v>
      </c>
      <c r="BE1098" s="1114">
        <v>1.814</v>
      </c>
      <c r="BF1098" s="1114">
        <v>1.7941</v>
      </c>
      <c r="BG1098" s="1114">
        <v>1.7987</v>
      </c>
      <c r="BH1098" s="1114">
        <v>1.8176</v>
      </c>
      <c r="BI1098" s="1114">
        <v>2.015</v>
      </c>
      <c r="BJ1098" s="1114">
        <v>2.0185</v>
      </c>
      <c r="BK1098" s="1114">
        <v>2.0103</v>
      </c>
      <c r="BL1098" s="1114">
        <v>1.9932</v>
      </c>
      <c r="BM1098" s="1114">
        <v>1.97</v>
      </c>
      <c r="BN1098" s="1114">
        <v>1.9386</v>
      </c>
      <c r="BO1098" s="1114">
        <v>1.8017</v>
      </c>
      <c r="BP1098" s="1114">
        <v>1.7696</v>
      </c>
      <c r="BQ1098" s="1114">
        <v>1.7491</v>
      </c>
      <c r="BR1098" s="1114">
        <v>1.7421</v>
      </c>
      <c r="BS1098" s="1114">
        <v>1.7473</v>
      </c>
      <c r="BT1098" s="1114">
        <v>1.7617</v>
      </c>
      <c r="BU1098" s="1114">
        <v>1.9561</v>
      </c>
      <c r="BV1098" s="1114">
        <v>1.9621</v>
      </c>
      <c r="BW1098" s="1114">
        <v>1.9599</v>
      </c>
      <c r="BX1098" s="1114">
        <v>1.9477</v>
      </c>
      <c r="BY1098" s="1114">
        <v>1.9319</v>
      </c>
      <c r="BZ1098" s="1114">
        <v>1.902</v>
      </c>
      <c r="CA1098" s="1114">
        <v>1.7732</v>
      </c>
      <c r="CB1098" s="1114">
        <v>1.7453</v>
      </c>
      <c r="CC1098" s="1114">
        <v>1.7267</v>
      </c>
      <c r="CD1098" s="1114">
        <v>1.7252</v>
      </c>
      <c r="CE1098" s="1114">
        <v>1.7379</v>
      </c>
      <c r="CF1098" s="1114">
        <v>1.7571</v>
      </c>
      <c r="CG1098" s="1114">
        <v>1.9459</v>
      </c>
      <c r="CH1098" s="1114">
        <v>1.962</v>
      </c>
      <c r="CI1098" s="1114">
        <v>1.9576</v>
      </c>
      <c r="CJ1098" s="1114">
        <v>1.9475</v>
      </c>
      <c r="CK1098" s="1114">
        <v>1.9317</v>
      </c>
      <c r="CL1098" s="1114">
        <v>1.901</v>
      </c>
      <c r="CM1098" s="1114">
        <v>1.7738</v>
      </c>
      <c r="CN1098" s="1114">
        <v>1.7441</v>
      </c>
      <c r="CO1098" s="1114">
        <v>1.7292</v>
      </c>
      <c r="CP1098" s="1114">
        <v>1.7256</v>
      </c>
    </row>
    <row r="1099" spans="1:99">
      <c r="A1099" s="1112">
        <v>45935.91666666667</v>
      </c>
      <c r="B1099" s="1113">
        <v>147.767</v>
      </c>
      <c r="BD1099" s="1114">
        <v>1.8605</v>
      </c>
      <c r="BE1099" s="1114">
        <v>1.814</v>
      </c>
      <c r="BF1099" s="1114">
        <v>1.7941</v>
      </c>
      <c r="BG1099" s="1114">
        <v>1.7987</v>
      </c>
      <c r="BH1099" s="1114">
        <v>1.8176</v>
      </c>
      <c r="BI1099" s="1114">
        <v>2.015</v>
      </c>
      <c r="BJ1099" s="1114">
        <v>2.0185</v>
      </c>
      <c r="BK1099" s="1114">
        <v>2.0103</v>
      </c>
      <c r="BL1099" s="1114">
        <v>1.9932</v>
      </c>
      <c r="BM1099" s="1114">
        <v>1.97</v>
      </c>
      <c r="BN1099" s="1114">
        <v>1.9386</v>
      </c>
      <c r="BO1099" s="1114">
        <v>1.8017</v>
      </c>
      <c r="BP1099" s="1114">
        <v>1.7696</v>
      </c>
      <c r="BQ1099" s="1114">
        <v>1.7491</v>
      </c>
      <c r="BR1099" s="1114">
        <v>1.7421</v>
      </c>
      <c r="BS1099" s="1114">
        <v>1.7473</v>
      </c>
      <c r="BT1099" s="1114">
        <v>1.7617</v>
      </c>
      <c r="BU1099" s="1114">
        <v>1.9561</v>
      </c>
      <c r="BV1099" s="1114">
        <v>1.9621</v>
      </c>
      <c r="BW1099" s="1114">
        <v>1.9599</v>
      </c>
      <c r="BX1099" s="1114">
        <v>1.9477</v>
      </c>
      <c r="BY1099" s="1114">
        <v>1.9319</v>
      </c>
      <c r="BZ1099" s="1114">
        <v>1.902</v>
      </c>
      <c r="CA1099" s="1114">
        <v>1.7732</v>
      </c>
      <c r="CB1099" s="1114">
        <v>1.7453</v>
      </c>
      <c r="CC1099" s="1114">
        <v>1.7267</v>
      </c>
      <c r="CD1099" s="1114">
        <v>1.7252</v>
      </c>
      <c r="CE1099" s="1114">
        <v>1.7379</v>
      </c>
      <c r="CF1099" s="1114">
        <v>1.7571</v>
      </c>
      <c r="CG1099" s="1114">
        <v>1.9459</v>
      </c>
      <c r="CH1099" s="1114">
        <v>1.962</v>
      </c>
      <c r="CI1099" s="1114">
        <v>1.9576</v>
      </c>
      <c r="CJ1099" s="1114">
        <v>1.9475</v>
      </c>
      <c r="CK1099" s="1114">
        <v>1.9317</v>
      </c>
      <c r="CL1099" s="1114">
        <v>1.901</v>
      </c>
      <c r="CM1099" s="1114">
        <v>1.7738</v>
      </c>
      <c r="CN1099" s="1114">
        <v>1.7441</v>
      </c>
      <c r="CO1099" s="1114">
        <v>1.7292</v>
      </c>
      <c r="CP1099" s="1114">
        <v>1.7256</v>
      </c>
    </row>
    <row r="1100" spans="1:99">
      <c r="A1100" s="1112">
        <v>45935.91666666667</v>
      </c>
      <c r="B1100" s="1113">
        <v>147.767</v>
      </c>
      <c r="BD1100" s="1114">
        <v>1.8605</v>
      </c>
      <c r="BE1100" s="1114">
        <v>1.814</v>
      </c>
      <c r="BF1100" s="1114">
        <v>1.7941</v>
      </c>
      <c r="BG1100" s="1114">
        <v>1.7987</v>
      </c>
      <c r="BH1100" s="1114">
        <v>1.8176</v>
      </c>
      <c r="BI1100" s="1114">
        <v>2.015</v>
      </c>
      <c r="BJ1100" s="1114">
        <v>2.0185</v>
      </c>
      <c r="BK1100" s="1114">
        <v>2.0103</v>
      </c>
      <c r="BL1100" s="1114">
        <v>1.9932</v>
      </c>
      <c r="BM1100" s="1114">
        <v>1.97</v>
      </c>
      <c r="BN1100" s="1114">
        <v>1.9386</v>
      </c>
      <c r="BO1100" s="1114">
        <v>1.8017</v>
      </c>
      <c r="BP1100" s="1114">
        <v>1.7696</v>
      </c>
      <c r="BQ1100" s="1114">
        <v>1.7491</v>
      </c>
      <c r="BR1100" s="1114">
        <v>1.7421</v>
      </c>
      <c r="BS1100" s="1114">
        <v>1.7473</v>
      </c>
      <c r="BT1100" s="1114">
        <v>1.7617</v>
      </c>
      <c r="BU1100" s="1114">
        <v>1.9561</v>
      </c>
      <c r="BV1100" s="1114">
        <v>1.9621</v>
      </c>
      <c r="BW1100" s="1114">
        <v>1.9599</v>
      </c>
      <c r="BX1100" s="1114">
        <v>1.9477</v>
      </c>
      <c r="BY1100" s="1114">
        <v>1.9319</v>
      </c>
      <c r="BZ1100" s="1114">
        <v>1.902</v>
      </c>
      <c r="CA1100" s="1114">
        <v>1.7732</v>
      </c>
      <c r="CB1100" s="1114">
        <v>1.7453</v>
      </c>
      <c r="CC1100" s="1114">
        <v>1.7267</v>
      </c>
      <c r="CD1100" s="1114">
        <v>1.7252</v>
      </c>
      <c r="CE1100" s="1114">
        <v>1.7379</v>
      </c>
      <c r="CF1100" s="1114">
        <v>1.7571</v>
      </c>
      <c r="CG1100" s="1114">
        <v>1.9459</v>
      </c>
      <c r="CH1100" s="1114">
        <v>1.962</v>
      </c>
      <c r="CI1100" s="1114">
        <v>1.9576</v>
      </c>
      <c r="CJ1100" s="1114">
        <v>1.9475</v>
      </c>
      <c r="CK1100" s="1114">
        <v>1.9317</v>
      </c>
      <c r="CL1100" s="1114">
        <v>1.901</v>
      </c>
      <c r="CM1100" s="1114">
        <v>1.7738</v>
      </c>
      <c r="CN1100" s="1114">
        <v>1.7441</v>
      </c>
      <c r="CO1100" s="1114">
        <v>1.7292</v>
      </c>
      <c r="CP1100" s="1114">
        <v>1.7256</v>
      </c>
    </row>
    <row r="1101" spans="1:99">
      <c r="A1101" s="1112">
        <v>45935.91666666667</v>
      </c>
      <c r="B1101" s="1113">
        <v>147.767</v>
      </c>
      <c r="BD1101" s="1114">
        <v>1.8605</v>
      </c>
      <c r="BE1101" s="1114">
        <v>1.814</v>
      </c>
      <c r="BF1101" s="1114">
        <v>1.7941</v>
      </c>
      <c r="BG1101" s="1114">
        <v>1.7987</v>
      </c>
      <c r="BH1101" s="1114">
        <v>1.8176</v>
      </c>
      <c r="BI1101" s="1114">
        <v>2.015</v>
      </c>
      <c r="BJ1101" s="1114">
        <v>2.0185</v>
      </c>
      <c r="BK1101" s="1114">
        <v>2.0103</v>
      </c>
      <c r="BL1101" s="1114">
        <v>1.9932</v>
      </c>
      <c r="BM1101" s="1114">
        <v>1.97</v>
      </c>
      <c r="BN1101" s="1114">
        <v>1.9386</v>
      </c>
      <c r="BO1101" s="1114">
        <v>1.8017</v>
      </c>
      <c r="BP1101" s="1114">
        <v>1.7696</v>
      </c>
      <c r="BQ1101" s="1114">
        <v>1.7491</v>
      </c>
      <c r="BR1101" s="1114">
        <v>1.7421</v>
      </c>
      <c r="BS1101" s="1114">
        <v>1.7473</v>
      </c>
      <c r="BT1101" s="1114">
        <v>1.7617</v>
      </c>
      <c r="BU1101" s="1114">
        <v>1.9561</v>
      </c>
      <c r="BV1101" s="1114">
        <v>1.9621</v>
      </c>
      <c r="BW1101" s="1114">
        <v>1.9599</v>
      </c>
      <c r="BX1101" s="1114">
        <v>1.9477</v>
      </c>
      <c r="BY1101" s="1114">
        <v>1.9319</v>
      </c>
      <c r="BZ1101" s="1114">
        <v>1.902</v>
      </c>
      <c r="CA1101" s="1114">
        <v>1.7732</v>
      </c>
      <c r="CB1101" s="1114">
        <v>1.7453</v>
      </c>
      <c r="CC1101" s="1114">
        <v>1.7267</v>
      </c>
      <c r="CD1101" s="1114">
        <v>1.7252</v>
      </c>
      <c r="CE1101" s="1114">
        <v>1.7379</v>
      </c>
      <c r="CF1101" s="1114">
        <v>1.7571</v>
      </c>
      <c r="CG1101" s="1114">
        <v>1.9459</v>
      </c>
      <c r="CH1101" s="1114">
        <v>1.962</v>
      </c>
      <c r="CI1101" s="1114">
        <v>1.9576</v>
      </c>
      <c r="CJ1101" s="1114">
        <v>1.9475</v>
      </c>
      <c r="CK1101" s="1114">
        <v>1.9317</v>
      </c>
      <c r="CL1101" s="1114">
        <v>1.901</v>
      </c>
      <c r="CM1101" s="1114">
        <v>1.7738</v>
      </c>
      <c r="CN1101" s="1114">
        <v>1.7441</v>
      </c>
      <c r="CO1101" s="1114">
        <v>1.7292</v>
      </c>
      <c r="CP1101" s="1114">
        <v>1.7256</v>
      </c>
    </row>
    <row r="1102" spans="1:99">
      <c r="A1102" s="1112">
        <v>45938</v>
      </c>
      <c r="B1102" s="1113">
        <v>152.276</v>
      </c>
      <c r="BD1102" s="1114">
        <v>1.9095</v>
      </c>
      <c r="BE1102" s="1114">
        <v>1.8614</v>
      </c>
      <c r="BF1102" s="1114">
        <v>1.8408</v>
      </c>
      <c r="BG1102" s="1114">
        <v>1.8449</v>
      </c>
      <c r="BH1102" s="1114">
        <v>1.8628</v>
      </c>
      <c r="BI1102" s="1114">
        <v>2.0594</v>
      </c>
      <c r="BJ1102" s="1114">
        <v>2.0617</v>
      </c>
      <c r="BK1102" s="1114">
        <v>2.0518</v>
      </c>
      <c r="BL1102" s="1114">
        <v>2.0332</v>
      </c>
      <c r="BM1102" s="1114">
        <v>2.009</v>
      </c>
      <c r="BN1102" s="1114">
        <v>1.9772</v>
      </c>
      <c r="BO1102" s="1114">
        <v>1.8417</v>
      </c>
      <c r="BP1102" s="1114">
        <v>1.8086</v>
      </c>
      <c r="BQ1102" s="1114">
        <v>1.7872</v>
      </c>
      <c r="BR1102" s="1114">
        <v>1.7796</v>
      </c>
      <c r="BS1102" s="1114">
        <v>1.7843</v>
      </c>
      <c r="BT1102" s="1114">
        <v>1.7986</v>
      </c>
      <c r="BU1102" s="1114">
        <v>1.9929</v>
      </c>
      <c r="BV1102" s="1114">
        <v>1.9989</v>
      </c>
      <c r="BW1102" s="1114">
        <v>1.9966</v>
      </c>
      <c r="BX1102" s="1114">
        <v>1.9843</v>
      </c>
      <c r="BY1102" s="1114">
        <v>1.9684</v>
      </c>
      <c r="BZ1102" s="1114">
        <v>1.9384</v>
      </c>
      <c r="CA1102" s="1114">
        <v>1.8095</v>
      </c>
      <c r="CB1102" s="1114">
        <v>1.7815</v>
      </c>
      <c r="CC1102" s="1114">
        <v>1.7628</v>
      </c>
      <c r="CD1102" s="1114">
        <v>1.7613</v>
      </c>
      <c r="CE1102" s="1114">
        <v>1.7739</v>
      </c>
      <c r="CF1102" s="1114">
        <v>1.793</v>
      </c>
      <c r="CG1102" s="1114">
        <v>1.9817</v>
      </c>
      <c r="CH1102" s="1114">
        <v>1.9977</v>
      </c>
      <c r="CI1102" s="1114">
        <v>1.9932</v>
      </c>
      <c r="CJ1102" s="1114">
        <v>1.983</v>
      </c>
      <c r="CK1102" s="1114">
        <v>1.9671</v>
      </c>
      <c r="CL1102" s="1114">
        <v>1.9364</v>
      </c>
      <c r="CM1102" s="1114">
        <v>1.8091</v>
      </c>
      <c r="CN1102" s="1114">
        <v>1.7793</v>
      </c>
      <c r="CO1102" s="1114">
        <v>1.7633</v>
      </c>
      <c r="CP1102" s="1114">
        <v>1.7597</v>
      </c>
    </row>
    <row r="1103" spans="1:99">
      <c r="A1103" s="1112">
        <v>45938</v>
      </c>
      <c r="B1103" s="1113">
        <v>152.276</v>
      </c>
      <c r="BD1103" s="1114">
        <v>1.9095</v>
      </c>
      <c r="BE1103" s="1114">
        <v>1.8614</v>
      </c>
      <c r="BF1103" s="1114">
        <v>1.8408</v>
      </c>
      <c r="BG1103" s="1114">
        <v>1.8449</v>
      </c>
      <c r="BH1103" s="1114">
        <v>1.8628</v>
      </c>
      <c r="BI1103" s="1114">
        <v>2.0594</v>
      </c>
      <c r="BJ1103" s="1114">
        <v>2.0617</v>
      </c>
      <c r="BK1103" s="1114">
        <v>2.0518</v>
      </c>
      <c r="BL1103" s="1114">
        <v>2.0332</v>
      </c>
      <c r="BM1103" s="1114">
        <v>2.009</v>
      </c>
      <c r="BN1103" s="1114">
        <v>1.9772</v>
      </c>
      <c r="BO1103" s="1114">
        <v>1.8417</v>
      </c>
      <c r="BP1103" s="1114">
        <v>1.8086</v>
      </c>
      <c r="BQ1103" s="1114">
        <v>1.7872</v>
      </c>
      <c r="BR1103" s="1114">
        <v>1.7796</v>
      </c>
      <c r="BS1103" s="1114">
        <v>1.7843</v>
      </c>
      <c r="BT1103" s="1114">
        <v>1.7986</v>
      </c>
      <c r="BU1103" s="1114">
        <v>1.9929</v>
      </c>
      <c r="BV1103" s="1114">
        <v>1.9989</v>
      </c>
      <c r="BW1103" s="1114">
        <v>1.9966</v>
      </c>
      <c r="BX1103" s="1114">
        <v>1.9843</v>
      </c>
      <c r="BY1103" s="1114">
        <v>1.9684</v>
      </c>
      <c r="BZ1103" s="1114">
        <v>1.9384</v>
      </c>
      <c r="CA1103" s="1114">
        <v>1.8095</v>
      </c>
      <c r="CB1103" s="1114">
        <v>1.7815</v>
      </c>
      <c r="CC1103" s="1114">
        <v>1.7628</v>
      </c>
      <c r="CD1103" s="1114">
        <v>1.7613</v>
      </c>
      <c r="CE1103" s="1114">
        <v>1.7739</v>
      </c>
      <c r="CF1103" s="1114">
        <v>1.793</v>
      </c>
      <c r="CG1103" s="1114">
        <v>1.9817</v>
      </c>
      <c r="CH1103" s="1114">
        <v>1.9977</v>
      </c>
      <c r="CI1103" s="1114">
        <v>1.9932</v>
      </c>
      <c r="CJ1103" s="1114">
        <v>1.983</v>
      </c>
      <c r="CK1103" s="1114">
        <v>1.9671</v>
      </c>
      <c r="CL1103" s="1114">
        <v>1.9364</v>
      </c>
      <c r="CM1103" s="1114">
        <v>1.8091</v>
      </c>
      <c r="CN1103" s="1114">
        <v>1.7793</v>
      </c>
      <c r="CO1103" s="1114">
        <v>1.7633</v>
      </c>
      <c r="CP1103" s="1114">
        <v>1.7597</v>
      </c>
    </row>
    <row r="1104" spans="1:99">
      <c r="A1104" s="1112">
        <v>45940</v>
      </c>
      <c r="B1104" s="1113">
        <v>182.101</v>
      </c>
      <c r="BD1104" s="1114">
        <v>1.8204</v>
      </c>
      <c r="BE1104" s="1114">
        <v>1.7759</v>
      </c>
      <c r="BF1104" s="1114">
        <v>1.7574</v>
      </c>
      <c r="BG1104" s="1114">
        <v>1.7632</v>
      </c>
      <c r="BH1104" s="1114">
        <v>1.7823</v>
      </c>
      <c r="BI1104" s="1114">
        <v>1.9816</v>
      </c>
      <c r="BJ1104" s="1114">
        <v>1.9858</v>
      </c>
      <c r="BK1104" s="1114">
        <v>1.9773</v>
      </c>
      <c r="BL1104" s="1114">
        <v>1.9593</v>
      </c>
      <c r="BM1104" s="1114">
        <v>1.9358</v>
      </c>
      <c r="BN1104" s="1114">
        <v>1.9051</v>
      </c>
      <c r="BO1104" s="1114">
        <v>1.7704</v>
      </c>
      <c r="BP1104" s="1114">
        <v>1.7382</v>
      </c>
      <c r="BQ1104" s="1114">
        <v>1.717</v>
      </c>
      <c r="BR1104" s="1114">
        <v>1.709</v>
      </c>
      <c r="BS1104" s="1114">
        <v>1.7143</v>
      </c>
      <c r="BT1104" s="1114">
        <v>1.7283</v>
      </c>
      <c r="BU1104" s="1114">
        <v>1.9226</v>
      </c>
      <c r="BV1104" s="1114">
        <v>1.9287</v>
      </c>
      <c r="BW1104" s="1114">
        <v>1.9264</v>
      </c>
      <c r="BX1104" s="1114">
        <v>1.9144</v>
      </c>
      <c r="BY1104" s="1114">
        <v>1.8986</v>
      </c>
      <c r="BZ1104" s="1114">
        <v>1.8687</v>
      </c>
      <c r="CA1104" s="1114">
        <v>1.7399</v>
      </c>
      <c r="CB1104" s="1114">
        <v>1.7121</v>
      </c>
      <c r="CC1104" s="1114">
        <v>1.6935</v>
      </c>
      <c r="CD1104" s="1114">
        <v>1.692</v>
      </c>
      <c r="CE1104" s="1114">
        <v>1.7046</v>
      </c>
      <c r="CF1104" s="1114">
        <v>1.7237</v>
      </c>
      <c r="CG1104" s="1114">
        <v>1.9124</v>
      </c>
      <c r="CH1104" s="1114">
        <v>1.9284</v>
      </c>
      <c r="CI1104" s="1114">
        <v>1.9239</v>
      </c>
      <c r="CJ1104" s="1114">
        <v>1.9137</v>
      </c>
      <c r="CK1104" s="1114">
        <v>1.8978</v>
      </c>
      <c r="CL1104" s="1114">
        <v>1.8671</v>
      </c>
      <c r="CM1104" s="1114">
        <v>1.7398</v>
      </c>
      <c r="CN1104" s="1114">
        <v>1.71</v>
      </c>
      <c r="CO1104" s="1114">
        <v>1.694</v>
      </c>
      <c r="CP1104" s="1114">
        <v>1.6904</v>
      </c>
    </row>
    <row r="1105" spans="1:99">
      <c r="A1105" s="1112">
        <v>45940</v>
      </c>
      <c r="B1105" s="1113">
        <v>182.101</v>
      </c>
      <c r="BD1105" s="1114">
        <v>1.8204</v>
      </c>
      <c r="BE1105" s="1114">
        <v>1.7759</v>
      </c>
      <c r="BF1105" s="1114">
        <v>1.7574</v>
      </c>
      <c r="BG1105" s="1114">
        <v>1.7632</v>
      </c>
      <c r="BH1105" s="1114">
        <v>1.7823</v>
      </c>
      <c r="BI1105" s="1114">
        <v>1.9816</v>
      </c>
      <c r="BJ1105" s="1114">
        <v>1.9858</v>
      </c>
      <c r="BK1105" s="1114">
        <v>1.9773</v>
      </c>
      <c r="BL1105" s="1114">
        <v>1.9593</v>
      </c>
      <c r="BM1105" s="1114">
        <v>1.9358</v>
      </c>
      <c r="BN1105" s="1114">
        <v>1.9051</v>
      </c>
      <c r="BO1105" s="1114">
        <v>1.7704</v>
      </c>
      <c r="BP1105" s="1114">
        <v>1.7382</v>
      </c>
      <c r="BQ1105" s="1114">
        <v>1.717</v>
      </c>
      <c r="BR1105" s="1114">
        <v>1.709</v>
      </c>
      <c r="BS1105" s="1114">
        <v>1.7143</v>
      </c>
      <c r="BT1105" s="1114">
        <v>1.7283</v>
      </c>
      <c r="BU1105" s="1114">
        <v>1.9226</v>
      </c>
      <c r="BV1105" s="1114">
        <v>1.9287</v>
      </c>
      <c r="BW1105" s="1114">
        <v>1.9264</v>
      </c>
      <c r="BX1105" s="1114">
        <v>1.9144</v>
      </c>
      <c r="BY1105" s="1114">
        <v>1.8986</v>
      </c>
      <c r="BZ1105" s="1114">
        <v>1.8687</v>
      </c>
      <c r="CA1105" s="1114">
        <v>1.7399</v>
      </c>
      <c r="CB1105" s="1114">
        <v>1.7121</v>
      </c>
      <c r="CC1105" s="1114">
        <v>1.6935</v>
      </c>
      <c r="CD1105" s="1114">
        <v>1.692</v>
      </c>
      <c r="CE1105" s="1114">
        <v>1.7046</v>
      </c>
      <c r="CF1105" s="1114">
        <v>1.7237</v>
      </c>
      <c r="CG1105" s="1114">
        <v>1.9124</v>
      </c>
      <c r="CH1105" s="1114">
        <v>1.9284</v>
      </c>
      <c r="CI1105" s="1114">
        <v>1.9239</v>
      </c>
      <c r="CJ1105" s="1114">
        <v>1.9137</v>
      </c>
      <c r="CK1105" s="1114">
        <v>1.8978</v>
      </c>
      <c r="CL1105" s="1114">
        <v>1.8671</v>
      </c>
      <c r="CM1105" s="1114">
        <v>1.7398</v>
      </c>
      <c r="CN1105" s="1114">
        <v>1.71</v>
      </c>
      <c r="CO1105" s="1114">
        <v>1.694</v>
      </c>
      <c r="CP1105" s="1114">
        <v>1.6904</v>
      </c>
    </row>
    <row r="1106" spans="1:99">
      <c r="A1106" s="96"/>
      <c r="CQ1106" s="1115"/>
    </row>
    <row r="1107" spans="1:99">
      <c r="A1107" s="96"/>
    </row>
    <row r="1108" spans="1:99">
      <c r="A1108" s="104"/>
    </row>
    <row r="1109" spans="1:99">
      <c r="A1109" s="96"/>
    </row>
    <row r="1110" spans="1:99">
      <c r="A1110" s="96"/>
      <c r="BF1110" s="1090">
        <v>148509</v>
      </c>
    </row>
    <row ht="57" r="1111" spans="1:99" thickBot="1">
      <c r="A1111" s="96"/>
      <c r="BF1111" s="1091" t="s">
        <v>4449</v>
      </c>
    </row>
    <row ht="29.25" r="1112" spans="1:99" thickBot="1">
      <c r="A1112" s="96"/>
      <c r="BF1112" s="862" t="s">
        <v>4217</v>
      </c>
      <c r="BG1112" s="862" t="s">
        <v>4218</v>
      </c>
      <c r="BH1112" s="862" t="s">
        <v>4219</v>
      </c>
      <c r="BI1112" s="862" t="s">
        <v>4220</v>
      </c>
      <c r="BJ1112" s="862" t="s">
        <v>372</v>
      </c>
      <c r="BK1112" s="862" t="s">
        <v>4221</v>
      </c>
      <c r="BL1112" s="862" t="s">
        <v>4222</v>
      </c>
      <c r="BM1112" s="862" t="s">
        <v>4223</v>
      </c>
      <c r="BN1112" s="863" t="s">
        <v>4224</v>
      </c>
    </row>
    <row ht="15.75" r="1113" spans="1:99" thickBot="1">
      <c r="A1113" s="96"/>
      <c r="BF1113" s="864">
        <v>45809</v>
      </c>
      <c r="BG1113" s="865">
        <v>2.1410999999999998</v>
      </c>
      <c r="BH1113" s="865">
        <v>2.161</v>
      </c>
      <c r="BI1113" s="865">
        <v>2.1259000000000001</v>
      </c>
      <c r="BJ1113" s="865">
        <v>2.1583000000000001</v>
      </c>
      <c r="BK1113" s="865">
        <v>1.3299999999999999E-2</v>
      </c>
      <c r="BL1113" s="865">
        <v>2.1520999999999999</v>
      </c>
      <c r="BM1113" s="866">
        <v>34037</v>
      </c>
      <c r="BN1113" s="877">
        <v>61172</v>
      </c>
    </row>
    <row ht="15.75" r="1114" spans="1:99" thickBot="1">
      <c r="A1114" s="96"/>
      <c r="BF1114" s="867" t="s">
        <v>447</v>
      </c>
      <c r="BG1114" s="867">
        <v>2.0939000000000001</v>
      </c>
      <c r="BH1114" s="867">
        <v>2.1128</v>
      </c>
      <c r="BI1114" s="867">
        <v>2.0821000000000001</v>
      </c>
      <c r="BJ1114" s="867">
        <v>2.1111</v>
      </c>
      <c r="BK1114" s="867">
        <v>1.0699999999999999E-2</v>
      </c>
      <c r="BL1114" s="867">
        <v>2.1048</v>
      </c>
      <c r="BM1114" s="868">
        <v>57859</v>
      </c>
      <c r="BN1114" s="878">
        <v>122784</v>
      </c>
    </row>
    <row ht="15.75" r="1115" spans="1:66" thickBot="1">
      <c r="A1115" s="96"/>
      <c r="BF1115" s="864">
        <v>45870</v>
      </c>
      <c r="BG1115" s="865">
        <v>2.0594000000000001</v>
      </c>
      <c r="BH1115" s="865">
        <v>2.0760000000000001</v>
      </c>
      <c r="BI1115" s="865">
        <v>2.0468999999999999</v>
      </c>
      <c r="BJ1115" s="865" t="s">
        <v>4450</v>
      </c>
      <c r="BK1115" s="865">
        <v>1.0200000000000001E-2</v>
      </c>
      <c r="BL1115" s="865">
        <v>2.0689000000000002</v>
      </c>
      <c r="BM1115" s="866">
        <v>29309</v>
      </c>
      <c r="BN1115" s="877">
        <v>62976</v>
      </c>
    </row>
    <row ht="15.75" r="1116" spans="1:66" thickBot="1">
      <c r="A1116" s="96"/>
      <c r="BF1116" s="869">
        <v>45901</v>
      </c>
      <c r="BG1116" s="867">
        <v>2.0215000000000001</v>
      </c>
      <c r="BH1116" s="867" t="s">
        <v>4451</v>
      </c>
      <c r="BI1116" s="867">
        <v>2.0078</v>
      </c>
      <c r="BJ1116" s="867">
        <v>2.0345</v>
      </c>
      <c r="BK1116" s="867">
        <v>8.8000000000000005E-3</v>
      </c>
      <c r="BL1116" s="867">
        <v>2.0284</v>
      </c>
      <c r="BM1116" s="868">
        <v>13640</v>
      </c>
      <c r="BN1116" s="878">
        <v>62072</v>
      </c>
    </row>
    <row ht="15.75" r="1117" spans="1:66" thickBot="1">
      <c r="A1117" s="96"/>
      <c r="BF1117" s="864">
        <v>45931</v>
      </c>
      <c r="BG1117" s="865">
        <v>1.8674999999999999</v>
      </c>
      <c r="BH1117" s="865">
        <v>1.8802000000000001</v>
      </c>
      <c r="BI1117" s="865">
        <v>1.8543000000000001</v>
      </c>
      <c r="BJ1117" s="865" t="s">
        <v>4452</v>
      </c>
      <c r="BK1117" s="865">
        <v>8.2000000000000007E-3</v>
      </c>
      <c r="BL1117" s="865">
        <v>1.8746</v>
      </c>
      <c r="BM1117" s="866">
        <v>4400</v>
      </c>
      <c r="BN1117" s="877">
        <v>25324</v>
      </c>
    </row>
    <row ht="15.75" r="1118" spans="1:66" thickBot="1">
      <c r="A1118" s="96"/>
      <c r="BF1118" s="869">
        <v>45962</v>
      </c>
      <c r="BG1118" s="867">
        <v>1.8161</v>
      </c>
      <c r="BH1118" s="867" t="s">
        <v>4453</v>
      </c>
      <c r="BI1118" s="867">
        <v>1.8038000000000001</v>
      </c>
      <c r="BJ1118" s="867" t="s">
        <v>4454</v>
      </c>
      <c r="BK1118" s="867">
        <v>9.2999999999999992E-3</v>
      </c>
      <c r="BL1118" s="867">
        <v>1.8244</v>
      </c>
      <c r="BM1118" s="868">
        <v>3593</v>
      </c>
      <c r="BN1118" s="878">
        <v>15725</v>
      </c>
    </row>
    <row ht="15.75" r="1119" spans="1:66" thickBot="1">
      <c r="A1119" s="96"/>
      <c r="BF1119" s="864">
        <v>45992</v>
      </c>
      <c r="BG1119" s="865">
        <v>1.7818000000000001</v>
      </c>
      <c r="BH1119" s="865">
        <v>1.7954000000000001</v>
      </c>
      <c r="BI1119" s="865" t="s">
        <v>4455</v>
      </c>
      <c r="BJ1119" s="865" t="s">
        <v>4456</v>
      </c>
      <c r="BK1119" s="865">
        <v>1.0800000000000001E-2</v>
      </c>
      <c r="BL1119" s="865">
        <v>1.7907999999999999</v>
      </c>
      <c r="BM1119" s="866">
        <v>3783</v>
      </c>
      <c r="BN1119" s="877">
        <v>27485</v>
      </c>
    </row>
    <row ht="15.75" r="1120" spans="1:66" thickBot="1">
      <c r="A1120" s="96"/>
      <c r="BF1120" s="869">
        <v>46023</v>
      </c>
      <c r="BG1120" s="867">
        <v>1.7724</v>
      </c>
      <c r="BH1120" s="867">
        <v>1.7825</v>
      </c>
      <c r="BI1120" s="867">
        <v>1.7604</v>
      </c>
      <c r="BJ1120" s="867" t="s">
        <v>4457</v>
      </c>
      <c r="BK1120" s="867">
        <v>1.1900000000000001E-2</v>
      </c>
      <c r="BL1120" s="867">
        <v>1.7786</v>
      </c>
      <c r="BM1120" s="867">
        <v>970</v>
      </c>
      <c r="BN1120" s="878">
        <v>7553</v>
      </c>
    </row>
    <row ht="15.75" r="1121" spans="1:66" thickBot="1">
      <c r="A1121" s="96"/>
      <c r="BF1121" s="864">
        <v>46054</v>
      </c>
      <c r="BG1121" s="865">
        <v>1.7786</v>
      </c>
      <c r="BH1121" s="865">
        <v>1.7837000000000001</v>
      </c>
      <c r="BI1121" s="865">
        <v>1.7682</v>
      </c>
      <c r="BJ1121" s="865" t="s">
        <v>4458</v>
      </c>
      <c r="BK1121" s="865">
        <v>1.24E-2</v>
      </c>
      <c r="BL1121" s="865">
        <v>1.7847999999999999</v>
      </c>
      <c r="BM1121" s="865">
        <v>424</v>
      </c>
      <c r="BN1121" s="877">
        <v>2415</v>
      </c>
    </row>
    <row ht="15.75" r="1122" spans="1:66" thickBot="1">
      <c r="A1122" s="96"/>
      <c r="BF1122" s="869">
        <v>46082</v>
      </c>
      <c r="BG1122" s="867">
        <v>1.7975000000000001</v>
      </c>
      <c r="BH1122" s="867">
        <v>1.8037000000000001</v>
      </c>
      <c r="BI1122" s="867" t="s">
        <v>4459</v>
      </c>
      <c r="BJ1122" s="867" t="s">
        <v>4460</v>
      </c>
      <c r="BK1122" s="867">
        <v>1.2E-2</v>
      </c>
      <c r="BL1122" s="867">
        <v>1.8035000000000001</v>
      </c>
      <c r="BM1122" s="867">
        <v>425</v>
      </c>
      <c r="BN1122" s="878">
        <v>2022</v>
      </c>
    </row>
    <row ht="15.75" r="1123" spans="1:66" thickBot="1">
      <c r="A1123" s="96"/>
      <c r="BF1123" s="864">
        <v>46113</v>
      </c>
      <c r="BG1123" s="865">
        <v>1.9907999999999999</v>
      </c>
      <c r="BH1123" s="865" t="s">
        <v>4461</v>
      </c>
      <c r="BI1123" s="865">
        <v>1.9801</v>
      </c>
      <c r="BJ1123" s="865" t="s">
        <v>4462</v>
      </c>
      <c r="BK1123" s="865">
        <v>1.12E-2</v>
      </c>
      <c r="BL1123" s="865">
        <v>1.9964999999999999</v>
      </c>
      <c r="BM1123" s="865">
        <v>15</v>
      </c>
      <c r="BN1123" s="877">
        <v>1738</v>
      </c>
    </row>
    <row ht="15.75" r="1124" spans="1:66" thickBot="1">
      <c r="A1124" s="96"/>
      <c r="BE1124" s="870"/>
      <c r="BF1124" s="869">
        <v>46143</v>
      </c>
      <c r="BG1124" s="867" t="s">
        <v>439</v>
      </c>
      <c r="BH1124" s="867" t="s">
        <v>4463</v>
      </c>
      <c r="BI1124" s="867" t="s">
        <v>4464</v>
      </c>
      <c r="BJ1124" s="867" t="s">
        <v>4465</v>
      </c>
      <c r="BK1124" s="867">
        <v>1.09E-2</v>
      </c>
      <c r="BL1124" s="867">
        <v>2.0026000000000002</v>
      </c>
      <c r="BM1124" s="867">
        <v>14</v>
      </c>
      <c r="BN1124" s="878">
        <v>1648</v>
      </c>
    </row>
    <row ht="15.75" r="1125" spans="1:66" thickBot="1">
      <c r="A1125" s="96"/>
      <c r="BF1125" s="864">
        <v>46174</v>
      </c>
      <c r="BG1125" s="865">
        <v>1.9876</v>
      </c>
      <c r="BH1125" s="865" t="s">
        <v>4466</v>
      </c>
      <c r="BI1125" s="865" t="s">
        <v>4467</v>
      </c>
      <c r="BJ1125" s="865" t="s">
        <v>4468</v>
      </c>
      <c r="BK1125" s="865">
        <v>1.0500000000000001E-2</v>
      </c>
      <c r="BL1125" s="865">
        <v>1.9981</v>
      </c>
      <c r="BM1125" s="865">
        <v>33</v>
      </c>
      <c r="BN1125" s="877">
        <v>2745</v>
      </c>
    </row>
    <row ht="15.75" r="1126" spans="1:66" thickBot="1">
      <c r="A1126" s="104"/>
      <c r="BF1126" s="867" t="s">
        <v>448</v>
      </c>
      <c r="BG1126" s="867" t="s">
        <v>439</v>
      </c>
      <c r="BH1126" s="867" t="s">
        <v>439</v>
      </c>
      <c r="BI1126" s="867" t="s">
        <v>439</v>
      </c>
      <c r="BJ1126" s="867" t="s">
        <v>439</v>
      </c>
      <c r="BK1126" s="867">
        <v>1.04E-2</v>
      </c>
      <c r="BL1126" s="867">
        <v>1.9841</v>
      </c>
      <c r="BM1126" s="867">
        <v>6</v>
      </c>
      <c r="BN1126" s="880">
        <v>364</v>
      </c>
    </row>
    <row ht="15.75" r="1127" spans="1:66" thickBot="1">
      <c r="A1127" s="96"/>
      <c r="BF1127" s="864">
        <v>46235</v>
      </c>
      <c r="BG1127" s="865" t="s">
        <v>439</v>
      </c>
      <c r="BH1127" s="865" t="s">
        <v>439</v>
      </c>
      <c r="BI1127" s="865" t="s">
        <v>439</v>
      </c>
      <c r="BJ1127" s="865" t="s">
        <v>439</v>
      </c>
      <c r="BK1127" s="865">
        <v>1.09E-2</v>
      </c>
      <c r="BL1127" s="865">
        <v>1.9635</v>
      </c>
      <c r="BM1127" s="865">
        <v>1</v>
      </c>
      <c r="BN1127" s="879">
        <v>166</v>
      </c>
    </row>
    <row ht="15.75" r="1128" spans="1:66" thickBot="1">
      <c r="A1128" s="96"/>
      <c r="BF1128" s="869">
        <v>46266</v>
      </c>
      <c r="BG1128" s="867" t="s">
        <v>439</v>
      </c>
      <c r="BH1128" s="867" t="s">
        <v>439</v>
      </c>
      <c r="BI1128" s="867" t="s">
        <v>439</v>
      </c>
      <c r="BJ1128" s="867" t="s">
        <v>439</v>
      </c>
      <c r="BK1128" s="867">
        <v>1.09E-2</v>
      </c>
      <c r="BL1128" s="867">
        <v>1.9346000000000001</v>
      </c>
      <c r="BM1128" s="867">
        <v>0</v>
      </c>
      <c r="BN1128" s="878">
        <v>1008</v>
      </c>
    </row>
    <row ht="15.75" r="1129" spans="1:66" thickBot="1">
      <c r="A1129" s="96"/>
      <c r="BF1129" s="864">
        <v>46296</v>
      </c>
      <c r="BG1129" s="865" t="s">
        <v>439</v>
      </c>
      <c r="BH1129" s="865" t="s">
        <v>439</v>
      </c>
      <c r="BI1129" s="865" t="s">
        <v>439</v>
      </c>
      <c r="BJ1129" s="865" t="s">
        <v>439</v>
      </c>
      <c r="BK1129" s="865">
        <v>1.09E-2</v>
      </c>
      <c r="BL1129" s="865">
        <v>1.7986</v>
      </c>
      <c r="BM1129" s="865">
        <v>0</v>
      </c>
      <c r="BN1129" s="879">
        <v>221</v>
      </c>
    </row>
    <row ht="15.75" r="1130" spans="1:66" thickBot="1">
      <c r="A1130" s="96"/>
      <c r="BF1130" s="869">
        <v>46327</v>
      </c>
      <c r="BG1130" s="867" t="s">
        <v>439</v>
      </c>
      <c r="BH1130" s="867" t="s">
        <v>439</v>
      </c>
      <c r="BI1130" s="867" t="s">
        <v>439</v>
      </c>
      <c r="BJ1130" s="867" t="s">
        <v>439</v>
      </c>
      <c r="BK1130" s="867">
        <v>1.09E-2</v>
      </c>
      <c r="BL1130" s="867">
        <v>1.7666999999999999</v>
      </c>
      <c r="BM1130" s="867">
        <v>0</v>
      </c>
      <c r="BN1130" s="880">
        <v>240</v>
      </c>
    </row>
    <row ht="15.75" r="1131" spans="1:66" thickBot="1">
      <c r="A1131" s="96"/>
      <c r="BF1131" s="864">
        <v>46357</v>
      </c>
      <c r="BG1131" s="865" t="s">
        <v>439</v>
      </c>
      <c r="BH1131" s="865" t="s">
        <v>439</v>
      </c>
      <c r="BI1131" s="865" t="s">
        <v>439</v>
      </c>
      <c r="BJ1131" s="865" t="s">
        <v>4469</v>
      </c>
      <c r="BK1131" s="865">
        <v>1.09E-2</v>
      </c>
      <c r="BL1131" s="865">
        <v>1.746</v>
      </c>
      <c r="BM1131" s="865">
        <v>0</v>
      </c>
      <c r="BN1131" s="877">
        <v>1424</v>
      </c>
    </row>
    <row ht="15.75" r="1132" spans="1:66" thickBot="1">
      <c r="A1132" s="96"/>
      <c r="BF1132" s="869">
        <v>46388</v>
      </c>
      <c r="BG1132" s="867" t="s">
        <v>439</v>
      </c>
      <c r="BH1132" s="867" t="s">
        <v>439</v>
      </c>
      <c r="BI1132" s="867" t="s">
        <v>439</v>
      </c>
      <c r="BJ1132" s="867" t="s">
        <v>439</v>
      </c>
      <c r="BK1132" s="867">
        <v>1.09E-2</v>
      </c>
      <c r="BL1132" s="867">
        <v>1.7438</v>
      </c>
      <c r="BM1132" s="867">
        <v>0</v>
      </c>
      <c r="BN1132" s="880">
        <v>205</v>
      </c>
    </row>
    <row ht="15.75" r="1133" spans="1:66" thickBot="1">
      <c r="A1133" s="96"/>
      <c r="BF1133" s="864">
        <v>46419</v>
      </c>
      <c r="BG1133" s="865" t="s">
        <v>439</v>
      </c>
      <c r="BH1133" s="865" t="s">
        <v>439</v>
      </c>
      <c r="BI1133" s="865" t="s">
        <v>439</v>
      </c>
      <c r="BJ1133" s="865" t="s">
        <v>439</v>
      </c>
      <c r="BK1133" s="865">
        <v>1.09E-2</v>
      </c>
      <c r="BL1133" s="865">
        <v>1.7573000000000001</v>
      </c>
      <c r="BM1133" s="865">
        <v>0</v>
      </c>
      <c r="BN1133" s="879">
        <v>15</v>
      </c>
    </row>
    <row ht="15.75" r="1134" spans="1:66" thickBot="1">
      <c r="A1134" s="96"/>
      <c r="BF1134" s="869">
        <v>46447</v>
      </c>
      <c r="BG1134" s="867" t="s">
        <v>439</v>
      </c>
      <c r="BH1134" s="867" t="s">
        <v>439</v>
      </c>
      <c r="BI1134" s="867" t="s">
        <v>439</v>
      </c>
      <c r="BJ1134" s="867" t="s">
        <v>439</v>
      </c>
      <c r="BK1134" s="867">
        <v>1.09E-2</v>
      </c>
      <c r="BL1134" s="867">
        <v>1.7748999999999999</v>
      </c>
      <c r="BM1134" s="867">
        <v>0</v>
      </c>
      <c r="BN1134" s="880">
        <v>11</v>
      </c>
    </row>
    <row ht="15.75" r="1135" spans="1:66" thickBot="1">
      <c r="A1135" s="96"/>
      <c r="BF1135" s="864">
        <v>46478</v>
      </c>
      <c r="BG1135" s="865" t="s">
        <v>439</v>
      </c>
      <c r="BH1135" s="865" t="s">
        <v>439</v>
      </c>
      <c r="BI1135" s="865" t="s">
        <v>439</v>
      </c>
      <c r="BJ1135" s="865" t="s">
        <v>439</v>
      </c>
      <c r="BK1135" s="865">
        <v>1.09E-2</v>
      </c>
      <c r="BL1135" s="865">
        <v>1.9685999999999999</v>
      </c>
      <c r="BM1135" s="865">
        <v>0</v>
      </c>
      <c r="BN1135" s="879">
        <v>16</v>
      </c>
    </row>
    <row ht="15.75" r="1136" spans="1:66" thickBot="1">
      <c r="A1136" s="96"/>
      <c r="BF1136" s="869">
        <v>46508</v>
      </c>
      <c r="BG1136" s="867" t="s">
        <v>439</v>
      </c>
      <c r="BH1136" s="867" t="s">
        <v>439</v>
      </c>
      <c r="BI1136" s="867" t="s">
        <v>439</v>
      </c>
      <c r="BJ1136" s="867" t="s">
        <v>439</v>
      </c>
      <c r="BK1136" s="867">
        <v>1.09E-2</v>
      </c>
      <c r="BL1136" s="867">
        <v>1.9755</v>
      </c>
      <c r="BM1136" s="867">
        <v>0</v>
      </c>
      <c r="BN1136" s="880">
        <v>107</v>
      </c>
    </row>
    <row ht="15.75" r="1137" spans="1:66" thickBot="1">
      <c r="A1137" s="104"/>
      <c r="BF1137" s="864">
        <v>46539</v>
      </c>
      <c r="BG1137" s="865" t="s">
        <v>439</v>
      </c>
      <c r="BH1137" s="865" t="s">
        <v>439</v>
      </c>
      <c r="BI1137" s="865" t="s">
        <v>439</v>
      </c>
      <c r="BJ1137" s="865" t="s">
        <v>439</v>
      </c>
      <c r="BK1137" s="865">
        <v>1.09E-2</v>
      </c>
      <c r="BL1137" s="865">
        <v>1.9784999999999999</v>
      </c>
      <c r="BM1137" s="865">
        <v>0</v>
      </c>
      <c r="BN1137" s="879">
        <v>39</v>
      </c>
    </row>
    <row ht="15.75" r="1138" spans="1:66" thickBot="1">
      <c r="A1138" s="96"/>
      <c r="BF1138" s="867" t="s">
        <v>449</v>
      </c>
      <c r="BG1138" s="867" t="s">
        <v>439</v>
      </c>
      <c r="BH1138" s="867" t="s">
        <v>439</v>
      </c>
      <c r="BI1138" s="867" t="s">
        <v>439</v>
      </c>
      <c r="BJ1138" s="867" t="s">
        <v>439</v>
      </c>
      <c r="BK1138" s="867">
        <v>1.09E-2</v>
      </c>
      <c r="BL1138" s="867">
        <v>1.9688000000000001</v>
      </c>
      <c r="BM1138" s="867">
        <v>0</v>
      </c>
      <c r="BN1138" s="880">
        <v>9</v>
      </c>
    </row>
    <row ht="15.75" r="1139" spans="1:66" thickBot="1">
      <c r="A1139" s="96"/>
      <c r="BF1139" s="864">
        <v>46600</v>
      </c>
      <c r="BG1139" s="865" t="s">
        <v>439</v>
      </c>
      <c r="BH1139" s="865" t="s">
        <v>439</v>
      </c>
      <c r="BI1139" s="865" t="s">
        <v>439</v>
      </c>
      <c r="BJ1139" s="865" t="s">
        <v>439</v>
      </c>
      <c r="BK1139" s="865">
        <v>1.09E-2</v>
      </c>
      <c r="BL1139" s="865">
        <v>1.9549000000000001</v>
      </c>
      <c r="BM1139" s="865">
        <v>0</v>
      </c>
      <c r="BN1139" s="879">
        <v>6</v>
      </c>
    </row>
    <row ht="15.75" r="1140" spans="1:66" thickBot="1">
      <c r="A1140" s="104"/>
      <c r="BF1140" s="869">
        <v>46631</v>
      </c>
      <c r="BG1140" s="867" t="s">
        <v>439</v>
      </c>
      <c r="BH1140" s="867" t="s">
        <v>439</v>
      </c>
      <c r="BI1140" s="867" t="s">
        <v>439</v>
      </c>
      <c r="BJ1140" s="867" t="s">
        <v>439</v>
      </c>
      <c r="BK1140" s="867">
        <v>1.09E-2</v>
      </c>
      <c r="BL1140" s="867">
        <v>1.9272</v>
      </c>
      <c r="BM1140" s="867">
        <v>0</v>
      </c>
      <c r="BN1140" s="880">
        <v>6</v>
      </c>
    </row>
    <row ht="15.75" r="1141" spans="1:66" thickBot="1">
      <c r="A1141" s="96"/>
      <c r="BF1141" s="864">
        <v>46661</v>
      </c>
      <c r="BG1141" s="865" t="s">
        <v>439</v>
      </c>
      <c r="BH1141" s="865" t="s">
        <v>439</v>
      </c>
      <c r="BI1141" s="865" t="s">
        <v>439</v>
      </c>
      <c r="BJ1141" s="865" t="s">
        <v>439</v>
      </c>
      <c r="BK1141" s="865">
        <v>1.09E-2</v>
      </c>
      <c r="BL1141" s="865">
        <v>1.8002</v>
      </c>
      <c r="BM1141" s="865">
        <v>0</v>
      </c>
      <c r="BN1141" s="879">
        <v>11</v>
      </c>
    </row>
    <row ht="15.75" r="1142" spans="1:66" thickBot="1">
      <c r="A1142" s="96"/>
      <c r="BF1142" s="869">
        <v>46692</v>
      </c>
      <c r="BG1142" s="867" t="s">
        <v>439</v>
      </c>
      <c r="BH1142" s="867" t="s">
        <v>439</v>
      </c>
      <c r="BI1142" s="867" t="s">
        <v>439</v>
      </c>
      <c r="BJ1142" s="867" t="s">
        <v>439</v>
      </c>
      <c r="BK1142" s="867">
        <v>1.09E-2</v>
      </c>
      <c r="BL1142" s="867">
        <v>1.7742</v>
      </c>
      <c r="BM1142" s="867">
        <v>0</v>
      </c>
      <c r="BN1142" s="880">
        <v>13</v>
      </c>
    </row>
    <row ht="15.75" r="1143" spans="1:66" thickBot="1">
      <c r="A1143" s="96"/>
      <c r="BF1143" s="864">
        <v>46722</v>
      </c>
      <c r="BG1143" s="865" t="s">
        <v>439</v>
      </c>
      <c r="BH1143" s="865" t="s">
        <v>439</v>
      </c>
      <c r="BI1143" s="865" t="s">
        <v>439</v>
      </c>
      <c r="BJ1143" s="865" t="s">
        <v>439</v>
      </c>
      <c r="BK1143" s="865">
        <v>1.09E-2</v>
      </c>
      <c r="BL1143" s="865">
        <v>1.7595000000000001</v>
      </c>
      <c r="BM1143" s="865">
        <v>0</v>
      </c>
      <c r="BN1143" s="879">
        <v>30</v>
      </c>
    </row>
    <row ht="15.75" r="1144" spans="1:66" thickBot="1">
      <c r="A1144" s="96"/>
      <c r="BF1144" s="869">
        <v>46753</v>
      </c>
      <c r="BG1144" s="867" t="s">
        <v>439</v>
      </c>
      <c r="BH1144" s="867" t="s">
        <v>439</v>
      </c>
      <c r="BI1144" s="867" t="s">
        <v>439</v>
      </c>
      <c r="BJ1144" s="867" t="s">
        <v>439</v>
      </c>
      <c r="BK1144" s="867">
        <v>1.09E-2</v>
      </c>
      <c r="BL1144" s="867">
        <v>1.758</v>
      </c>
      <c r="BM1144" s="867">
        <v>0</v>
      </c>
      <c r="BN1144" s="880">
        <v>9</v>
      </c>
    </row>
    <row ht="15.75" r="1145" spans="1:66" thickBot="1">
      <c r="A1145" s="96"/>
      <c r="BF1145" s="864">
        <v>46784</v>
      </c>
      <c r="BG1145" s="865" t="s">
        <v>439</v>
      </c>
      <c r="BH1145" s="865" t="s">
        <v>439</v>
      </c>
      <c r="BI1145" s="865" t="s">
        <v>439</v>
      </c>
      <c r="BJ1145" s="865" t="s">
        <v>439</v>
      </c>
      <c r="BK1145" s="865">
        <v>1.09E-2</v>
      </c>
      <c r="BL1145" s="865">
        <v>1.7712000000000001</v>
      </c>
      <c r="BM1145" s="865">
        <v>0</v>
      </c>
      <c r="BN1145" s="879">
        <v>11</v>
      </c>
    </row>
    <row ht="15.75" r="1146" spans="1:66" thickBot="1">
      <c r="A1146" s="96"/>
      <c r="BF1146" s="869">
        <v>46813</v>
      </c>
      <c r="BG1146" s="867" t="s">
        <v>439</v>
      </c>
      <c r="BH1146" s="867" t="s">
        <v>439</v>
      </c>
      <c r="BI1146" s="867" t="s">
        <v>439</v>
      </c>
      <c r="BJ1146" s="867" t="s">
        <v>439</v>
      </c>
      <c r="BK1146" s="867">
        <v>1.09E-2</v>
      </c>
      <c r="BL1146" s="867">
        <v>1.7907999999999999</v>
      </c>
      <c r="BM1146" s="867">
        <v>0</v>
      </c>
      <c r="BN1146" s="880">
        <v>9</v>
      </c>
    </row>
    <row ht="15.75" r="1147" spans="1:66" thickBot="1">
      <c r="A1147" s="96"/>
      <c r="BF1147" s="864">
        <v>46844</v>
      </c>
      <c r="BG1147" s="865" t="s">
        <v>439</v>
      </c>
      <c r="BH1147" s="865" t="s">
        <v>439</v>
      </c>
      <c r="BI1147" s="865" t="s">
        <v>439</v>
      </c>
      <c r="BJ1147" s="865" t="s">
        <v>439</v>
      </c>
      <c r="BK1147" s="865">
        <v>1.09E-2</v>
      </c>
      <c r="BL1147" s="865">
        <v>1.9799</v>
      </c>
      <c r="BM1147" s="865">
        <v>0</v>
      </c>
      <c r="BN1147" s="879">
        <v>12</v>
      </c>
    </row>
    <row ht="15.75" r="1148" spans="1:66" thickBot="1">
      <c r="A1148" s="96"/>
      <c r="BF1148" s="869">
        <v>46874</v>
      </c>
      <c r="BG1148" s="867" t="s">
        <v>439</v>
      </c>
      <c r="BH1148" s="867" t="s">
        <v>439</v>
      </c>
      <c r="BI1148" s="867" t="s">
        <v>439</v>
      </c>
      <c r="BJ1148" s="867" t="s">
        <v>439</v>
      </c>
      <c r="BK1148" s="867">
        <v>1.09E-2</v>
      </c>
      <c r="BL1148" s="867">
        <v>1.9964999999999999</v>
      </c>
      <c r="BM1148" s="867">
        <v>0</v>
      </c>
      <c r="BN1148" s="880">
        <v>9</v>
      </c>
    </row>
    <row ht="15.75" r="1149" spans="1:66" thickBot="1">
      <c r="A1149" s="96"/>
      <c r="BF1149" s="864">
        <v>46905</v>
      </c>
      <c r="BG1149" s="865" t="s">
        <v>439</v>
      </c>
      <c r="BH1149" s="865" t="s">
        <v>439</v>
      </c>
      <c r="BI1149" s="865" t="s">
        <v>439</v>
      </c>
      <c r="BJ1149" s="865" t="s">
        <v>439</v>
      </c>
      <c r="BK1149" s="865">
        <v>1.09E-2</v>
      </c>
      <c r="BL1149" s="865">
        <v>1.9923</v>
      </c>
      <c r="BM1149" s="865">
        <v>0</v>
      </c>
      <c r="BN1149" s="879">
        <v>13</v>
      </c>
    </row>
    <row ht="15.75" r="1150" spans="1:66" thickBot="1">
      <c r="A1150" s="96"/>
      <c r="BF1150" s="867" t="s">
        <v>4289</v>
      </c>
      <c r="BG1150" s="867" t="s">
        <v>439</v>
      </c>
      <c r="BH1150" s="867" t="s">
        <v>439</v>
      </c>
      <c r="BI1150" s="867" t="s">
        <v>439</v>
      </c>
      <c r="BJ1150" s="867" t="s">
        <v>439</v>
      </c>
      <c r="BK1150" s="867">
        <v>1.09E-2</v>
      </c>
      <c r="BL1150" s="867">
        <v>1.9822</v>
      </c>
      <c r="BM1150" s="867">
        <v>0</v>
      </c>
      <c r="BN1150" s="880">
        <v>0</v>
      </c>
    </row>
    <row ht="15.75" r="1151" spans="1:66" thickBot="1">
      <c r="A1151" s="96"/>
      <c r="BF1151" s="864">
        <v>46966</v>
      </c>
      <c r="BG1151" s="865" t="s">
        <v>439</v>
      </c>
      <c r="BH1151" s="865" t="s">
        <v>439</v>
      </c>
      <c r="BI1151" s="865" t="s">
        <v>439</v>
      </c>
      <c r="BJ1151" s="865" t="s">
        <v>439</v>
      </c>
      <c r="BK1151" s="865">
        <v>1.09E-2</v>
      </c>
      <c r="BL1151" s="865">
        <v>1.9663999999999999</v>
      </c>
      <c r="BM1151" s="865">
        <v>0</v>
      </c>
      <c r="BN1151" s="879">
        <v>0</v>
      </c>
    </row>
    <row ht="15.75" r="1152" spans="1:66" thickBot="1">
      <c r="A1152" s="96"/>
      <c r="BF1152" s="869">
        <v>46997</v>
      </c>
      <c r="BG1152" s="867" t="s">
        <v>439</v>
      </c>
      <c r="BH1152" s="867" t="s">
        <v>439</v>
      </c>
      <c r="BI1152" s="867" t="s">
        <v>439</v>
      </c>
      <c r="BJ1152" s="867" t="s">
        <v>439</v>
      </c>
      <c r="BK1152" s="867">
        <v>1.09E-2</v>
      </c>
      <c r="BL1152" s="867">
        <v>1.9353</v>
      </c>
      <c r="BM1152" s="867">
        <v>0</v>
      </c>
      <c r="BN1152" s="880">
        <v>0</v>
      </c>
    </row>
    <row ht="15.75" r="1153" spans="1:66" thickBot="1">
      <c r="A1153" s="96"/>
      <c r="BF1153" s="864">
        <v>47027</v>
      </c>
      <c r="BG1153" s="865" t="s">
        <v>439</v>
      </c>
      <c r="BH1153" s="865" t="s">
        <v>439</v>
      </c>
      <c r="BI1153" s="865" t="s">
        <v>439</v>
      </c>
      <c r="BJ1153" s="865" t="s">
        <v>439</v>
      </c>
      <c r="BK1153" s="865">
        <v>1.09E-2</v>
      </c>
      <c r="BL1153" s="865">
        <v>1.8080000000000001</v>
      </c>
      <c r="BM1153" s="865">
        <v>0</v>
      </c>
      <c r="BN1153" s="879">
        <v>0</v>
      </c>
    </row>
    <row ht="15.75" r="1154" spans="1:66" thickBot="1">
      <c r="A1154" s="96"/>
      <c r="BF1154" s="869">
        <v>47058</v>
      </c>
      <c r="BG1154" s="867" t="s">
        <v>439</v>
      </c>
      <c r="BH1154" s="867" t="s">
        <v>439</v>
      </c>
      <c r="BI1154" s="867" t="s">
        <v>439</v>
      </c>
      <c r="BJ1154" s="867" t="s">
        <v>439</v>
      </c>
      <c r="BK1154" s="867">
        <v>1.09E-2</v>
      </c>
      <c r="BL1154" s="867">
        <v>1.7785</v>
      </c>
      <c r="BM1154" s="867">
        <v>0</v>
      </c>
      <c r="BN1154" s="880">
        <v>0</v>
      </c>
    </row>
    <row ht="15.75" r="1155" spans="1:66" thickBot="1">
      <c r="A1155" s="96"/>
      <c r="BF1155" s="864">
        <v>47088</v>
      </c>
      <c r="BG1155" s="865" t="s">
        <v>439</v>
      </c>
      <c r="BH1155" s="865" t="s">
        <v>439</v>
      </c>
      <c r="BI1155" s="865" t="s">
        <v>439</v>
      </c>
      <c r="BJ1155" s="865" t="s">
        <v>439</v>
      </c>
      <c r="BK1155" s="865">
        <v>1.09E-2</v>
      </c>
      <c r="BL1155" s="865">
        <v>1.7625</v>
      </c>
      <c r="BM1155" s="865">
        <v>0</v>
      </c>
      <c r="BN1155" s="879">
        <v>0</v>
      </c>
    </row>
    <row ht="15.75" r="1156" spans="1:66" thickBot="1">
      <c r="A1156" s="96"/>
      <c r="BF1156" s="870">
        <v>47119</v>
      </c>
      <c r="BG1156" s="871" t="s">
        <v>439</v>
      </c>
      <c r="BH1156" s="871" t="s">
        <v>439</v>
      </c>
      <c r="BI1156" s="871" t="s">
        <v>439</v>
      </c>
      <c r="BJ1156" s="871" t="s">
        <v>439</v>
      </c>
      <c r="BK1156" s="871">
        <v>1.09E-2</v>
      </c>
      <c r="BL1156" s="871">
        <v>1.7588999999999999</v>
      </c>
      <c r="BM1156" s="871">
        <v>0</v>
      </c>
      <c r="BN1156" s="881">
        <v>0</v>
      </c>
    </row>
    <row r="1157" spans="1:66">
      <c r="A1157" s="96"/>
    </row>
    <row r="1158" spans="1:66">
      <c r="A1158" s="96"/>
    </row>
    <row r="1159" spans="1:66">
      <c r="A1159" s="96"/>
    </row>
    <row r="1160" spans="1:66">
      <c r="A1160" s="96"/>
    </row>
    <row r="1161" spans="1:66">
      <c r="A1161" s="96"/>
    </row>
    <row r="1162" spans="1:66">
      <c r="A1162" s="96"/>
    </row>
    <row r="1163" spans="1:1">
      <c r="A1163" s="96"/>
    </row>
    <row r="1164" spans="1:1">
      <c r="A1164" s="96"/>
    </row>
  </sheetData>
  <hyperlinks>
    <hyperlink location="tradeDate=04%2F01%2F2021" r:id="rId1" ref="A1" xr:uid="{5B79D612-42ED-4E8F-9A1D-29342BE01CA8}"/>
  </hyperlinks>
  <pageMargins bottom="0.75" footer="0.3" header="0.3" left="0.7" right="0.7" top="0.75"/>
  <pageSetup horizontalDpi="1200" orientation="portrait" r:id="rId2" verticalDpi="1200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G1160"/>
  <sheetViews>
    <sheetView tabSelected="1" workbookViewId="0">
      <pane activePane="bottomRight" state="frozen" topLeftCell="S1072" xSplit="2" ySplit="4"/>
      <selection activeCell="C1" pane="topRight" sqref="C1"/>
      <selection activeCell="A5" pane="bottomLeft" sqref="A5"/>
      <selection activeCell="AE1103" pane="bottomRight" sqref="AE1103"/>
    </sheetView>
  </sheetViews>
  <sheetFormatPr baseColWidth="10" defaultColWidth="8.7109375" defaultRowHeight="15"/>
  <cols>
    <col customWidth="1" max="1" min="1" width="11.5703125"/>
    <col customWidth="1" hidden="1" max="2" min="2" width="10.5703125"/>
    <col customWidth="1" hidden="1" max="18" min="3" width="0"/>
  </cols>
  <sheetData>
    <row r="1" spans="1:27">
      <c r="A1" s="56" t="s">
        <v>451</v>
      </c>
      <c r="B1" s="56"/>
    </row>
    <row ht="15.75" r="3" spans="1:27" thickBot="1"/>
    <row customFormat="1" ht="15.75" r="4" s="97" spans="1:27" thickBot="1">
      <c r="A4" s="97" t="s">
        <v>436</v>
      </c>
      <c r="B4" s="98">
        <v>44256</v>
      </c>
      <c r="C4" s="98">
        <v>44317</v>
      </c>
      <c r="D4" s="98" t="s">
        <v>438</v>
      </c>
      <c r="E4" s="98">
        <v>44470</v>
      </c>
      <c r="F4" s="98">
        <v>44621</v>
      </c>
      <c r="G4" s="98">
        <v>44682</v>
      </c>
      <c r="H4" s="98" t="s">
        <v>452</v>
      </c>
      <c r="I4" s="98">
        <v>44835</v>
      </c>
      <c r="J4" s="98">
        <v>44986</v>
      </c>
      <c r="K4" s="98">
        <v>45047</v>
      </c>
      <c r="L4" s="98">
        <v>45108</v>
      </c>
      <c r="M4" s="98">
        <v>45200</v>
      </c>
      <c r="N4" s="98">
        <v>45352</v>
      </c>
      <c r="O4" s="98">
        <v>45413</v>
      </c>
      <c r="P4" s="98">
        <v>45474</v>
      </c>
      <c r="Q4" s="98">
        <v>45566</v>
      </c>
      <c r="R4" s="782">
        <v>45717</v>
      </c>
      <c r="S4" s="98">
        <v>45778</v>
      </c>
      <c r="T4" s="124">
        <v>45839</v>
      </c>
      <c r="U4" s="98">
        <v>45931</v>
      </c>
      <c r="V4" s="98">
        <v>46082</v>
      </c>
      <c r="W4" s="98">
        <v>46143</v>
      </c>
      <c r="X4" s="98">
        <v>46204</v>
      </c>
      <c r="Y4" s="98">
        <v>46296</v>
      </c>
      <c r="Z4" s="98">
        <v>46447</v>
      </c>
      <c r="AA4" s="98">
        <v>46508</v>
      </c>
    </row>
    <row r="5" spans="1:27">
      <c r="A5" s="96">
        <v>44286</v>
      </c>
      <c r="B5" s="96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7">
      <c r="A6" s="96">
        <v>44287</v>
      </c>
      <c r="B6" s="96"/>
      <c r="C6" s="115">
        <v>0.14710000000000001</v>
      </c>
      <c r="D6" s="115">
        <v>0.1472</v>
      </c>
      <c r="E6" s="115">
        <v>0.1474</v>
      </c>
      <c r="F6" s="115">
        <v>0.14960000000000001</v>
      </c>
      <c r="G6" s="115">
        <v>0.14269999999999999</v>
      </c>
      <c r="H6" s="115">
        <v>0.13769999999999999</v>
      </c>
      <c r="I6" s="115">
        <v>0.1351</v>
      </c>
      <c r="J6" s="115">
        <v>0.13639999999999999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customFormat="1" r="7" s="105" spans="1:27">
      <c r="A7" s="242">
        <v>44291</v>
      </c>
      <c r="B7" s="242"/>
      <c r="C7" s="243">
        <v>0.1484</v>
      </c>
      <c r="D7" s="243">
        <v>0.1474</v>
      </c>
      <c r="E7" s="243">
        <v>0.14699999999999999</v>
      </c>
      <c r="F7" s="243">
        <v>0.14910000000000001</v>
      </c>
      <c r="G7" s="243">
        <v>0.1424</v>
      </c>
      <c r="H7" s="243">
        <v>0.1376</v>
      </c>
      <c r="I7" s="243">
        <v>0.13500000000000001</v>
      </c>
      <c r="J7" s="243">
        <v>0.13619999999999999</v>
      </c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customFormat="1" r="8" s="178" spans="1:27">
      <c r="A8" s="242">
        <v>44292</v>
      </c>
      <c r="B8" s="242"/>
      <c r="C8" s="243">
        <v>0.15160000000000001</v>
      </c>
      <c r="D8" s="243">
        <v>0.15029999999999999</v>
      </c>
      <c r="E8" s="243">
        <v>0.14940000000000001</v>
      </c>
      <c r="F8" s="243">
        <v>0.15129999999999999</v>
      </c>
      <c r="G8" s="243">
        <v>0.14480000000000001</v>
      </c>
      <c r="H8" s="243">
        <v>0.1401</v>
      </c>
      <c r="I8" s="243">
        <v>0.1376</v>
      </c>
      <c r="J8" s="243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customFormat="1" r="9" s="178" spans="1:27">
      <c r="A9" s="242">
        <v>44293</v>
      </c>
      <c r="B9" s="242"/>
      <c r="C9" s="243">
        <v>0.15140000000000001</v>
      </c>
      <c r="D9" s="243">
        <v>0.15049999999999999</v>
      </c>
      <c r="E9" s="243">
        <v>0.15029999999999999</v>
      </c>
      <c r="F9" s="243">
        <v>0.15260000000000001</v>
      </c>
      <c r="G9" s="243">
        <v>0.1462</v>
      </c>
      <c r="H9" s="243">
        <v>0.1416</v>
      </c>
      <c r="I9" s="243">
        <v>0.13919999999999999</v>
      </c>
      <c r="J9" s="243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7">
      <c r="A10" s="96">
        <v>44294</v>
      </c>
      <c r="B10" s="96"/>
      <c r="C10" s="115">
        <v>0.15179999999999999</v>
      </c>
      <c r="D10" s="115">
        <v>0.15179999999999999</v>
      </c>
      <c r="E10" s="115">
        <v>0.15190000000000001</v>
      </c>
      <c r="F10" s="115">
        <v>0.1545</v>
      </c>
      <c r="G10" s="115">
        <v>0.1482</v>
      </c>
      <c r="H10" s="115">
        <v>0.14380000000000001</v>
      </c>
      <c r="I10" s="115">
        <v>0.1414</v>
      </c>
      <c r="J10" s="115">
        <v>0.14219999999999999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7">
      <c r="A11" s="96">
        <v>44295</v>
      </c>
      <c r="B11" s="96"/>
      <c r="C11" s="115">
        <v>0.15459999999999999</v>
      </c>
      <c r="D11" s="115">
        <v>0.15409999999999999</v>
      </c>
      <c r="E11" s="115">
        <v>0.1535</v>
      </c>
      <c r="F11" s="115">
        <v>0.15590000000000001</v>
      </c>
      <c r="G11" s="115">
        <v>0.14910000000000001</v>
      </c>
      <c r="H11" s="115">
        <v>0.14410000000000001</v>
      </c>
      <c r="I11" s="115">
        <v>0.14130000000000001</v>
      </c>
      <c r="J11" s="115">
        <v>0.1419</v>
      </c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7">
      <c r="A12" s="96">
        <v>44298</v>
      </c>
      <c r="B12" s="96"/>
      <c r="C12" s="115">
        <v>0.1535</v>
      </c>
      <c r="D12" s="115">
        <v>0.15359999999999999</v>
      </c>
      <c r="E12" s="115">
        <v>0.15359999999999999</v>
      </c>
      <c r="F12" s="115">
        <v>0.156</v>
      </c>
      <c r="G12" s="115">
        <v>0.14960000000000001</v>
      </c>
      <c r="H12" s="115">
        <v>0.14460000000000001</v>
      </c>
      <c r="I12" s="115">
        <v>0.1419</v>
      </c>
      <c r="J12" s="115">
        <v>0.14269999999999999</v>
      </c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7">
      <c r="A13" s="96">
        <v>44299</v>
      </c>
      <c r="B13" s="96"/>
      <c r="C13" s="115">
        <v>0.15429999999999999</v>
      </c>
      <c r="D13" s="115">
        <v>0.155</v>
      </c>
      <c r="E13" s="115">
        <v>0.1547</v>
      </c>
      <c r="F13" s="115">
        <v>0.15679999999999999</v>
      </c>
      <c r="G13" s="115">
        <v>0.1502</v>
      </c>
      <c r="H13" s="115">
        <v>0.14499999999999999</v>
      </c>
      <c r="I13" s="115">
        <v>0.14180000000000001</v>
      </c>
      <c r="J13" s="115">
        <v>0.14230000000000001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7">
      <c r="A14" s="96">
        <v>44300</v>
      </c>
      <c r="B14" s="96"/>
      <c r="C14" s="115">
        <v>0.15859999999999999</v>
      </c>
      <c r="D14" s="115">
        <v>0.1588</v>
      </c>
      <c r="E14" s="115">
        <v>0.15840000000000001</v>
      </c>
      <c r="F14" s="115">
        <v>0.15989999999999999</v>
      </c>
      <c r="G14" s="115">
        <v>0.15290000000000001</v>
      </c>
      <c r="H14" s="115">
        <v>0.14760000000000001</v>
      </c>
      <c r="I14" s="115">
        <v>0.14430000000000001</v>
      </c>
      <c r="J14" s="115">
        <v>0.1444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7">
      <c r="A15" s="96">
        <v>44301</v>
      </c>
      <c r="B15" s="96"/>
      <c r="C15" s="115">
        <v>0.1638</v>
      </c>
      <c r="D15" s="115">
        <v>0.16309999999999999</v>
      </c>
      <c r="E15" s="115">
        <v>0.16220000000000001</v>
      </c>
      <c r="F15" s="115">
        <v>0.1633</v>
      </c>
      <c r="G15" s="115">
        <v>0.15559999999999999</v>
      </c>
      <c r="H15" s="115">
        <v>0.15</v>
      </c>
      <c r="I15" s="115">
        <v>0.14660000000000001</v>
      </c>
      <c r="J15" s="115">
        <v>0.14660000000000001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7">
      <c r="A16" s="96">
        <v>44302</v>
      </c>
      <c r="B16" s="96"/>
      <c r="C16" s="115">
        <v>0.16719999999999999</v>
      </c>
      <c r="D16" s="115">
        <v>0.16569999999999999</v>
      </c>
      <c r="E16" s="115">
        <v>0.1643</v>
      </c>
      <c r="F16" s="115">
        <v>0.16520000000000001</v>
      </c>
      <c r="G16" s="115">
        <v>0.157</v>
      </c>
      <c r="H16" s="115">
        <v>0.151</v>
      </c>
      <c r="I16" s="115">
        <v>0.14729999999999999</v>
      </c>
      <c r="J16" s="115">
        <v>0.1472</v>
      </c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customFormat="1" r="17" s="178" spans="1:26">
      <c r="A17" s="242">
        <v>44305</v>
      </c>
      <c r="B17" s="242"/>
      <c r="C17" s="243">
        <v>0.16289999999999999</v>
      </c>
      <c r="D17" s="243">
        <v>0.16209999999999999</v>
      </c>
      <c r="E17" s="243">
        <v>0.16159999999999999</v>
      </c>
      <c r="F17" s="243">
        <v>0.1636</v>
      </c>
      <c r="G17" s="243">
        <v>0.15590000000000001</v>
      </c>
      <c r="H17" s="243">
        <v>0.15029999999999999</v>
      </c>
      <c r="I17" s="243">
        <v>0.1469</v>
      </c>
      <c r="J17" s="243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customFormat="1" r="18" s="178" spans="1:26">
      <c r="A18" s="242">
        <v>44306</v>
      </c>
      <c r="B18" s="242"/>
      <c r="C18" s="243">
        <v>0.16769999999999999</v>
      </c>
      <c r="D18" s="243">
        <v>0.16719999999999999</v>
      </c>
      <c r="E18" s="243">
        <v>0.1658</v>
      </c>
      <c r="F18" s="243">
        <v>0.16689999999999999</v>
      </c>
      <c r="G18" s="243">
        <v>0.1583</v>
      </c>
      <c r="H18" s="243">
        <v>0.152</v>
      </c>
      <c r="I18" s="243">
        <v>0.14849999999999999</v>
      </c>
      <c r="J18" s="243">
        <v>0.14829999999999999</v>
      </c>
      <c r="K18" s="310"/>
      <c r="L18" s="310"/>
      <c r="M18" s="310"/>
      <c r="N18" s="310"/>
      <c r="O18" s="310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customFormat="1" r="19" s="178" spans="1:26">
      <c r="A19" s="242">
        <v>44307</v>
      </c>
      <c r="B19" s="242"/>
      <c r="C19" s="243">
        <v>0.1694</v>
      </c>
      <c r="D19" s="243">
        <v>0.16889999999999999</v>
      </c>
      <c r="E19" s="243">
        <v>0.16719999999999999</v>
      </c>
      <c r="F19" s="243">
        <v>0.1681</v>
      </c>
      <c r="G19" s="243">
        <v>0.1595</v>
      </c>
      <c r="H19" s="243">
        <v>0.15340000000000001</v>
      </c>
      <c r="I19" s="243">
        <v>0.15</v>
      </c>
      <c r="J19" s="243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customFormat="1" r="20" s="178" spans="1:26">
      <c r="A20" s="242">
        <v>44308</v>
      </c>
      <c r="B20" s="242"/>
      <c r="C20" s="243">
        <v>0.16919999999999999</v>
      </c>
      <c r="D20" s="243">
        <v>0.16880000000000001</v>
      </c>
      <c r="E20" s="243">
        <v>0.1676</v>
      </c>
      <c r="F20" s="243">
        <v>0.16869999999999999</v>
      </c>
      <c r="G20" s="243">
        <v>0.16</v>
      </c>
      <c r="H20" s="243">
        <v>0.15379999999999999</v>
      </c>
      <c r="I20" s="243">
        <v>0.15040000000000001</v>
      </c>
      <c r="J20" s="243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customHeight="1" ht="14.45" r="21" spans="1:26">
      <c r="A21" s="96">
        <v>44309</v>
      </c>
      <c r="B21" s="96"/>
      <c r="C21" s="115">
        <v>0.1691</v>
      </c>
      <c r="D21" s="115">
        <v>0.16880000000000001</v>
      </c>
      <c r="E21" s="115">
        <v>0.16800000000000001</v>
      </c>
      <c r="F21" s="115">
        <v>0.16900000000000001</v>
      </c>
      <c r="G21" s="115">
        <v>0.1603</v>
      </c>
      <c r="H21" s="115">
        <v>0.15429999999999999</v>
      </c>
      <c r="I21" s="115">
        <v>0.151</v>
      </c>
      <c r="J21" s="115">
        <v>0.15079999999999999</v>
      </c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customHeight="1" ht="15" r="22" spans="1:26">
      <c r="A22" s="96">
        <v>44312</v>
      </c>
      <c r="B22" s="96"/>
      <c r="C22" s="115">
        <v>0.17169999999999999</v>
      </c>
      <c r="D22" s="115">
        <v>0.1709</v>
      </c>
      <c r="E22" s="115">
        <v>0.17030000000000001</v>
      </c>
      <c r="F22" s="115">
        <v>0.1709</v>
      </c>
      <c r="G22" s="115">
        <v>0.16220000000000001</v>
      </c>
      <c r="H22" s="115">
        <v>0.15620000000000001</v>
      </c>
      <c r="I22" s="115">
        <v>0.15279999999999999</v>
      </c>
      <c r="J22" s="115">
        <v>0.1525</v>
      </c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customHeight="1" ht="15" r="23" spans="1:26">
      <c r="A23" s="96">
        <v>44313</v>
      </c>
      <c r="B23" s="96"/>
      <c r="C23" s="115">
        <v>0.1794</v>
      </c>
      <c r="D23" s="115">
        <v>0.17749999999999999</v>
      </c>
      <c r="E23" s="115">
        <v>0.17630000000000001</v>
      </c>
      <c r="F23" s="115">
        <v>0.1754</v>
      </c>
      <c r="G23" s="115">
        <v>0.16500000000000001</v>
      </c>
      <c r="H23" s="115">
        <v>0.15840000000000001</v>
      </c>
      <c r="I23" s="115">
        <v>0.1547</v>
      </c>
      <c r="J23" s="115">
        <v>0.1542</v>
      </c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customHeight="1" ht="15" r="24" spans="1:26">
      <c r="A24" s="96">
        <v>44314</v>
      </c>
      <c r="B24" s="96"/>
      <c r="C24" s="115">
        <v>0.17299999999999999</v>
      </c>
      <c r="D24" s="115">
        <v>0.1714</v>
      </c>
      <c r="E24" s="115">
        <v>0.1706</v>
      </c>
      <c r="F24" s="115">
        <v>0.17069999999999999</v>
      </c>
      <c r="G24" s="115">
        <v>0.1608</v>
      </c>
      <c r="H24" s="115">
        <v>0.15490000000000001</v>
      </c>
      <c r="I24" s="115">
        <v>0.15210000000000001</v>
      </c>
      <c r="J24" s="115">
        <v>0.15210000000000001</v>
      </c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customHeight="1" ht="15" r="25" spans="1:26">
      <c r="A25" s="96">
        <v>44315</v>
      </c>
      <c r="B25" s="96"/>
      <c r="C25" s="115">
        <v>0.17080000000000001</v>
      </c>
      <c r="D25" s="115">
        <v>0.16930000000000001</v>
      </c>
      <c r="E25" s="115">
        <v>0.16850000000000001</v>
      </c>
      <c r="F25" s="115">
        <v>0.1686</v>
      </c>
      <c r="G25" s="115">
        <v>0.15890000000000001</v>
      </c>
      <c r="H25" s="115">
        <v>0.15340000000000001</v>
      </c>
      <c r="I25" s="115">
        <v>0.15129999999999999</v>
      </c>
      <c r="J25" s="115">
        <v>0.15190000000000001</v>
      </c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customHeight="1" ht="15" r="26" spans="1:26">
      <c r="A26" s="96">
        <v>44316</v>
      </c>
      <c r="B26" s="96"/>
      <c r="C26" s="115">
        <v>0.1744</v>
      </c>
      <c r="D26" s="115">
        <v>0.16980000000000001</v>
      </c>
      <c r="E26" s="115">
        <v>0.1686</v>
      </c>
      <c r="F26" s="115">
        <v>0.1681</v>
      </c>
      <c r="G26" s="115">
        <v>0.15890000000000001</v>
      </c>
      <c r="H26" s="115">
        <v>0.15390000000000001</v>
      </c>
      <c r="I26" s="115">
        <v>0.15160000000000001</v>
      </c>
      <c r="J26" s="115">
        <v>0.15210000000000001</v>
      </c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customHeight="1" ht="15" r="27" spans="1:26">
      <c r="A27" s="96">
        <v>44319</v>
      </c>
      <c r="B27" s="96"/>
      <c r="C27" s="115"/>
      <c r="D27" s="115">
        <v>0.1673</v>
      </c>
      <c r="E27" s="115">
        <v>0.1668</v>
      </c>
      <c r="F27" s="115">
        <v>0.16719999999999999</v>
      </c>
      <c r="G27" s="115">
        <v>0.15909999999999999</v>
      </c>
      <c r="H27" s="115">
        <v>0.15440000000000001</v>
      </c>
      <c r="I27" s="115">
        <v>0.152</v>
      </c>
      <c r="J27" s="115">
        <v>0.15240000000000001</v>
      </c>
      <c r="K27" s="108">
        <v>0.14499999999999999</v>
      </c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>
      <c r="A28" s="96">
        <v>44320</v>
      </c>
      <c r="C28" s="115"/>
      <c r="D28" s="115">
        <v>0.17119999999999999</v>
      </c>
      <c r="E28" s="115">
        <v>0.17069999999999999</v>
      </c>
      <c r="F28" s="115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6">
        <v>44321</v>
      </c>
      <c r="C29" s="115"/>
      <c r="D29" s="115">
        <v>0.17530000000000001</v>
      </c>
      <c r="E29" s="115">
        <v>0.17480000000000001</v>
      </c>
      <c r="F29" s="115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6">
        <v>44322</v>
      </c>
      <c r="C30" s="115"/>
      <c r="D30" s="115">
        <v>0.17549999999999999</v>
      </c>
      <c r="E30" s="115">
        <v>0.17580000000000001</v>
      </c>
      <c r="F30" s="115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6">
        <v>44323</v>
      </c>
      <c r="C31" s="115"/>
      <c r="D31" s="115">
        <v>0.1749</v>
      </c>
      <c r="E31" s="115">
        <v>0.17560000000000001</v>
      </c>
      <c r="F31" s="115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customHeight="1" ht="15" r="32" spans="1:26">
      <c r="A32" s="96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customHeight="1" ht="15" r="33" spans="1:11">
      <c r="A33" s="96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customHeight="1" ht="15" r="34" spans="1:11">
      <c r="A34" s="96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customHeight="1" ht="14.45" r="35" spans="1:11">
      <c r="A35" s="96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customHeight="1" ht="14.45" r="36" spans="1:11">
      <c r="A36" s="96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6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6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6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6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6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6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6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6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6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6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6">
        <v>44347</v>
      </c>
      <c r="D47" s="192">
        <v>0.1736</v>
      </c>
      <c r="E47" s="192">
        <v>0.1739</v>
      </c>
      <c r="F47" s="192">
        <v>0.1749</v>
      </c>
      <c r="G47" s="192">
        <v>0.1656</v>
      </c>
      <c r="H47" s="192">
        <v>0.1588</v>
      </c>
      <c r="I47" s="192">
        <v>0.15479999999999999</v>
      </c>
      <c r="J47" s="192">
        <v>0.15579999999999999</v>
      </c>
      <c r="K47" s="192">
        <v>0.14879999999999999</v>
      </c>
    </row>
    <row r="48" spans="1:11">
      <c r="A48" s="96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6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6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customHeight="1" ht="14.45" r="51" spans="1:11">
      <c r="A51" s="96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customHeight="1" ht="14.45" r="52" spans="1:11">
      <c r="A52" s="96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6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6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customHeight="1" ht="14.45" r="55" spans="1:11">
      <c r="A55" s="96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customHeight="1" ht="15" r="56" spans="1:11">
      <c r="A56" s="96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6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6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6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6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6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6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6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6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customHeight="1" ht="14.45" r="65" spans="1:12">
      <c r="A65" s="96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customFormat="1" customHeight="1" ht="15" r="66" s="105" spans="1:12">
      <c r="A66" s="390">
        <v>44372</v>
      </c>
      <c r="D66" s="105">
        <v>0.16900000000000001</v>
      </c>
      <c r="E66" s="105">
        <v>0.1731</v>
      </c>
      <c r="F66" s="105">
        <v>0.1759</v>
      </c>
      <c r="G66" s="105">
        <v>0.1676</v>
      </c>
      <c r="H66" s="105">
        <v>0.1615</v>
      </c>
      <c r="I66" s="105">
        <v>0.15820000000000001</v>
      </c>
      <c r="J66" s="105">
        <v>0.16020000000000001</v>
      </c>
      <c r="K66" s="105">
        <v>0.1535</v>
      </c>
    </row>
    <row r="67" spans="1:12">
      <c r="A67" s="96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6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customHeight="1" ht="14.45" r="69" spans="1:12">
      <c r="A69" s="96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customHeight="1" ht="15" r="70" spans="1:12">
      <c r="A70" s="96">
        <v>44378</v>
      </c>
      <c r="D70" s="192">
        <v>0.17630000000000001</v>
      </c>
      <c r="E70" s="192">
        <v>0.1789</v>
      </c>
      <c r="F70" s="192">
        <v>0.18079999999999999</v>
      </c>
      <c r="G70" s="192">
        <v>0.1721</v>
      </c>
      <c r="H70" s="192">
        <v>0.16489999999999999</v>
      </c>
      <c r="I70" s="192">
        <v>0.16089999999999999</v>
      </c>
      <c r="J70" s="192">
        <v>0.16250000000000001</v>
      </c>
      <c r="K70" s="192">
        <v>0.1552</v>
      </c>
    </row>
    <row r="71" spans="1:12">
      <c r="A71" s="96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customFormat="1" r="72" s="192" spans="1:12">
      <c r="A72" s="104">
        <v>44382</v>
      </c>
      <c r="E72" s="192">
        <v>0.18149999999999999</v>
      </c>
      <c r="F72" s="192">
        <v>0.1837</v>
      </c>
      <c r="G72" s="192">
        <v>0.1749</v>
      </c>
      <c r="H72" s="192">
        <v>0.1671</v>
      </c>
      <c r="I72" s="192">
        <v>0.16259999999999999</v>
      </c>
      <c r="J72" s="192">
        <v>0.16350000000000001</v>
      </c>
      <c r="K72" s="192">
        <v>0.15490000000000001</v>
      </c>
      <c r="L72" s="192">
        <v>0.14849999999999999</v>
      </c>
    </row>
    <row customHeight="1" ht="14.45" r="73" spans="1:12">
      <c r="A73" s="96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customHeight="1" ht="14.45" r="74" spans="1:12">
      <c r="A74" s="96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customHeight="1" ht="14.45" r="75" spans="1:12">
      <c r="A75" s="96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6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6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6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6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6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6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6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6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6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6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6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6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6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6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6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6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6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6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6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6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6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6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6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6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6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6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6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6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6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6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6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6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6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6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6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6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6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6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6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6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6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4">
        <v>44445</v>
      </c>
      <c r="E117" s="192">
        <v>0.19620000000000001</v>
      </c>
      <c r="F117" s="192">
        <v>0.20319999999999999</v>
      </c>
      <c r="G117" s="192">
        <v>0.19719999999999999</v>
      </c>
      <c r="H117" s="192">
        <v>0.1903</v>
      </c>
      <c r="I117" s="192">
        <v>0.18809999999999999</v>
      </c>
      <c r="J117" s="192">
        <v>0.1875</v>
      </c>
      <c r="K117" s="192">
        <v>0.17599999999999999</v>
      </c>
      <c r="L117" s="192">
        <v>0.1671</v>
      </c>
    </row>
    <row r="118" spans="1:12">
      <c r="A118" s="96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6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6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6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6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6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6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6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6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6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6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6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6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6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6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6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6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6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6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6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6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6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6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6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6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6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6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6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6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6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6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6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6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6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6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6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6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6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6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6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6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6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6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6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6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6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6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6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6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6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6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6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6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6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6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6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6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4">
        <v>44525</v>
      </c>
      <c r="F175" s="192">
        <v>0.1993</v>
      </c>
      <c r="G175" s="192">
        <v>0.19589999999999999</v>
      </c>
      <c r="H175" s="192">
        <v>0.1923</v>
      </c>
      <c r="I175" s="192">
        <v>0.18970000000000001</v>
      </c>
      <c r="J175" s="192">
        <v>0.188</v>
      </c>
      <c r="K175" s="192">
        <v>0.17799999999999999</v>
      </c>
      <c r="L175" s="192">
        <v>0.17080000000000001</v>
      </c>
      <c r="M175" s="192">
        <v>0.16569999999999999</v>
      </c>
    </row>
    <row r="176" spans="1:13">
      <c r="A176" s="96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6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6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6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6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6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6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6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6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6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6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6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6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6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6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6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6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6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6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6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6">
        <v>44554</v>
      </c>
      <c r="F196" s="192">
        <v>0.19239999999999999</v>
      </c>
      <c r="G196" s="192">
        <v>0.18870000000000001</v>
      </c>
      <c r="H196" s="192">
        <v>0.18590000000000001</v>
      </c>
      <c r="I196" s="192">
        <v>0.18490000000000001</v>
      </c>
      <c r="J196" s="192">
        <v>0.18429999999999999</v>
      </c>
      <c r="K196" s="192">
        <v>0.1749</v>
      </c>
      <c r="L196" s="192">
        <v>0.16880000000000001</v>
      </c>
      <c r="M196" s="192">
        <v>0.16500000000000001</v>
      </c>
    </row>
    <row r="197" spans="1:13">
      <c r="A197" s="96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6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6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6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6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6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6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6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6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6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6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6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6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6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6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6">
        <v>44578</v>
      </c>
      <c r="F212" s="192">
        <v>0.18310000000000001</v>
      </c>
      <c r="G212" s="192">
        <v>0.18079999999999999</v>
      </c>
      <c r="H212" s="192">
        <v>0.17910000000000001</v>
      </c>
      <c r="I212" s="192">
        <v>0.17860000000000001</v>
      </c>
      <c r="J212" s="192">
        <v>0.18</v>
      </c>
      <c r="K212" s="192">
        <v>0.17280000000000001</v>
      </c>
      <c r="L212" s="192">
        <v>0.16789999999999999</v>
      </c>
      <c r="M212" s="192">
        <v>0.16500000000000001</v>
      </c>
    </row>
    <row r="213" spans="1:13">
      <c r="A213" s="96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6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6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6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6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6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6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6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6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6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6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6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6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6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6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6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6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6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6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6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6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6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6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6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6">
        <v>44613</v>
      </c>
      <c r="F237" s="192">
        <v>0.182</v>
      </c>
      <c r="G237" s="192">
        <v>0.1762</v>
      </c>
      <c r="H237" s="192">
        <v>0.17519999999999999</v>
      </c>
      <c r="I237" s="192">
        <v>0.17699999999999999</v>
      </c>
      <c r="J237" s="192">
        <v>0.18079999999999999</v>
      </c>
      <c r="K237" s="192">
        <v>0.17469999999999999</v>
      </c>
      <c r="L237" s="192">
        <v>0.17019999999999999</v>
      </c>
      <c r="M237" s="192">
        <v>0.16750000000000001</v>
      </c>
    </row>
    <row r="238" spans="1:13">
      <c r="A238" s="96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6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6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6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6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6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6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6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6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6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6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6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6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6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6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6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6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6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6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6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6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6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6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6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6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6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6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6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6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6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6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6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6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6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6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6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6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6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6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6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6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6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6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6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6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6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6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6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6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6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6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6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6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6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6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6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6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6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6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6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6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6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6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6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6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6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6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6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6">
        <v>44711</v>
      </c>
      <c r="H306" s="192">
        <v>0.1961</v>
      </c>
      <c r="I306" s="192">
        <v>0.19750000000000001</v>
      </c>
      <c r="J306" s="192">
        <v>0.2</v>
      </c>
      <c r="K306" s="192">
        <v>0.19320000000000001</v>
      </c>
      <c r="L306" s="192">
        <v>0.1893</v>
      </c>
      <c r="M306" s="192">
        <v>0.18709999999999999</v>
      </c>
      <c r="N306" s="192">
        <v>0.1883</v>
      </c>
      <c r="O306" s="192">
        <v>0.18279999999999999</v>
      </c>
    </row>
    <row r="307" spans="1:15">
      <c r="A307" s="96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6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6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6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6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6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6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6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6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6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6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6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6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6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6">
        <v>44732</v>
      </c>
      <c r="H321" s="192">
        <v>0.186</v>
      </c>
      <c r="I321" s="192">
        <v>0.18729999999999999</v>
      </c>
      <c r="J321" s="192">
        <v>0.19020000000000001</v>
      </c>
      <c r="K321" s="192">
        <v>0.18440000000000001</v>
      </c>
      <c r="L321" s="192">
        <v>0.1817</v>
      </c>
      <c r="M321" s="192">
        <v>0.18099999999999999</v>
      </c>
      <c r="N321" s="192">
        <v>0.18260000000000001</v>
      </c>
      <c r="O321" s="192">
        <v>0.1769</v>
      </c>
    </row>
    <row r="322" spans="1:16">
      <c r="A322" s="96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6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6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6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6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6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6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6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6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6">
        <v>44746</v>
      </c>
      <c r="I331" s="192">
        <v>0.1807</v>
      </c>
      <c r="J331" s="192">
        <v>0.18360000000000001</v>
      </c>
      <c r="K331" s="192">
        <v>0.17860000000000001</v>
      </c>
      <c r="L331" s="192">
        <v>0.17610000000000001</v>
      </c>
      <c r="M331" s="192">
        <v>0.17560000000000001</v>
      </c>
      <c r="N331" s="192">
        <v>0.17710000000000001</v>
      </c>
      <c r="O331" s="192">
        <v>0.17180000000000001</v>
      </c>
      <c r="P331" s="192">
        <v>0.16869999999999999</v>
      </c>
    </row>
    <row r="332" spans="1:16">
      <c r="A332" s="96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6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6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6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6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6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6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6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6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6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6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6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6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6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6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6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6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6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6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6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6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6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6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6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6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6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6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6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6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6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6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6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6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6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6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6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6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6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6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6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6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6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6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6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4">
        <v>44809</v>
      </c>
      <c r="I376" s="192">
        <v>0.18149999999999999</v>
      </c>
      <c r="J376" s="192">
        <v>0.18010000000000001</v>
      </c>
      <c r="K376" s="192">
        <v>0.17469999999999999</v>
      </c>
      <c r="L376" s="192">
        <v>0.1726</v>
      </c>
      <c r="M376" s="192">
        <v>0.17299999999999999</v>
      </c>
      <c r="N376" s="192">
        <v>0.1749</v>
      </c>
      <c r="O376" s="192">
        <v>0.1694</v>
      </c>
      <c r="P376" s="192">
        <v>0.1658</v>
      </c>
    </row>
    <row r="377" spans="1:16">
      <c r="A377" s="96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6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6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6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6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6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6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6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6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6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6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6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6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6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6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6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6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6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6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6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6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6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6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6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6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6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6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6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6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6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6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6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6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6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6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6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6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6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6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6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6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6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6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6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6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6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6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6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6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6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6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6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6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6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6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6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6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6">
        <v>44889</v>
      </c>
      <c r="J434" s="192">
        <v>0.19550000000000001</v>
      </c>
      <c r="K434" s="192">
        <v>0.18479999999999999</v>
      </c>
      <c r="L434" s="192">
        <v>0.17810000000000001</v>
      </c>
      <c r="M434" s="192">
        <v>0.17630000000000001</v>
      </c>
      <c r="N434" s="192">
        <v>0.1764</v>
      </c>
      <c r="O434" s="192">
        <v>0.1678</v>
      </c>
      <c r="P434" s="192">
        <v>0.16209999999999999</v>
      </c>
      <c r="Q434" s="192">
        <v>0.16070000000000001</v>
      </c>
    </row>
    <row r="435" spans="1:17">
      <c r="A435" s="96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6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6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6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6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6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6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6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6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6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6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6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6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6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6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6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6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6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6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6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6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6">
        <v>44921</v>
      </c>
      <c r="J456" s="192">
        <v>0.20979999999999999</v>
      </c>
      <c r="K456" s="192">
        <v>0.19500000000000001</v>
      </c>
      <c r="L456" s="192">
        <v>0.185</v>
      </c>
      <c r="M456" s="192">
        <v>0.18210000000000001</v>
      </c>
      <c r="N456" s="192">
        <v>0.18260000000000001</v>
      </c>
      <c r="O456" s="192">
        <v>0.1736</v>
      </c>
      <c r="P456" s="192">
        <v>0.16789999999999999</v>
      </c>
      <c r="Q456" s="192">
        <v>0.1653</v>
      </c>
    </row>
    <row r="457" spans="1:17">
      <c r="A457" s="96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6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6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6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6">
        <v>44928</v>
      </c>
      <c r="J461" s="192">
        <v>0.20039999999999999</v>
      </c>
      <c r="K461" s="192">
        <v>0.18720000000000001</v>
      </c>
      <c r="L461" s="192">
        <v>0.17979999999999999</v>
      </c>
      <c r="M461" s="192">
        <v>0.1782</v>
      </c>
      <c r="N461" s="192">
        <v>0.17910000000000001</v>
      </c>
      <c r="O461" s="192">
        <v>0.1714</v>
      </c>
      <c r="P461" s="192">
        <v>0.16669999999999999</v>
      </c>
      <c r="Q461" s="192">
        <v>0.1648</v>
      </c>
    </row>
    <row r="462" spans="1:17">
      <c r="A462" s="96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6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6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6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6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6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6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6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6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6">
        <v>44942</v>
      </c>
      <c r="J471" s="192">
        <v>0.1973</v>
      </c>
      <c r="K471" s="192">
        <v>0.18410000000000001</v>
      </c>
      <c r="L471" s="192">
        <v>0.17680000000000001</v>
      </c>
      <c r="M471" s="192">
        <v>0.17530000000000001</v>
      </c>
      <c r="N471" s="192">
        <v>0.17699999999999999</v>
      </c>
      <c r="O471" s="192">
        <v>0.16950000000000001</v>
      </c>
      <c r="P471" s="192">
        <v>0.1646</v>
      </c>
      <c r="Q471" s="192">
        <v>0.16259999999999999</v>
      </c>
    </row>
    <row r="472" spans="1:17">
      <c r="A472" s="96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6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6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6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6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6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6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6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6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6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6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6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6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6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6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6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6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6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6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6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6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6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6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6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6">
        <v>44977</v>
      </c>
      <c r="J496" s="192">
        <v>0.21410000000000001</v>
      </c>
      <c r="K496" s="192">
        <v>0.19800000000000001</v>
      </c>
      <c r="L496" s="192">
        <v>0.19320000000000001</v>
      </c>
      <c r="M496" s="192">
        <v>0.19209999999999999</v>
      </c>
      <c r="N496" s="192">
        <v>0.19339999999999999</v>
      </c>
      <c r="O496" s="192">
        <v>0.18329999999999999</v>
      </c>
      <c r="P496" s="192">
        <v>0.17630000000000001</v>
      </c>
      <c r="Q496" s="192">
        <v>0.17280000000000001</v>
      </c>
    </row>
    <row r="497" spans="1:18">
      <c r="A497" s="96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6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6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6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6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6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6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6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6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6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6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6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6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6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6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6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6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6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6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6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6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6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6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6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6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6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6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6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6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6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6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6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6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6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6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6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6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6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6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6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6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6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6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6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6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6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6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6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4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6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6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6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6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6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6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6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6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6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6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6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6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6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6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6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6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6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6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6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4">
        <v>45075</v>
      </c>
      <c r="L565" s="192">
        <v>0.25369999999999998</v>
      </c>
      <c r="M565" s="192">
        <v>0.25140000000000001</v>
      </c>
      <c r="N565" s="192">
        <v>0.24829999999999999</v>
      </c>
      <c r="O565" s="192">
        <v>0.2326</v>
      </c>
      <c r="P565" s="192">
        <v>0.22509999999999999</v>
      </c>
      <c r="Q565" s="192">
        <v>0.2195</v>
      </c>
      <c r="R565" s="192">
        <v>0.21640000000000001</v>
      </c>
      <c r="S565" s="192">
        <v>0.20430000000000001</v>
      </c>
    </row>
    <row r="566" spans="1:19">
      <c r="A566" s="96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6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6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6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6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6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6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6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6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6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6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6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6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6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4">
        <v>45096</v>
      </c>
      <c r="L580" s="192">
        <v>0.26429999999999998</v>
      </c>
      <c r="M580" s="192">
        <v>0.26090000000000002</v>
      </c>
      <c r="N580" s="192">
        <v>0.25829999999999997</v>
      </c>
      <c r="O580" s="192">
        <v>0.2417</v>
      </c>
      <c r="P580" s="192">
        <v>0.2329</v>
      </c>
      <c r="Q580" s="192">
        <v>0.22550000000000001</v>
      </c>
      <c r="R580" s="192">
        <v>0.22209999999999999</v>
      </c>
      <c r="S580" s="192">
        <v>0.2084</v>
      </c>
    </row>
    <row r="581" spans="1:20">
      <c r="A581" s="96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6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6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6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6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6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6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6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6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6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4">
        <v>45111</v>
      </c>
      <c r="M591" s="192">
        <v>0.23319999999999999</v>
      </c>
      <c r="N591" s="192">
        <v>0.2339</v>
      </c>
      <c r="O591" s="192">
        <v>0.2208</v>
      </c>
      <c r="P591" s="192">
        <v>0.21529999999999999</v>
      </c>
      <c r="Q591" s="192">
        <v>0.21260000000000001</v>
      </c>
      <c r="R591" s="192">
        <v>0.21190000000000001</v>
      </c>
      <c r="S591" s="192">
        <v>0.20250000000000001</v>
      </c>
      <c r="T591" s="192">
        <v>0.1978</v>
      </c>
    </row>
    <row r="592" spans="1:20">
      <c r="A592" s="96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6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6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6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6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6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6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6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6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6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6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6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6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6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6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6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6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6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6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6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6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6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6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6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6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6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6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6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6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6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6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6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6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6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6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6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6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6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4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6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6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6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6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4">
        <v>45173</v>
      </c>
      <c r="M635" s="192">
        <v>0.2581</v>
      </c>
      <c r="N635" s="192">
        <v>0.26050000000000001</v>
      </c>
      <c r="O635" s="192">
        <v>0.2457</v>
      </c>
      <c r="P635" s="192">
        <v>0.23319999999999999</v>
      </c>
      <c r="Q635" s="192">
        <v>0.2276</v>
      </c>
      <c r="R635" s="192">
        <v>0.22500000000000001</v>
      </c>
      <c r="S635" s="192">
        <v>0.20730000000000001</v>
      </c>
      <c r="T635" s="192">
        <v>0.19639999999999999</v>
      </c>
    </row>
    <row r="636" spans="1:20">
      <c r="A636" s="96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6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6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6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6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6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6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6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6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6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6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6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6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6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6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6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6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6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6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6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6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6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6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6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6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6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6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6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6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6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6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6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6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6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6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6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6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6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6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6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6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42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6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6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6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6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6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6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6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6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6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6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6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6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6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6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6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4">
        <v>45253</v>
      </c>
      <c r="N693" s="192">
        <v>0.2722</v>
      </c>
      <c r="O693" s="192">
        <v>0.25940000000000002</v>
      </c>
      <c r="P693" s="192">
        <v>0.24890000000000001</v>
      </c>
      <c r="Q693" s="192">
        <v>0.24399999999999999</v>
      </c>
      <c r="R693" s="192">
        <v>0.24260000000000001</v>
      </c>
      <c r="S693" s="192">
        <v>0.2286</v>
      </c>
      <c r="T693" s="192">
        <v>0.2177</v>
      </c>
      <c r="U693" s="192">
        <v>0.21379999999999999</v>
      </c>
    </row>
    <row r="694" spans="1:23">
      <c r="A694" s="96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6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6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6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6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6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</c>
    </row>
    <row r="700" spans="1:23">
      <c r="A700" s="96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6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6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6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6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6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6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6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6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6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6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6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6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6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6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6">
        <v>45286</v>
      </c>
    </row>
    <row r="716" spans="1:21">
      <c r="A716" s="96">
        <v>45287</v>
      </c>
    </row>
    <row r="717" spans="1:21">
      <c r="A717" s="96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6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6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6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6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6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6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6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6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6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6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4">
        <v>45306</v>
      </c>
      <c r="N728" s="192">
        <v>0.21609999999999999</v>
      </c>
      <c r="O728" s="192">
        <v>0.21079999999999999</v>
      </c>
      <c r="P728" s="192">
        <v>0.2079</v>
      </c>
      <c r="Q728" s="192">
        <v>0.20810000000000001</v>
      </c>
      <c r="R728" s="192">
        <v>0.21010000000000001</v>
      </c>
      <c r="S728" s="192">
        <v>0.20069999999999999</v>
      </c>
      <c r="T728" s="192">
        <v>0.19489999999999999</v>
      </c>
      <c r="U728" s="192">
        <v>0.19409999999999999</v>
      </c>
    </row>
    <row r="729" spans="1:21">
      <c r="A729" s="96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6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6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6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6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6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6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6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6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6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6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6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6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6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6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6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6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6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6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6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6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6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6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6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6">
        <v>45341</v>
      </c>
      <c r="N753" s="192">
        <v>0.23080000000000001</v>
      </c>
      <c r="O753" s="192">
        <v>0.22589999999999999</v>
      </c>
      <c r="P753" s="192">
        <v>0.2235</v>
      </c>
      <c r="Q753" s="192">
        <v>0.22370000000000001</v>
      </c>
      <c r="R753" s="192">
        <v>0.22559999999999999</v>
      </c>
      <c r="S753" s="192">
        <v>0.216</v>
      </c>
      <c r="T753" s="192">
        <v>0.21079999999999999</v>
      </c>
      <c r="U753" s="192">
        <v>0.20880000000000001</v>
      </c>
    </row>
    <row r="754" spans="1:22">
      <c r="A754" s="96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6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6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6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6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6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6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6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6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6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6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6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6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6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6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6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6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6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6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6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6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6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6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6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6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6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6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6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6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6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6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6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6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6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6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6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6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6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6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6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6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6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6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6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6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6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6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6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6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6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4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6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6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4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6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6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6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6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6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6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6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6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6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6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6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6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6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6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4">
        <v>45439</v>
      </c>
      <c r="P822" s="192">
        <v>0.18410000000000001</v>
      </c>
      <c r="Q822" s="192">
        <v>0.18390000000000001</v>
      </c>
      <c r="R822" s="192">
        <v>0.18690000000000001</v>
      </c>
      <c r="S822" s="192">
        <v>0.183</v>
      </c>
      <c r="T822" s="192">
        <v>0.18160000000000001</v>
      </c>
      <c r="U822" s="192">
        <v>0.18229999999999999</v>
      </c>
      <c r="V822" s="192">
        <v>0.18509999999999999</v>
      </c>
      <c r="W822" s="192">
        <v>0.18129999999999999</v>
      </c>
    </row>
    <row r="823" spans="1:23">
      <c r="A823" s="96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6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6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6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6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6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6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6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6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6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6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6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6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6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6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6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customFormat="1" r="839" s="192" spans="1:24">
      <c r="A839" s="104">
        <v>45462</v>
      </c>
      <c r="P839" s="192">
        <v>0.18920000000000001</v>
      </c>
      <c r="Q839" s="192">
        <v>0.18990000000000001</v>
      </c>
      <c r="R839" s="192">
        <v>0.19239999999999999</v>
      </c>
      <c r="S839" s="192">
        <v>0.18579999999999999</v>
      </c>
      <c r="T839" s="192">
        <v>0.1825</v>
      </c>
      <c r="U839" s="192">
        <v>0.18140000000000001</v>
      </c>
      <c r="V839" s="192">
        <v>0.18260000000000001</v>
      </c>
      <c r="W839" s="192">
        <v>0.17710000000000001</v>
      </c>
    </row>
    <row r="840" spans="1:24">
      <c r="A840" s="96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6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6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6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6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6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6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6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6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6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4">
        <v>45477</v>
      </c>
      <c r="Q850" s="192">
        <v>0.20530000000000001</v>
      </c>
      <c r="R850" s="192">
        <v>0.2084</v>
      </c>
      <c r="S850" s="192">
        <v>0.1988</v>
      </c>
      <c r="T850" s="192">
        <v>0.19170000000000001</v>
      </c>
      <c r="U850" s="192">
        <v>0.18790000000000001</v>
      </c>
      <c r="V850" s="192">
        <v>0.18740000000000001</v>
      </c>
      <c r="W850" s="192">
        <v>0.1802</v>
      </c>
      <c r="X850" s="192">
        <v>0.1764</v>
      </c>
    </row>
    <row r="851" spans="1:24">
      <c r="A851" s="96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6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6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6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6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6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6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6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6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6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6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6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6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6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6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6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6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6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6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6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6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6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6">
        <v>45510</v>
      </c>
      <c r="Q873">
        <v>0.1787</v>
      </c>
      <c r="R873">
        <v>0.18210000000000001</v>
      </c>
      <c r="S873">
        <v>0.17530000000000001</v>
      </c>
      <c r="T873" s="467"/>
      <c r="U873" s="467"/>
      <c r="V873" s="467"/>
      <c r="W873" s="467"/>
      <c r="X873" s="467"/>
    </row>
    <row r="874" spans="1:24">
      <c r="A874" s="96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6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6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6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6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6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6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6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6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6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6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6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6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6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6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6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6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6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4">
        <v>45537</v>
      </c>
      <c r="Q892" s="192">
        <v>0.1938</v>
      </c>
      <c r="R892" s="192">
        <v>0.1966</v>
      </c>
      <c r="S892" s="192">
        <v>0.18859999999999999</v>
      </c>
      <c r="T892" s="192">
        <v>0.18360000000000001</v>
      </c>
      <c r="U892" s="192">
        <v>0.18190000000000001</v>
      </c>
      <c r="V892" s="192">
        <v>0.1832</v>
      </c>
      <c r="W892" s="192">
        <v>0.1759</v>
      </c>
      <c r="X892" s="192">
        <v>0.17199999999999999</v>
      </c>
    </row>
    <row r="893" spans="1:24">
      <c r="A893" s="96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6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6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6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6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6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6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6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6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6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6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6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6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6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6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6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6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4"/>
    </row>
    <row r="910" spans="1:28">
      <c r="A910" s="96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6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6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6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6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6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6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6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6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6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6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6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6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6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6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6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6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6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6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6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6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6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6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6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6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6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6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6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6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6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6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6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6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6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6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6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6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6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6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6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6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6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6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6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6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4">
        <v>45624</v>
      </c>
      <c r="R955" s="192">
        <v>0.21690000000000001</v>
      </c>
      <c r="S955" s="192">
        <v>0.2036</v>
      </c>
      <c r="T955" s="192">
        <v>0.19650000000000001</v>
      </c>
      <c r="U955" s="192">
        <v>0.19470000000000001</v>
      </c>
      <c r="V955" s="192">
        <v>0.1956</v>
      </c>
      <c r="W955" s="192">
        <v>0.18509999999999999</v>
      </c>
      <c r="X955" s="192">
        <v>0.1797</v>
      </c>
      <c r="Y955" s="192">
        <v>0.1784</v>
      </c>
    </row>
    <row r="956" spans="1:25">
      <c r="A956" s="96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6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6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6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6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6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6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6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6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6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6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6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6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6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6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6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6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6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6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6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6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6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6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6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6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6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6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6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6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6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6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6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6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6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4">
        <v>45677</v>
      </c>
      <c r="R990" s="192">
        <v>0.1822</v>
      </c>
      <c r="S990" s="192">
        <v>0.17100000000000001</v>
      </c>
      <c r="T990" s="192">
        <v>0.16789999999999999</v>
      </c>
      <c r="U990" s="192">
        <v>0.16869999999999999</v>
      </c>
      <c r="V990" s="192">
        <v>0.17230000000000001</v>
      </c>
      <c r="W990" s="192">
        <v>0.16669999999999999</v>
      </c>
      <c r="X990" s="192">
        <v>0.1643</v>
      </c>
      <c r="Y990" s="192">
        <v>0.16500000000000001</v>
      </c>
    </row>
    <row r="991" spans="1:25">
      <c r="A991" s="96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6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6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6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6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6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6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6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6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6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6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6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6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6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6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6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6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6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6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4">
        <v>45705</v>
      </c>
      <c r="R1010" s="192">
        <v>0.20419999999999999</v>
      </c>
      <c r="S1010" s="192">
        <v>0.19159999999999999</v>
      </c>
      <c r="T1010" s="192">
        <v>0.18779999999999999</v>
      </c>
      <c r="U1010" s="192">
        <v>0.18809999999999999</v>
      </c>
      <c r="V1010" s="192">
        <v>0.1908</v>
      </c>
      <c r="W1010" s="192">
        <v>0.1825</v>
      </c>
      <c r="X1010" s="192">
        <v>0.17780000000000001</v>
      </c>
      <c r="Y1010" s="192">
        <v>0.1769</v>
      </c>
    </row>
    <row r="1011" spans="1:26">
      <c r="A1011" s="96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6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6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6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6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6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6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6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6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6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6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6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6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6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6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6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6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6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6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6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6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6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6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6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6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6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6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6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6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6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6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6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6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6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6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6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6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6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6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6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6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6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6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6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6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6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6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6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6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6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6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4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6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4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6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6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6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6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6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6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6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6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33">
      <c r="A1073" s="96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33">
      <c r="A1074" s="96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33">
      <c r="A1075" s="96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33">
      <c r="A1076" s="1112">
        <v>45811.91666666667</v>
      </c>
      <c r="T1076" s="1116">
        <v>0.169</v>
      </c>
      <c r="U1076" s="1116">
        <v>0.1715</v>
      </c>
      <c r="V1076" s="1116">
        <v>0.176</v>
      </c>
      <c r="W1076" s="1116">
        <v>0.1714</v>
      </c>
      <c r="X1076" s="1116">
        <v>0.17</v>
      </c>
      <c r="Y1076" s="1116">
        <v>0.1712</v>
      </c>
      <c r="Z1076" s="1116">
        <v>0.1748</v>
      </c>
      <c r="AA1076" s="1116">
        <v>0.1714</v>
      </c>
      <c r="AB1076" s="1116"/>
      <c r="AC1076" s="1116"/>
      <c r="AD1076" s="1116"/>
      <c r="AE1076" s="1116"/>
      <c r="AF1076" s="1116"/>
      <c r="AG1076" s="1116"/>
    </row>
    <row r="1077" spans="1:33">
      <c r="A1077" s="1112">
        <v>45811.91666666667</v>
      </c>
      <c r="T1077" s="1116">
        <v>0.169</v>
      </c>
      <c r="U1077" s="1116">
        <v>0.1715</v>
      </c>
      <c r="V1077" s="1116">
        <v>0.176</v>
      </c>
      <c r="W1077" s="1116">
        <v>0.1714</v>
      </c>
      <c r="X1077" s="1116">
        <v>0.17</v>
      </c>
      <c r="Y1077" s="1116">
        <v>0.1712</v>
      </c>
      <c r="Z1077" s="1116">
        <v>0.1748</v>
      </c>
      <c r="AA1077" s="1116">
        <v>0.1714</v>
      </c>
    </row>
    <row r="1078" spans="1:33">
      <c r="A1078" s="1112">
        <v>45811.91666666667</v>
      </c>
      <c r="T1078" s="1116">
        <v>0.169</v>
      </c>
      <c r="U1078" s="1116">
        <v>0.1715</v>
      </c>
      <c r="V1078" s="1116">
        <v>0.176</v>
      </c>
      <c r="W1078" s="1116">
        <v>0.1714</v>
      </c>
      <c r="X1078" s="1116">
        <v>0.17</v>
      </c>
      <c r="Y1078" s="1116">
        <v>0.1712</v>
      </c>
      <c r="Z1078" s="1116">
        <v>0.1748</v>
      </c>
      <c r="AA1078" s="1116">
        <v>0.1714</v>
      </c>
    </row>
    <row r="1079" spans="1:33">
      <c r="A1079" s="1112">
        <v>45811.91666666667</v>
      </c>
      <c r="T1079" s="1116">
        <v>0.169</v>
      </c>
      <c r="U1079" s="1116">
        <v>0.1715</v>
      </c>
      <c r="V1079" s="1116">
        <v>0.176</v>
      </c>
      <c r="W1079" s="1116">
        <v>0.1714</v>
      </c>
      <c r="X1079" s="1116">
        <v>0.17</v>
      </c>
      <c r="Y1079" s="1116">
        <v>0.1712</v>
      </c>
      <c r="Z1079" s="1116">
        <v>0.1748</v>
      </c>
      <c r="AA1079" s="1116">
        <v>0.1714</v>
      </c>
    </row>
    <row r="1080" spans="1:33">
      <c r="A1080" s="1112">
        <v>45811.91666666667</v>
      </c>
      <c r="T1080" s="1116">
        <v>0.169</v>
      </c>
      <c r="U1080" s="1116">
        <v>0.1715</v>
      </c>
      <c r="V1080" s="1116">
        <v>0.176</v>
      </c>
      <c r="W1080" s="1116">
        <v>0.1714</v>
      </c>
      <c r="X1080" s="1116">
        <v>0.17</v>
      </c>
      <c r="Y1080" s="1116">
        <v>0.1712</v>
      </c>
      <c r="Z1080" s="1116">
        <v>0.1748</v>
      </c>
      <c r="AA1080" s="1116">
        <v>0.1714</v>
      </c>
    </row>
    <row r="1081" spans="1:33">
      <c r="A1081" s="1112">
        <v>45811.91666666667</v>
      </c>
      <c r="T1081" s="1116">
        <v>0.169</v>
      </c>
      <c r="U1081" s="1116">
        <v>0.1715</v>
      </c>
      <c r="V1081" s="1116">
        <v>0.176</v>
      </c>
      <c r="W1081" s="1116">
        <v>0.1714</v>
      </c>
      <c r="X1081" s="1116">
        <v>0.17</v>
      </c>
      <c r="Y1081" s="1116">
        <v>0.1712</v>
      </c>
      <c r="Z1081" s="1116">
        <v>0.1748</v>
      </c>
      <c r="AA1081" s="1116">
        <v>0.1714</v>
      </c>
    </row>
    <row r="1082" spans="1:33">
      <c r="A1082" s="1112">
        <v>45819.91666666667</v>
      </c>
      <c r="T1082" s="1116">
        <v>0.1642</v>
      </c>
      <c r="U1082" s="1116">
        <v>0.1681</v>
      </c>
      <c r="V1082" s="1116">
        <v>0.1734</v>
      </c>
      <c r="W1082" s="1116">
        <v>0.1697</v>
      </c>
      <c r="X1082" s="1116">
        <v>0.1684</v>
      </c>
      <c r="Y1082" s="1116">
        <v>0.1701</v>
      </c>
      <c r="Z1082" s="1116">
        <v>0.1743</v>
      </c>
      <c r="AA1082" s="1116">
        <v>0.1715</v>
      </c>
    </row>
    <row r="1083" spans="1:33">
      <c r="A1083" s="1112">
        <v>45932.91666666667</v>
      </c>
      <c r="T1083" s="1116">
        <v>0.164</v>
      </c>
      <c r="U1083" s="1116">
        <v>0.1592</v>
      </c>
      <c r="V1083" s="1116">
        <v>0.1579</v>
      </c>
      <c r="W1083" s="1116">
        <v>0.1602</v>
      </c>
      <c r="X1083" s="1116">
        <v>0.1655</v>
      </c>
      <c r="Y1083" s="1116">
        <v>0.1622</v>
      </c>
      <c r="Z1083" s="1116">
        <v>0.1607</v>
      </c>
      <c r="AA1083" s="1116">
        <v>0.1621</v>
      </c>
    </row>
    <row r="1084" spans="1:33">
      <c r="A1084" s="1112">
        <v>45932.91666666667</v>
      </c>
      <c r="T1084" s="1116">
        <v>0.164</v>
      </c>
      <c r="U1084" s="1116">
        <v>0.1592</v>
      </c>
      <c r="V1084" s="1116">
        <v>0.1579</v>
      </c>
      <c r="W1084" s="1116">
        <v>0.1602</v>
      </c>
      <c r="X1084" s="1116">
        <v>0.1655</v>
      </c>
      <c r="Y1084" s="1116">
        <v>0.1622</v>
      </c>
      <c r="Z1084" s="1116">
        <v>0.1607</v>
      </c>
      <c r="AA1084" s="1116">
        <v>0.1621</v>
      </c>
    </row>
    <row r="1085" spans="1:33">
      <c r="A1085" s="1112">
        <v>45932.91666666667</v>
      </c>
      <c r="T1085" s="1116">
        <v>0.164</v>
      </c>
      <c r="U1085" s="1116">
        <v>0.1592</v>
      </c>
      <c r="V1085" s="1116">
        <v>0.1579</v>
      </c>
      <c r="W1085" s="1116">
        <v>0.1602</v>
      </c>
      <c r="X1085" s="1116">
        <v>0.1655</v>
      </c>
      <c r="Y1085" s="1116">
        <v>0.1622</v>
      </c>
      <c r="Z1085" s="1116">
        <v>0.1607</v>
      </c>
      <c r="AA1085" s="1116">
        <v>0.1621</v>
      </c>
    </row>
    <row r="1086" spans="1:33">
      <c r="A1086" s="1112">
        <v>45932.91666666667</v>
      </c>
      <c r="T1086" s="1116">
        <v>0.164</v>
      </c>
      <c r="U1086" s="1116">
        <v>0.1592</v>
      </c>
      <c r="V1086" s="1116">
        <v>0.1579</v>
      </c>
      <c r="W1086" s="1116">
        <v>0.1602</v>
      </c>
      <c r="X1086" s="1116">
        <v>0.1655</v>
      </c>
      <c r="Y1086" s="1116">
        <v>0.1622</v>
      </c>
      <c r="Z1086" s="1116">
        <v>0.1607</v>
      </c>
      <c r="AA1086" s="1116">
        <v>0.1621</v>
      </c>
    </row>
    <row r="1087" spans="1:33">
      <c r="A1087" s="1112">
        <v>45932.91666666667</v>
      </c>
      <c r="T1087" s="1116">
        <v>0.164</v>
      </c>
      <c r="U1087" s="1116">
        <v>0.1592</v>
      </c>
      <c r="V1087" s="1116">
        <v>0.1579</v>
      </c>
      <c r="W1087" s="1116">
        <v>0.1602</v>
      </c>
      <c r="X1087" s="1116">
        <v>0.1655</v>
      </c>
      <c r="Y1087" s="1116">
        <v>0.1622</v>
      </c>
      <c r="Z1087" s="1116">
        <v>0.1607</v>
      </c>
      <c r="AA1087" s="1116">
        <v>0.1621</v>
      </c>
    </row>
    <row r="1088" spans="1:33">
      <c r="A1088" s="1112">
        <v>45932.91666666667</v>
      </c>
      <c r="T1088" s="1116">
        <v>0.164</v>
      </c>
      <c r="U1088" s="1116">
        <v>0.1592</v>
      </c>
      <c r="V1088" s="1116">
        <v>0.1579</v>
      </c>
      <c r="W1088" s="1116">
        <v>0.1602</v>
      </c>
      <c r="X1088" s="1116">
        <v>0.1655</v>
      </c>
      <c r="Y1088" s="1116">
        <v>0.1622</v>
      </c>
      <c r="Z1088" s="1116">
        <v>0.1607</v>
      </c>
      <c r="AA1088" s="1116">
        <v>0.1621</v>
      </c>
    </row>
    <row r="1089" spans="1:33">
      <c r="A1089" s="1112">
        <v>45932.91666666667</v>
      </c>
      <c r="T1089" s="1116">
        <v>0.164</v>
      </c>
      <c r="U1089" s="1116">
        <v>0.1592</v>
      </c>
      <c r="V1089" s="1116">
        <v>0.1579</v>
      </c>
      <c r="W1089" s="1116">
        <v>0.1602</v>
      </c>
      <c r="X1089" s="1116">
        <v>0.1655</v>
      </c>
      <c r="Y1089" s="1116">
        <v>0.1622</v>
      </c>
      <c r="Z1089" s="1116">
        <v>0.1607</v>
      </c>
      <c r="AA1089" s="1116">
        <v>0.1621</v>
      </c>
    </row>
    <row r="1090" spans="1:33">
      <c r="A1090" s="1112">
        <v>45932.91666666667</v>
      </c>
      <c r="T1090" s="1116">
        <v>0.164</v>
      </c>
      <c r="U1090" s="1116">
        <v>0.1592</v>
      </c>
      <c r="V1090" s="1116">
        <v>0.1579</v>
      </c>
      <c r="W1090" s="1116">
        <v>0.1602</v>
      </c>
      <c r="X1090" s="1116">
        <v>0.1655</v>
      </c>
      <c r="Y1090" s="1116">
        <v>0.1622</v>
      </c>
      <c r="Z1090" s="1116">
        <v>0.1607</v>
      </c>
      <c r="AA1090" s="1116">
        <v>0.1621</v>
      </c>
    </row>
    <row r="1091" spans="1:33">
      <c r="A1091" s="1112">
        <v>45932.91666666667</v>
      </c>
      <c r="T1091" s="1116">
        <v>0.164</v>
      </c>
      <c r="U1091" s="1116">
        <v>0.1592</v>
      </c>
      <c r="V1091" s="1116">
        <v>0.1579</v>
      </c>
      <c r="W1091" s="1116">
        <v>0.1602</v>
      </c>
      <c r="X1091" s="1116">
        <v>0.1655</v>
      </c>
      <c r="Y1091" s="1116">
        <v>0.1622</v>
      </c>
      <c r="Z1091" s="1116">
        <v>0.1607</v>
      </c>
      <c r="AA1091" s="1116">
        <v>0.1621</v>
      </c>
    </row>
    <row r="1092" spans="1:33">
      <c r="A1092" s="1112">
        <v>45935.91666666667</v>
      </c>
      <c r="T1092" s="1116">
        <v>0.1647</v>
      </c>
      <c r="U1092" s="1116">
        <v>0.1599</v>
      </c>
      <c r="V1092" s="1116">
        <v>0.1584</v>
      </c>
      <c r="W1092" s="1116">
        <v>0.1607</v>
      </c>
      <c r="X1092" s="1116">
        <v>0.1657</v>
      </c>
      <c r="Y1092" s="1116">
        <v>0.1622</v>
      </c>
      <c r="Z1092" s="1116">
        <v>0.1604</v>
      </c>
      <c r="AA1092" s="1116">
        <v>0.1615</v>
      </c>
    </row>
    <row r="1093" spans="1:33">
      <c r="A1093" s="1112">
        <v>45935.91666666667</v>
      </c>
      <c r="T1093" s="1116">
        <v>0.1647</v>
      </c>
      <c r="U1093" s="1116">
        <v>0.1599</v>
      </c>
      <c r="V1093" s="1116">
        <v>0.1584</v>
      </c>
      <c r="W1093" s="1116">
        <v>0.1607</v>
      </c>
      <c r="X1093" s="1116">
        <v>0.1657</v>
      </c>
      <c r="Y1093" s="1116">
        <v>0.1622</v>
      </c>
      <c r="Z1093" s="1116">
        <v>0.1604</v>
      </c>
      <c r="AA1093" s="1116">
        <v>0.1615</v>
      </c>
    </row>
    <row r="1094" spans="1:33">
      <c r="A1094" s="1112">
        <v>45935.91666666667</v>
      </c>
      <c r="T1094" s="1116">
        <v>0.1647</v>
      </c>
      <c r="U1094" s="1116">
        <v>0.1599</v>
      </c>
      <c r="V1094" s="1116">
        <v>0.1584</v>
      </c>
      <c r="W1094" s="1116">
        <v>0.1607</v>
      </c>
      <c r="X1094" s="1116">
        <v>0.1657</v>
      </c>
      <c r="Y1094" s="1116">
        <v>0.1622</v>
      </c>
      <c r="Z1094" s="1116">
        <v>0.1604</v>
      </c>
      <c r="AA1094" s="1116">
        <v>0.1615</v>
      </c>
    </row>
    <row r="1095" spans="1:33">
      <c r="A1095" s="1112">
        <v>45935.91666666667</v>
      </c>
      <c r="T1095" s="1116">
        <v>0.1647</v>
      </c>
      <c r="U1095" s="1116">
        <v>0.1599</v>
      </c>
      <c r="V1095" s="1116">
        <v>0.1584</v>
      </c>
      <c r="W1095" s="1116">
        <v>0.1607</v>
      </c>
      <c r="X1095" s="1116">
        <v>0.1657</v>
      </c>
      <c r="Y1095" s="1116">
        <v>0.1622</v>
      </c>
      <c r="Z1095" s="1116">
        <v>0.1604</v>
      </c>
      <c r="AA1095" s="1116">
        <v>0.1615</v>
      </c>
    </row>
    <row r="1096" spans="1:33">
      <c r="A1096" s="1112">
        <v>45935.91666666667</v>
      </c>
      <c r="T1096" s="1116">
        <v>0.1647</v>
      </c>
      <c r="U1096" s="1116">
        <v>0.1599</v>
      </c>
      <c r="V1096" s="1116">
        <v>0.1584</v>
      </c>
      <c r="W1096" s="1116">
        <v>0.1607</v>
      </c>
      <c r="X1096" s="1116">
        <v>0.1657</v>
      </c>
      <c r="Y1096" s="1116">
        <v>0.1622</v>
      </c>
      <c r="Z1096" s="1116">
        <v>0.1604</v>
      </c>
      <c r="AA1096" s="1116">
        <v>0.1615</v>
      </c>
    </row>
    <row r="1097" spans="1:33">
      <c r="A1097" s="1112">
        <v>45935.91666666667</v>
      </c>
      <c r="T1097" s="1116">
        <v>0.1647</v>
      </c>
      <c r="U1097" s="1116">
        <v>0.1599</v>
      </c>
      <c r="V1097" s="1116">
        <v>0.1584</v>
      </c>
      <c r="W1097" s="1116">
        <v>0.1607</v>
      </c>
      <c r="X1097" s="1116">
        <v>0.1657</v>
      </c>
      <c r="Y1097" s="1116">
        <v>0.1622</v>
      </c>
      <c r="Z1097" s="1116">
        <v>0.1604</v>
      </c>
      <c r="AA1097" s="1116">
        <v>0.1615</v>
      </c>
    </row>
    <row r="1098" spans="1:33">
      <c r="A1098" s="1112">
        <v>45935.91666666667</v>
      </c>
      <c r="T1098" s="1116">
        <v>0.1647</v>
      </c>
      <c r="U1098" s="1116">
        <v>0.1599</v>
      </c>
      <c r="V1098" s="1116">
        <v>0.1584</v>
      </c>
      <c r="W1098" s="1116">
        <v>0.1607</v>
      </c>
      <c r="X1098" s="1116">
        <v>0.1657</v>
      </c>
      <c r="Y1098" s="1116">
        <v>0.1622</v>
      </c>
      <c r="Z1098" s="1116">
        <v>0.1604</v>
      </c>
      <c r="AA1098" s="1116">
        <v>0.1615</v>
      </c>
    </row>
    <row r="1099" spans="1:33">
      <c r="A1099" s="1112">
        <v>45938</v>
      </c>
      <c r="T1099" s="1116">
        <v>0.1629</v>
      </c>
      <c r="U1099" s="1116">
        <v>0.1583</v>
      </c>
      <c r="V1099" s="1116">
        <v>0.1569</v>
      </c>
      <c r="W1099" s="1116">
        <v>0.159</v>
      </c>
      <c r="X1099" s="1116">
        <v>0.1641</v>
      </c>
      <c r="Y1099" s="1116">
        <v>0.1608</v>
      </c>
      <c r="Z1099" s="1116">
        <v>0.1594</v>
      </c>
      <c r="AA1099" s="1116">
        <v>0.1607</v>
      </c>
    </row>
    <row r="1100" spans="1:33">
      <c r="A1100" s="1112">
        <v>45940</v>
      </c>
      <c r="T1100" s="1116">
        <v>0.161</v>
      </c>
      <c r="U1100" s="1116">
        <v>0.1562</v>
      </c>
      <c r="V1100" s="1116">
        <v>0.1549</v>
      </c>
      <c r="W1100" s="1116">
        <v>0.1568</v>
      </c>
      <c r="X1100" s="1116">
        <v>0.162</v>
      </c>
      <c r="Y1100" s="1116">
        <v>0.1587</v>
      </c>
      <c r="Z1100" s="1116">
        <v>0.1574</v>
      </c>
      <c r="AA1100" s="1116">
        <v>0.1587</v>
      </c>
    </row>
    <row r="1101" spans="1:33">
      <c r="A1101" s="1112">
        <v>45940</v>
      </c>
      <c r="T1101" s="1116">
        <v>0.161</v>
      </c>
      <c r="U1101" s="1116">
        <v>0.1562</v>
      </c>
      <c r="V1101" s="1116">
        <v>0.1549</v>
      </c>
      <c r="W1101" s="1116">
        <v>0.1568</v>
      </c>
      <c r="X1101" s="1116">
        <v>0.162</v>
      </c>
      <c r="Y1101" s="1116">
        <v>0.1587</v>
      </c>
      <c r="Z1101" s="1116">
        <v>0.1574</v>
      </c>
      <c r="AA1101" s="1116">
        <v>0.1587</v>
      </c>
    </row>
    <row r="1102" spans="1:33">
      <c r="A1102" s="96"/>
    </row>
    <row r="1103" spans="1:33">
      <c r="A1103" s="96"/>
    </row>
    <row ht="15.75" r="1104" spans="1:33" thickBot="1">
      <c r="A1104" s="104"/>
    </row>
    <row ht="23.25" r="1105" spans="1:33" thickBot="1">
      <c r="A1105" s="96"/>
      <c r="U1105" s="1093" t="s">
        <v>4217</v>
      </c>
      <c r="V1105" s="1093" t="s">
        <v>4218</v>
      </c>
      <c r="W1105" s="1093" t="s">
        <v>4219</v>
      </c>
      <c r="X1105" s="1093" t="s">
        <v>4220</v>
      </c>
      <c r="Y1105" s="1093" t="s">
        <v>372</v>
      </c>
      <c r="Z1105" s="1093" t="s">
        <v>4221</v>
      </c>
      <c r="AA1105" s="1093" t="s">
        <v>4222</v>
      </c>
      <c r="AB1105" s="1093" t="s">
        <v>4223</v>
      </c>
      <c r="AC1105" s="1094" t="s">
        <v>4224</v>
      </c>
    </row>
    <row ht="15.75" r="1106" spans="1:33" thickBot="1">
      <c r="A1106" s="96"/>
      <c r="U1106" s="1095" t="s">
        <v>447</v>
      </c>
      <c r="V1106" s="1095" t="s">
        <v>439</v>
      </c>
      <c r="W1106" s="1095" t="s">
        <v>439</v>
      </c>
      <c r="X1106" s="1095" t="s">
        <v>439</v>
      </c>
      <c r="Y1106" s="1095" t="s">
        <v>439</v>
      </c>
      <c r="Z1106" s="1095">
        <v>-1.1000000000000001E-3</v>
      </c>
      <c r="AA1106" s="1095">
        <v>0.1734</v>
      </c>
      <c r="AB1106" s="1095">
        <v>0</v>
      </c>
      <c r="AC1106" s="1096">
        <v>0</v>
      </c>
    </row>
    <row ht="15.75" r="1107" spans="1:33" thickBot="1">
      <c r="A1107" s="96"/>
      <c r="U1107" s="1097">
        <v>45931</v>
      </c>
      <c r="V1107" s="1098" t="s">
        <v>439</v>
      </c>
      <c r="W1107" s="1098" t="s">
        <v>439</v>
      </c>
      <c r="X1107" s="1098" t="s">
        <v>439</v>
      </c>
      <c r="Y1107" s="1098" t="s">
        <v>439</v>
      </c>
      <c r="Z1107" s="1098">
        <v>-1.1999999999999999E-3</v>
      </c>
      <c r="AA1107" s="1098">
        <v>0.17530000000000001</v>
      </c>
      <c r="AB1107" s="1098">
        <v>0</v>
      </c>
      <c r="AC1107" s="1099">
        <v>0</v>
      </c>
    </row>
    <row ht="15.75" r="1108" spans="1:33" thickBot="1">
      <c r="A1108" s="96"/>
      <c r="U1108" s="1100">
        <v>46082</v>
      </c>
      <c r="V1108" s="1095" t="s">
        <v>439</v>
      </c>
      <c r="W1108" s="1095" t="s">
        <v>439</v>
      </c>
      <c r="X1108" s="1095" t="s">
        <v>439</v>
      </c>
      <c r="Y1108" s="1095" t="s">
        <v>439</v>
      </c>
      <c r="Z1108" s="1095">
        <v>-1.1000000000000001E-3</v>
      </c>
      <c r="AA1108" s="1095">
        <v>0.1794</v>
      </c>
      <c r="AB1108" s="1095">
        <v>0</v>
      </c>
      <c r="AC1108" s="1096">
        <v>0</v>
      </c>
    </row>
    <row ht="15.75" r="1109" spans="1:33" thickBot="1">
      <c r="A1109" s="96"/>
      <c r="U1109" s="1097">
        <v>46143</v>
      </c>
      <c r="V1109" s="1098" t="s">
        <v>439</v>
      </c>
      <c r="W1109" s="1098" t="s">
        <v>439</v>
      </c>
      <c r="X1109" s="1098" t="s">
        <v>439</v>
      </c>
      <c r="Y1109" s="1098" t="s">
        <v>439</v>
      </c>
      <c r="Z1109" s="1098">
        <v>-1E-3</v>
      </c>
      <c r="AA1109" s="1098">
        <v>0.17330000000000001</v>
      </c>
      <c r="AB1109" s="1098">
        <v>0</v>
      </c>
      <c r="AC1109" s="1099">
        <v>0</v>
      </c>
    </row>
    <row ht="15.75" r="1110" spans="1:33" thickBot="1">
      <c r="A1110" s="96"/>
      <c r="U1110" s="1095" t="s">
        <v>448</v>
      </c>
      <c r="V1110" s="1095" t="s">
        <v>439</v>
      </c>
      <c r="W1110" s="1095" t="s">
        <v>439</v>
      </c>
      <c r="X1110" s="1095" t="s">
        <v>439</v>
      </c>
      <c r="Y1110" s="1095" t="s">
        <v>439</v>
      </c>
      <c r="Z1110" s="1095">
        <v>-1E-3</v>
      </c>
      <c r="AA1110" s="1095">
        <v>0.1711</v>
      </c>
      <c r="AB1110" s="1095">
        <v>0</v>
      </c>
      <c r="AC1110" s="1096">
        <v>0</v>
      </c>
    </row>
    <row ht="15.75" r="1111" spans="1:33" thickBot="1">
      <c r="A1111" s="96"/>
      <c r="U1111" s="1097">
        <v>46296</v>
      </c>
      <c r="V1111" s="1098" t="s">
        <v>439</v>
      </c>
      <c r="W1111" s="1098" t="s">
        <v>439</v>
      </c>
      <c r="X1111" s="1098" t="s">
        <v>439</v>
      </c>
      <c r="Y1111" s="1098" t="s">
        <v>439</v>
      </c>
      <c r="Z1111" s="1098">
        <v>-1E-3</v>
      </c>
      <c r="AA1111" s="1098">
        <v>0.1719</v>
      </c>
      <c r="AB1111" s="1098">
        <v>0</v>
      </c>
      <c r="AC1111" s="1099">
        <v>0</v>
      </c>
    </row>
    <row ht="15.75" r="1112" spans="1:33" thickBot="1">
      <c r="A1112" s="96"/>
      <c r="U1112" s="1100">
        <v>46447</v>
      </c>
      <c r="V1112" s="1095" t="s">
        <v>439</v>
      </c>
      <c r="W1112" s="1095" t="s">
        <v>439</v>
      </c>
      <c r="X1112" s="1095" t="s">
        <v>439</v>
      </c>
      <c r="Y1112" s="1095" t="s">
        <v>439</v>
      </c>
      <c r="Z1112" s="1095">
        <v>-8.9999999999999998E-4</v>
      </c>
      <c r="AA1112" s="1095">
        <v>0.1757</v>
      </c>
      <c r="AB1112" s="1095">
        <v>0</v>
      </c>
      <c r="AC1112" s="1096">
        <v>0</v>
      </c>
    </row>
    <row ht="15.75" r="1113" spans="1:33" thickBot="1">
      <c r="A1113" s="96"/>
      <c r="U1113" s="1101">
        <v>46508</v>
      </c>
      <c r="V1113" s="1102" t="s">
        <v>439</v>
      </c>
      <c r="W1113" s="1102" t="s">
        <v>439</v>
      </c>
      <c r="X1113" s="1102" t="s">
        <v>439</v>
      </c>
      <c r="Y1113" s="1102" t="s">
        <v>439</v>
      </c>
      <c r="Z1113" s="1102">
        <v>-6.9999999999999999E-4</v>
      </c>
      <c r="AA1113" s="1102">
        <v>0.17230000000000001</v>
      </c>
      <c r="AB1113" s="1102">
        <v>0</v>
      </c>
      <c r="AC1113" s="1103">
        <v>0</v>
      </c>
    </row>
    <row r="1114" spans="1:1">
      <c r="A1114" s="96"/>
    </row>
    <row r="1115" spans="1:1">
      <c r="A1115" s="96"/>
    </row>
    <row r="1116" spans="1:1">
      <c r="A1116" s="96"/>
    </row>
    <row r="1117" spans="1:1">
      <c r="A1117" s="96"/>
    </row>
    <row r="1118" spans="1:1">
      <c r="A1118" s="96"/>
    </row>
    <row r="1119" spans="1:1">
      <c r="A1119" s="96"/>
    </row>
    <row r="1120" spans="1:1">
      <c r="A1120" s="96"/>
    </row>
    <row r="1121" spans="1:1">
      <c r="A1121" s="96"/>
    </row>
    <row r="1122" spans="1:1">
      <c r="A1122" s="104"/>
    </row>
    <row r="1123" spans="1:1">
      <c r="A1123" s="96"/>
    </row>
    <row r="1124" spans="1:1">
      <c r="A1124" s="96"/>
    </row>
    <row r="1125" spans="1:1">
      <c r="A1125" s="96"/>
    </row>
    <row r="1126" spans="1:1">
      <c r="A1126" s="96"/>
    </row>
    <row r="1127" spans="1:1">
      <c r="A1127" s="96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104"/>
    </row>
    <row r="1134" spans="1:1">
      <c r="A1134" s="96"/>
    </row>
    <row r="1135" spans="1:1">
      <c r="A1135" s="96"/>
    </row>
    <row r="1136" spans="1:1">
      <c r="A1136" s="104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  <row r="1158" spans="1:1">
      <c r="A1158" s="96"/>
    </row>
    <row r="1159" spans="1:1">
      <c r="A1159" s="96"/>
    </row>
    <row r="1160" spans="1:1">
      <c r="A1160" s="96"/>
    </row>
  </sheetData>
  <hyperlinks>
    <hyperlink r:id="rId1" ref="A1" xr:uid="{37DEDBCC-A565-4F70-A9C3-7B1B09C37D62}"/>
  </hyperlinks>
  <pageMargins bottom="0.75" footer="0.3" header="0.3" left="0.7" right="0.7" top="0.75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K1135"/>
  <sheetViews>
    <sheetView workbookViewId="0">
      <pane xSplit="4" ySplit="4" topLeftCell="AV1071" activePane="bottomRight" state="frozen"/>
      <selection pane="topRight" activeCell="E1" sqref="E1"/>
      <selection pane="bottomLeft" activeCell="A5" sqref="A5"/>
      <selection pane="bottomRight" activeCell="BB1075" sqref="BB1075"/>
    </sheetView>
  </sheetViews>
  <sheetFormatPr baseColWidth="10" defaultColWidth="8.7109375" defaultRowHeight="15"/>
  <cols>
    <col min="1" max="1" width="12" customWidth="1"/>
    <col min="2" max="4" width="10.5703125" hidden="1" customWidth="1"/>
    <col min="5" max="18" width="8.85546875" hidden="1" customWidth="1"/>
    <col min="19" max="20" width="0" hidden="1" customWidth="1"/>
    <col min="21" max="21" width="1.1406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61">
      <c r="A1" s="56" t="s">
        <v>453</v>
      </c>
      <c r="B1" s="56"/>
      <c r="C1" s="56"/>
      <c r="D1" s="56"/>
    </row>
    <row r="2" spans="1:61">
      <c r="A2" s="56" t="s">
        <v>454</v>
      </c>
    </row>
    <row r="4" spans="1:61" s="97" customFormat="1" ht="15.75" thickBot="1">
      <c r="A4" s="97" t="s">
        <v>436</v>
      </c>
      <c r="B4" s="98">
        <v>44197</v>
      </c>
      <c r="C4" s="98">
        <v>44228</v>
      </c>
      <c r="D4" s="98">
        <v>44256</v>
      </c>
      <c r="E4" s="98">
        <v>44287</v>
      </c>
      <c r="F4" s="98">
        <v>44317</v>
      </c>
      <c r="G4" s="98">
        <v>44348</v>
      </c>
      <c r="H4" s="97" t="s">
        <v>438</v>
      </c>
      <c r="I4" s="98">
        <v>44409</v>
      </c>
      <c r="J4" s="98">
        <v>44440</v>
      </c>
      <c r="K4" s="98">
        <v>44470</v>
      </c>
      <c r="L4" s="98">
        <v>44501</v>
      </c>
      <c r="M4" s="98">
        <v>44531</v>
      </c>
      <c r="N4" s="98">
        <v>44562</v>
      </c>
      <c r="O4" s="98">
        <v>44593</v>
      </c>
      <c r="P4" s="98">
        <v>44621</v>
      </c>
      <c r="Q4" s="98">
        <v>44652</v>
      </c>
      <c r="R4" s="98">
        <v>44682</v>
      </c>
      <c r="S4" s="98">
        <v>44713</v>
      </c>
      <c r="T4" s="707">
        <v>44743</v>
      </c>
      <c r="U4" s="98">
        <v>44774</v>
      </c>
      <c r="V4" s="98">
        <v>44805</v>
      </c>
      <c r="W4" s="98">
        <v>44835</v>
      </c>
      <c r="X4" s="98">
        <v>44866</v>
      </c>
      <c r="Y4" s="98">
        <v>44896</v>
      </c>
      <c r="Z4" s="98">
        <v>44927</v>
      </c>
      <c r="AA4" s="98">
        <v>44958</v>
      </c>
      <c r="AB4" s="98">
        <v>44986</v>
      </c>
      <c r="AC4" s="98">
        <v>45017</v>
      </c>
      <c r="AD4" s="98">
        <v>45047</v>
      </c>
      <c r="AE4" s="98">
        <v>45078</v>
      </c>
      <c r="AF4" s="124">
        <v>45108</v>
      </c>
      <c r="AG4" s="98">
        <v>45139</v>
      </c>
      <c r="AH4" s="98">
        <v>45170</v>
      </c>
      <c r="AI4" s="98">
        <v>45200</v>
      </c>
      <c r="AJ4" s="98">
        <v>45231</v>
      </c>
      <c r="AK4" s="98">
        <v>45261</v>
      </c>
      <c r="AL4" s="124">
        <v>45292</v>
      </c>
      <c r="AM4" s="124">
        <v>45323</v>
      </c>
      <c r="AN4" s="124">
        <v>45352</v>
      </c>
      <c r="AO4" s="124">
        <v>45383</v>
      </c>
      <c r="AP4" s="124">
        <v>45413</v>
      </c>
      <c r="AQ4" s="124">
        <v>45444</v>
      </c>
      <c r="AR4" s="98">
        <v>45474</v>
      </c>
      <c r="AS4" s="98">
        <v>45505</v>
      </c>
      <c r="AT4" s="98">
        <v>45536</v>
      </c>
      <c r="AU4" s="98">
        <v>45566</v>
      </c>
      <c r="AV4" s="98">
        <v>45597</v>
      </c>
      <c r="AW4" s="98">
        <v>45627</v>
      </c>
      <c r="AX4" s="124">
        <v>45658</v>
      </c>
      <c r="AY4" s="124">
        <v>45689</v>
      </c>
      <c r="AZ4" s="124">
        <v>45717</v>
      </c>
      <c r="BA4" s="124">
        <v>45748</v>
      </c>
      <c r="BB4" s="124">
        <v>45778</v>
      </c>
      <c r="BC4" s="124">
        <v>45809</v>
      </c>
      <c r="BD4" s="124">
        <v>45839</v>
      </c>
      <c r="BE4" s="124">
        <v>45870</v>
      </c>
      <c r="BF4" s="124">
        <v>45901</v>
      </c>
      <c r="BG4" s="124">
        <v>45931</v>
      </c>
      <c r="BH4" s="124">
        <v>45962</v>
      </c>
      <c r="BI4" s="124">
        <v>45992</v>
      </c>
    </row>
    <row r="5" spans="1:61">
      <c r="A5" s="96">
        <v>44286</v>
      </c>
      <c r="B5" s="96"/>
      <c r="C5" s="96"/>
      <c r="D5" s="96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3">
        <v>6.2034739454094288</v>
      </c>
      <c r="AA5" s="113">
        <v>6.2421972534332077</v>
      </c>
      <c r="AB5" s="113">
        <v>6.2754941951678695</v>
      </c>
      <c r="AC5" s="113">
        <v>6.3111391606184917</v>
      </c>
      <c r="AD5" s="113">
        <v>6.3451776649746199</v>
      </c>
      <c r="AE5" s="113">
        <v>6.3836578359399931</v>
      </c>
      <c r="AF5" s="113">
        <v>6.4205457463884432</v>
      </c>
      <c r="AG5" s="113">
        <v>6.4578624475298678</v>
      </c>
      <c r="AH5" s="113">
        <v>6.4935064935064934</v>
      </c>
      <c r="AI5" s="113">
        <v>6.5295461965393402</v>
      </c>
      <c r="AJ5" s="113">
        <v>6.5681444991789819</v>
      </c>
      <c r="AK5" s="113">
        <v>6.602839220864972</v>
      </c>
      <c r="AL5" s="113">
        <v>6.6379024228343839</v>
      </c>
      <c r="AM5" s="113">
        <v>6.67779632721202</v>
      </c>
      <c r="AN5" s="113">
        <v>6.7114093959731544</v>
      </c>
      <c r="AO5" s="113">
        <v>6.7453625632377747</v>
      </c>
      <c r="AP5" s="113">
        <v>6.7842605156037994</v>
      </c>
      <c r="AQ5" s="113">
        <v>6.8212824010914046</v>
      </c>
      <c r="AR5" s="113">
        <v>6.8540095956134337</v>
      </c>
      <c r="AS5" s="113">
        <v>6.8941744226128918</v>
      </c>
      <c r="AT5" s="113">
        <v>6.9300069300069298</v>
      </c>
      <c r="AU5" s="113">
        <v>6.9662138627655867</v>
      </c>
      <c r="AV5" s="113">
        <v>7.0028011204481784</v>
      </c>
      <c r="AW5" s="113">
        <v>7.0397747272087292</v>
      </c>
    </row>
    <row r="6" spans="1:61">
      <c r="A6" s="96">
        <v>44287</v>
      </c>
      <c r="B6" s="96"/>
      <c r="C6" s="96"/>
      <c r="D6" s="96"/>
      <c r="E6" s="114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80">
        <v>6.3877355477483233</v>
      </c>
      <c r="AD6" s="180">
        <v>6.4205457463884432</v>
      </c>
      <c r="AE6" s="180">
        <v>6.4599483204134369</v>
      </c>
      <c r="AF6" s="180">
        <v>6.4956154595647932</v>
      </c>
      <c r="AG6" s="180">
        <v>6.5338124795818366</v>
      </c>
      <c r="AH6" s="180">
        <v>6.5703022339027592</v>
      </c>
      <c r="AI6" s="180">
        <v>6.6072018500165175</v>
      </c>
      <c r="AJ6" s="180">
        <v>6.6445182724252492</v>
      </c>
      <c r="AK6" s="180">
        <v>6.6800267201068806</v>
      </c>
      <c r="AL6" s="180">
        <v>6.7159167226326391</v>
      </c>
      <c r="AM6" s="180">
        <v>6.756756756756757</v>
      </c>
      <c r="AN6" s="180">
        <v>6.7911714770797964</v>
      </c>
      <c r="AO6" s="180">
        <v>6.8236096895257585</v>
      </c>
      <c r="AP6" s="180">
        <v>6.8634179821551138</v>
      </c>
      <c r="AQ6" s="180">
        <v>6.9013112491373363</v>
      </c>
      <c r="AR6" s="180">
        <v>6.934812760055479</v>
      </c>
      <c r="AS6" s="180">
        <v>6.975933031042902</v>
      </c>
      <c r="AT6" s="180">
        <v>7.0101647388713637</v>
      </c>
      <c r="AU6" s="180">
        <v>7.0497003877335214</v>
      </c>
      <c r="AV6" s="180">
        <v>7.0846617074034715</v>
      </c>
      <c r="AW6" s="180">
        <v>7.1199715201139195</v>
      </c>
    </row>
    <row r="7" spans="1:61" s="178" customFormat="1">
      <c r="A7" s="242">
        <v>44291</v>
      </c>
      <c r="B7" s="242"/>
      <c r="C7" s="242"/>
      <c r="D7" s="242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80">
        <v>6.3451776649746199</v>
      </c>
      <c r="AD7" s="180">
        <v>6.3775510204081636</v>
      </c>
      <c r="AE7" s="180">
        <v>6.4184852374839538</v>
      </c>
      <c r="AF7" s="180">
        <v>6.4536947402387863</v>
      </c>
      <c r="AG7" s="180">
        <v>6.4913988964621883</v>
      </c>
      <c r="AH7" s="180">
        <v>6.5274151436031334</v>
      </c>
      <c r="AI7" s="180">
        <v>6.561679790026246</v>
      </c>
      <c r="AJ7" s="180">
        <v>6.6006600660066006</v>
      </c>
      <c r="AK7" s="180">
        <v>6.6357000663570007</v>
      </c>
      <c r="AL7" s="180">
        <v>6.6711140760507002</v>
      </c>
      <c r="AM7" s="180">
        <v>6.7114093959731544</v>
      </c>
      <c r="AN7" s="180">
        <v>6.7453625632377747</v>
      </c>
      <c r="AO7" s="180">
        <v>6.7796610169491531</v>
      </c>
      <c r="AP7" s="180">
        <v>6.8189566996249571</v>
      </c>
      <c r="AQ7" s="180">
        <v>6.8540095956134337</v>
      </c>
      <c r="AR7" s="180">
        <v>6.889424733034792</v>
      </c>
      <c r="AS7" s="180">
        <v>6.9276065119501213</v>
      </c>
      <c r="AT7" s="180">
        <v>6.9637883008356543</v>
      </c>
      <c r="AU7" s="180">
        <v>7.0003500175008746</v>
      </c>
      <c r="AV7" s="180">
        <v>7.0372976776917664</v>
      </c>
      <c r="AW7" s="180">
        <v>7.0721357850070721</v>
      </c>
    </row>
    <row r="8" spans="1:61" s="178" customFormat="1">
      <c r="A8" s="242">
        <v>44292</v>
      </c>
      <c r="B8" s="242"/>
      <c r="C8" s="242"/>
      <c r="D8" s="242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80">
        <v>6.2754941951678695</v>
      </c>
      <c r="AD8" s="180">
        <v>6.309148264984227</v>
      </c>
      <c r="AE8" s="180">
        <v>6.3492063492063489</v>
      </c>
      <c r="AF8" s="180">
        <v>6.3836578359399931</v>
      </c>
      <c r="AG8" s="180">
        <v>6.4205457463884432</v>
      </c>
      <c r="AH8" s="180">
        <v>6.4578624475298678</v>
      </c>
      <c r="AI8" s="180">
        <v>6.4935064935064934</v>
      </c>
      <c r="AJ8" s="180">
        <v>6.5316786414108421</v>
      </c>
      <c r="AK8" s="180">
        <v>6.5681444991789819</v>
      </c>
      <c r="AL8" s="180">
        <v>6.602839220864972</v>
      </c>
      <c r="AM8" s="180">
        <v>6.6423115244104949</v>
      </c>
      <c r="AN8" s="180">
        <v>6.6755674232309747</v>
      </c>
      <c r="AO8" s="180">
        <v>6.7091580006709162</v>
      </c>
      <c r="AP8" s="180">
        <v>6.7499156260546744</v>
      </c>
      <c r="AQ8" s="180">
        <v>6.7865626060400404</v>
      </c>
      <c r="AR8" s="180">
        <v>6.8189566996249571</v>
      </c>
      <c r="AS8" s="180">
        <v>6.8587105624142657</v>
      </c>
      <c r="AT8" s="180">
        <v>6.8941744226128918</v>
      </c>
      <c r="AU8" s="180">
        <v>6.9324090121317159</v>
      </c>
      <c r="AV8" s="180">
        <v>6.9686411149825789</v>
      </c>
      <c r="AW8" s="180">
        <v>7.0028011204481784</v>
      </c>
    </row>
    <row r="9" spans="1:61" s="178" customFormat="1">
      <c r="A9" s="242">
        <v>44293</v>
      </c>
      <c r="B9" s="242"/>
      <c r="C9" s="242"/>
      <c r="D9" s="242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80">
        <v>6.3351282863477989</v>
      </c>
      <c r="AD9" s="180">
        <v>6.369426751592357</v>
      </c>
      <c r="AE9" s="180">
        <v>6.4102564102564106</v>
      </c>
      <c r="AF9" s="180">
        <v>6.449532408900355</v>
      </c>
      <c r="AG9" s="180">
        <v>6.4871878040869282</v>
      </c>
      <c r="AH9" s="180">
        <v>6.5252854812398047</v>
      </c>
      <c r="AI9" s="180">
        <v>6.561679790026246</v>
      </c>
      <c r="AJ9" s="180">
        <v>6.602839220864972</v>
      </c>
      <c r="AK9" s="180">
        <v>6.6401062416998666</v>
      </c>
      <c r="AL9" s="180">
        <v>6.6755674232309747</v>
      </c>
      <c r="AM9" s="180">
        <v>6.7181726570372851</v>
      </c>
      <c r="AN9" s="180">
        <v>6.7521944632005395</v>
      </c>
      <c r="AO9" s="180">
        <v>6.788866259334692</v>
      </c>
      <c r="AP9" s="180">
        <v>6.8282690337999314</v>
      </c>
      <c r="AQ9" s="180">
        <v>6.8681318681318677</v>
      </c>
      <c r="AR9" s="180">
        <v>6.9036934760096651</v>
      </c>
      <c r="AS9" s="180">
        <v>6.9444444444444446</v>
      </c>
      <c r="AT9" s="180">
        <v>6.9808027923211178</v>
      </c>
      <c r="AU9" s="180">
        <v>7.0200070200070206</v>
      </c>
      <c r="AV9" s="180">
        <v>7.0596540769502294</v>
      </c>
      <c r="AW9" s="180">
        <v>7.0947144377438809</v>
      </c>
    </row>
    <row r="10" spans="1:61" s="178" customFormat="1">
      <c r="A10" s="242">
        <v>44294</v>
      </c>
      <c r="B10" s="242"/>
      <c r="C10" s="242"/>
      <c r="D10" s="242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80">
        <v>6.2344139650872821</v>
      </c>
      <c r="AD10" s="180">
        <v>6.2676277029144467</v>
      </c>
      <c r="AE10" s="180">
        <v>6.3071586250394196</v>
      </c>
      <c r="AF10" s="180">
        <v>6.3411540900443875</v>
      </c>
      <c r="AG10" s="180">
        <v>6.3795853269537481</v>
      </c>
      <c r="AH10" s="180">
        <v>6.414368184733803</v>
      </c>
      <c r="AI10" s="180">
        <v>6.449532408900355</v>
      </c>
      <c r="AJ10" s="180">
        <v>6.4871878040869282</v>
      </c>
      <c r="AK10" s="180">
        <v>6.5231572080887155</v>
      </c>
      <c r="AL10" s="180">
        <v>6.557377049180328</v>
      </c>
      <c r="AM10" s="180">
        <v>6.5963060686015824</v>
      </c>
      <c r="AN10" s="180">
        <v>6.6312997347480112</v>
      </c>
      <c r="AO10" s="180">
        <v>6.6644451849383541</v>
      </c>
      <c r="AP10" s="180">
        <v>6.7024128686327078</v>
      </c>
      <c r="AQ10" s="180">
        <v>6.7385444743935308</v>
      </c>
      <c r="AR10" s="180">
        <v>6.7727734507280726</v>
      </c>
      <c r="AS10" s="180">
        <v>6.8119891008174385</v>
      </c>
      <c r="AT10" s="180">
        <v>6.8469702156795611</v>
      </c>
      <c r="AU10" s="180">
        <v>6.8846815834767643</v>
      </c>
      <c r="AV10" s="180">
        <v>6.9204152249134951</v>
      </c>
      <c r="AW10" s="180">
        <v>6.9541029207232263</v>
      </c>
    </row>
    <row r="11" spans="1:61" s="178" customFormat="1">
      <c r="A11" s="242">
        <v>44295</v>
      </c>
      <c r="B11" s="242"/>
      <c r="C11" s="242"/>
      <c r="D11" s="242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80">
        <v>6.3653723742838961</v>
      </c>
      <c r="AD11" s="180">
        <v>6.4</v>
      </c>
      <c r="AE11" s="180">
        <v>6.4412238325281805</v>
      </c>
      <c r="AF11" s="180">
        <v>6.4766839378238341</v>
      </c>
      <c r="AG11" s="180">
        <v>6.5167807103290976</v>
      </c>
      <c r="AH11" s="180">
        <v>6.5530799475753598</v>
      </c>
      <c r="AI11" s="180">
        <v>6.5897858319604614</v>
      </c>
      <c r="AJ11" s="180">
        <v>6.6291017567119654</v>
      </c>
      <c r="AK11" s="180">
        <v>6.666666666666667</v>
      </c>
      <c r="AL11" s="180">
        <v>6.7024128686327078</v>
      </c>
      <c r="AM11" s="180">
        <v>6.7430883344571821</v>
      </c>
      <c r="AN11" s="180">
        <v>6.7773636055574391</v>
      </c>
      <c r="AO11" s="180">
        <v>6.8119891008174385</v>
      </c>
      <c r="AP11" s="180">
        <v>6.8540095956134337</v>
      </c>
      <c r="AQ11" s="180">
        <v>6.8917987594762229</v>
      </c>
      <c r="AR11" s="180">
        <v>6.9252077562326866</v>
      </c>
      <c r="AS11" s="180">
        <v>6.9662138627655867</v>
      </c>
      <c r="AT11" s="180">
        <v>7.0028011204481784</v>
      </c>
      <c r="AU11" s="180">
        <v>7.042253521126761</v>
      </c>
      <c r="AV11" s="180">
        <v>7.0796460176991154</v>
      </c>
      <c r="AW11" s="180">
        <v>7.1149057274991101</v>
      </c>
    </row>
    <row r="12" spans="1:61" s="178" customFormat="1">
      <c r="A12" s="242">
        <v>44298</v>
      </c>
      <c r="B12" s="242"/>
      <c r="C12" s="242"/>
      <c r="D12" s="242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80">
        <v>6.4164260506897666</v>
      </c>
      <c r="AD12" s="180">
        <v>6.4516129032258069</v>
      </c>
      <c r="AE12" s="180">
        <v>6.4913988964621883</v>
      </c>
      <c r="AF12" s="180">
        <v>6.5295461965393402</v>
      </c>
      <c r="AG12" s="180">
        <v>6.5681444991789819</v>
      </c>
      <c r="AH12" s="180">
        <v>6.6050198150594452</v>
      </c>
      <c r="AI12" s="180">
        <v>6.6423115244104949</v>
      </c>
      <c r="AJ12" s="180">
        <v>6.6800267201068806</v>
      </c>
      <c r="AK12" s="180">
        <v>6.7181726570372851</v>
      </c>
      <c r="AL12" s="180">
        <v>6.7544748395812233</v>
      </c>
      <c r="AM12" s="180">
        <v>6.7934782608695654</v>
      </c>
      <c r="AN12" s="180">
        <v>6.8306010928961749</v>
      </c>
      <c r="AO12" s="180">
        <v>6.8634179821551138</v>
      </c>
      <c r="AP12" s="180">
        <v>6.9060773480662974</v>
      </c>
      <c r="AQ12" s="180">
        <v>6.9444444444444446</v>
      </c>
      <c r="AR12" s="180">
        <v>6.9783670621074663</v>
      </c>
      <c r="AS12" s="180">
        <v>7.0175438596491233</v>
      </c>
      <c r="AT12" s="180">
        <v>7.0546737213403885</v>
      </c>
      <c r="AU12" s="180">
        <v>7.0947144377438809</v>
      </c>
      <c r="AV12" s="180">
        <v>7.132667617689016</v>
      </c>
      <c r="AW12" s="180">
        <v>7.1684587813620064</v>
      </c>
    </row>
    <row r="13" spans="1:61" s="178" customFormat="1">
      <c r="A13" s="242">
        <v>44299</v>
      </c>
      <c r="B13" s="242"/>
      <c r="C13" s="242"/>
      <c r="D13" s="242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80">
        <v>6.3816209317166557</v>
      </c>
      <c r="AD13" s="180">
        <v>6.4164260506897666</v>
      </c>
      <c r="AE13" s="180">
        <v>6.4578624475298678</v>
      </c>
      <c r="AF13" s="180">
        <v>6.4956154595647932</v>
      </c>
      <c r="AG13" s="180">
        <v>6.5338124795818366</v>
      </c>
      <c r="AH13" s="180">
        <v>6.5724613867893522</v>
      </c>
      <c r="AI13" s="180">
        <v>6.6072018500165175</v>
      </c>
      <c r="AJ13" s="180">
        <v>6.6489361702127656</v>
      </c>
      <c r="AK13" s="180">
        <v>6.6844919786096249</v>
      </c>
      <c r="AL13" s="180">
        <v>6.720430107526882</v>
      </c>
      <c r="AM13" s="180">
        <v>6.763611768684477</v>
      </c>
      <c r="AN13" s="180">
        <v>6.7980965329707681</v>
      </c>
      <c r="AO13" s="180">
        <v>6.8329347454731808</v>
      </c>
      <c r="AP13" s="180">
        <v>6.8752148504640775</v>
      </c>
      <c r="AQ13" s="180">
        <v>6.9132388524023503</v>
      </c>
      <c r="AR13" s="180">
        <v>6.9492703266157054</v>
      </c>
      <c r="AS13" s="180">
        <v>6.9881201956673653</v>
      </c>
      <c r="AT13" s="180">
        <v>7.0274068868587483</v>
      </c>
      <c r="AU13" s="180">
        <v>7.0646414694454256</v>
      </c>
      <c r="AV13" s="180">
        <v>7.1047957371225587</v>
      </c>
      <c r="AW13" s="180">
        <v>7.1403070332024274</v>
      </c>
    </row>
    <row r="14" spans="1:61" s="178" customFormat="1">
      <c r="A14" s="242">
        <v>44300</v>
      </c>
      <c r="B14" s="242"/>
      <c r="C14" s="242"/>
      <c r="D14" s="242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80">
        <v>6.369426751592357</v>
      </c>
      <c r="AD14" s="180">
        <v>6.404098623118796</v>
      </c>
      <c r="AE14" s="180">
        <v>6.4453754431195609</v>
      </c>
      <c r="AF14" s="180">
        <v>6.4808813998703823</v>
      </c>
      <c r="AG14" s="180">
        <v>6.5189048239895691</v>
      </c>
      <c r="AH14" s="180">
        <v>6.557377049180328</v>
      </c>
      <c r="AI14" s="180">
        <v>6.5919578114700066</v>
      </c>
      <c r="AJ14" s="180">
        <v>6.6312997347480112</v>
      </c>
      <c r="AK14" s="180">
        <v>6.6688896298766256</v>
      </c>
      <c r="AL14" s="180">
        <v>6.70465973851827</v>
      </c>
      <c r="AM14" s="180">
        <v>6.7453625632377747</v>
      </c>
      <c r="AN14" s="180">
        <v>6.7796610169491531</v>
      </c>
      <c r="AO14" s="180">
        <v>6.8143100511073254</v>
      </c>
      <c r="AP14" s="180">
        <v>6.8563592732259169</v>
      </c>
      <c r="AQ14" s="180">
        <v>6.8941744226128918</v>
      </c>
      <c r="AR14" s="180">
        <v>6.9276065119501213</v>
      </c>
      <c r="AS14" s="180">
        <v>6.9686411149825789</v>
      </c>
      <c r="AT14" s="180">
        <v>7.0052539404553418</v>
      </c>
      <c r="AU14" s="180">
        <v>7.042253521126761</v>
      </c>
      <c r="AV14" s="180">
        <v>7.0821529745042495</v>
      </c>
      <c r="AW14" s="180">
        <v>7.1174377224199281</v>
      </c>
    </row>
    <row r="15" spans="1:61" s="178" customFormat="1">
      <c r="A15" s="242">
        <v>44301</v>
      </c>
      <c r="B15" s="242"/>
      <c r="C15" s="242"/>
      <c r="D15" s="242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80">
        <v>6.261740763932373</v>
      </c>
      <c r="AD15" s="180">
        <v>6.293266205160478</v>
      </c>
      <c r="AE15" s="180">
        <v>6.3311174422285532</v>
      </c>
      <c r="AF15" s="180">
        <v>6.3653723742838961</v>
      </c>
      <c r="AG15" s="180">
        <v>6.4020486555697822</v>
      </c>
      <c r="AH15" s="180">
        <v>6.43707756678468</v>
      </c>
      <c r="AI15" s="180">
        <v>6.4724919093851137</v>
      </c>
      <c r="AJ15" s="180">
        <v>6.5082980800520662</v>
      </c>
      <c r="AK15" s="180">
        <v>6.5445026178010473</v>
      </c>
      <c r="AL15" s="180">
        <v>6.5767839526471557</v>
      </c>
      <c r="AM15" s="180">
        <v>6.6159444260668208</v>
      </c>
      <c r="AN15" s="180">
        <v>6.6489361702127656</v>
      </c>
      <c r="AO15" s="180">
        <v>6.6822586034079521</v>
      </c>
      <c r="AP15" s="180">
        <v>6.720430107526882</v>
      </c>
      <c r="AQ15" s="180">
        <v>6.756756756756757</v>
      </c>
      <c r="AR15" s="180">
        <v>6.788866259334692</v>
      </c>
      <c r="AS15" s="180">
        <v>6.8259385665529013</v>
      </c>
      <c r="AT15" s="180">
        <v>6.8610634648370503</v>
      </c>
      <c r="AU15" s="180">
        <v>6.8965517241379315</v>
      </c>
      <c r="AV15" s="180">
        <v>6.9324090121317159</v>
      </c>
      <c r="AW15" s="180">
        <v>6.9662138627655867</v>
      </c>
    </row>
    <row r="16" spans="1:61" s="178" customFormat="1">
      <c r="A16" s="242">
        <v>44302</v>
      </c>
      <c r="B16" s="242"/>
      <c r="C16" s="242"/>
      <c r="D16" s="242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80">
        <v>6.195786864931847</v>
      </c>
      <c r="AD16" s="180">
        <v>6.2266500622665006</v>
      </c>
      <c r="AE16" s="180">
        <v>6.2637018477920456</v>
      </c>
      <c r="AF16" s="180">
        <v>6.2972292191435768</v>
      </c>
      <c r="AG16" s="180">
        <v>6.3311174422285532</v>
      </c>
      <c r="AH16" s="180">
        <v>6.3653723742838961</v>
      </c>
      <c r="AI16" s="180">
        <v>6.3979526551503518</v>
      </c>
      <c r="AJ16" s="180">
        <v>6.4329366355741397</v>
      </c>
      <c r="AK16" s="180">
        <v>6.4662140316844487</v>
      </c>
      <c r="AL16" s="180">
        <v>6.4977257959714096</v>
      </c>
      <c r="AM16" s="180">
        <v>6.5338124795818366</v>
      </c>
      <c r="AN16" s="180">
        <v>6.5659881812212744</v>
      </c>
      <c r="AO16" s="180">
        <v>6.5984823490597169</v>
      </c>
      <c r="AP16" s="180">
        <v>6.6334991708126037</v>
      </c>
      <c r="AQ16" s="180">
        <v>6.6688896298766256</v>
      </c>
      <c r="AR16" s="180">
        <v>6.700167504187605</v>
      </c>
      <c r="AS16" s="180">
        <v>6.7362748400134729</v>
      </c>
      <c r="AT16" s="180">
        <v>6.7681895093062607</v>
      </c>
      <c r="AU16" s="180">
        <v>6.8027210884353746</v>
      </c>
      <c r="AV16" s="180">
        <v>6.8376068376068382</v>
      </c>
      <c r="AW16" s="180">
        <v>6.870491240123668</v>
      </c>
    </row>
    <row r="17" spans="1:50" s="178" customFormat="1">
      <c r="A17" s="242">
        <v>44305</v>
      </c>
      <c r="B17" s="242"/>
      <c r="C17" s="242"/>
      <c r="D17" s="242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80">
        <v>6.1538461538461533</v>
      </c>
      <c r="AD17" s="180">
        <v>6.1842918985776123</v>
      </c>
      <c r="AE17" s="180">
        <v>6.2208398133748055</v>
      </c>
      <c r="AF17" s="180">
        <v>6.2519537355423562</v>
      </c>
      <c r="AG17" s="180">
        <v>6.2853551225644253</v>
      </c>
      <c r="AH17" s="180">
        <v>6.3191153238546605</v>
      </c>
      <c r="AI17" s="180">
        <v>6.3512226103524929</v>
      </c>
      <c r="AJ17" s="180">
        <v>6.3856960408684547</v>
      </c>
      <c r="AK17" s="180">
        <v>6.4184852374839538</v>
      </c>
      <c r="AL17" s="180">
        <v>6.449532408900355</v>
      </c>
      <c r="AM17" s="180">
        <v>6.4850843060959793</v>
      </c>
      <c r="AN17" s="180">
        <v>6.5167807103290976</v>
      </c>
      <c r="AO17" s="180">
        <v>6.5466448445171848</v>
      </c>
      <c r="AP17" s="180">
        <v>6.5832784726793943</v>
      </c>
      <c r="AQ17" s="180">
        <v>6.6159444260668208</v>
      </c>
      <c r="AR17" s="180">
        <v>6.6467264872050515</v>
      </c>
      <c r="AS17" s="180">
        <v>6.6822586034079521</v>
      </c>
      <c r="AT17" s="180">
        <v>6.7136623027861697</v>
      </c>
      <c r="AU17" s="180">
        <v>6.7476383265856947</v>
      </c>
      <c r="AV17" s="180">
        <v>6.78195998643608</v>
      </c>
      <c r="AW17" s="180">
        <v>6.8119891008174385</v>
      </c>
    </row>
    <row r="18" spans="1:50" s="178" customFormat="1">
      <c r="A18" s="242">
        <v>44306</v>
      </c>
      <c r="B18" s="242"/>
      <c r="C18" s="242"/>
      <c r="D18" s="242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80">
        <v>6.1538461538461533</v>
      </c>
      <c r="AD18" s="180">
        <v>6.1842918985776123</v>
      </c>
      <c r="AE18" s="180">
        <v>6.2189054726368163</v>
      </c>
      <c r="AF18" s="180">
        <v>6.2519537355423562</v>
      </c>
      <c r="AG18" s="180">
        <v>6.2853551225644253</v>
      </c>
      <c r="AH18" s="180">
        <v>6.3171193935565384</v>
      </c>
      <c r="AI18" s="180">
        <v>6.3492063492063489</v>
      </c>
      <c r="AJ18" s="180">
        <v>6.3836578359399931</v>
      </c>
      <c r="AK18" s="180">
        <v>6.414368184733803</v>
      </c>
      <c r="AL18" s="180">
        <v>6.4453754431195609</v>
      </c>
      <c r="AM18" s="180">
        <v>6.4808813998703823</v>
      </c>
      <c r="AN18" s="180">
        <v>6.512536633018561</v>
      </c>
      <c r="AO18" s="180">
        <v>6.5423617926071307</v>
      </c>
      <c r="AP18" s="180">
        <v>6.5767839526471557</v>
      </c>
      <c r="AQ18" s="180">
        <v>6.6115702479338845</v>
      </c>
      <c r="AR18" s="180">
        <v>6.6401062416998666</v>
      </c>
      <c r="AS18" s="180">
        <v>6.6755674232309747</v>
      </c>
      <c r="AT18" s="180">
        <v>6.7091580006709162</v>
      </c>
      <c r="AU18" s="180">
        <v>6.7408156386922817</v>
      </c>
      <c r="AV18" s="180">
        <v>6.7750677506775068</v>
      </c>
      <c r="AW18" s="180">
        <v>6.8050357264375636</v>
      </c>
    </row>
    <row r="19" spans="1:50" s="178" customFormat="1">
      <c r="A19" s="242">
        <v>44307</v>
      </c>
      <c r="B19" s="242"/>
      <c r="C19" s="242"/>
      <c r="D19" s="242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80">
        <v>6.1652281134401967</v>
      </c>
      <c r="AD19" s="180">
        <v>6.195786864931847</v>
      </c>
      <c r="AE19" s="180">
        <v>6.2324711748208159</v>
      </c>
      <c r="AF19" s="180">
        <v>6.2637018477920456</v>
      </c>
      <c r="AG19" s="180">
        <v>6.2972292191435768</v>
      </c>
      <c r="AH19" s="180">
        <v>6.3311174422285532</v>
      </c>
      <c r="AI19" s="180">
        <v>6.3613231552162848</v>
      </c>
      <c r="AJ19" s="180">
        <v>6.3959066197633518</v>
      </c>
      <c r="AK19" s="180">
        <v>6.4288010286081647</v>
      </c>
      <c r="AL19" s="180">
        <v>6.4599483204134369</v>
      </c>
      <c r="AM19" s="180">
        <v>6.4956154595647932</v>
      </c>
      <c r="AN19" s="180">
        <v>6.5274151436031334</v>
      </c>
      <c r="AO19" s="180">
        <v>6.557377049180328</v>
      </c>
      <c r="AP19" s="180">
        <v>6.5919578114700066</v>
      </c>
      <c r="AQ19" s="180">
        <v>6.6269052352551352</v>
      </c>
      <c r="AR19" s="180">
        <v>6.6555740432612316</v>
      </c>
      <c r="AS19" s="180">
        <v>6.6912010705921716</v>
      </c>
      <c r="AT19" s="180">
        <v>6.7249495628782787</v>
      </c>
      <c r="AU19" s="180">
        <v>6.756756756756757</v>
      </c>
      <c r="AV19" s="180">
        <v>6.7911714770797964</v>
      </c>
      <c r="AW19" s="180">
        <v>6.8212824010914046</v>
      </c>
    </row>
    <row r="20" spans="1:50" s="178" customFormat="1">
      <c r="A20" s="242">
        <v>44308</v>
      </c>
      <c r="B20" s="242"/>
      <c r="C20" s="242"/>
      <c r="D20" s="242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80">
        <v>6.0368246302444915</v>
      </c>
      <c r="AD20" s="180">
        <v>6.0661207158022448</v>
      </c>
      <c r="AE20" s="180">
        <v>6.0994205550472698</v>
      </c>
      <c r="AF20" s="180">
        <v>6.1312078479460457</v>
      </c>
      <c r="AG20" s="180">
        <v>6.1633281972265017</v>
      </c>
      <c r="AH20" s="180">
        <v>6.195786864931847</v>
      </c>
      <c r="AI20" s="180">
        <v>6.2247121070650486</v>
      </c>
      <c r="AJ20" s="180">
        <v>6.2578222778473096</v>
      </c>
      <c r="AK20" s="180">
        <v>6.2893081761006284</v>
      </c>
      <c r="AL20" s="180">
        <v>6.3191153238546605</v>
      </c>
      <c r="AM20" s="180">
        <v>6.3532401524777633</v>
      </c>
      <c r="AN20" s="180">
        <v>6.3836578359399931</v>
      </c>
      <c r="AO20" s="180">
        <v>6.4123116383456233</v>
      </c>
      <c r="AP20" s="180">
        <v>6.4453754431195609</v>
      </c>
      <c r="AQ20" s="180">
        <v>6.4787819889860714</v>
      </c>
      <c r="AR20" s="180">
        <v>6.5061808718282368</v>
      </c>
      <c r="AS20" s="180">
        <v>6.5402223675604967</v>
      </c>
      <c r="AT20" s="180">
        <v>6.5724613867893522</v>
      </c>
      <c r="AU20" s="180">
        <v>6.602839220864972</v>
      </c>
      <c r="AV20" s="180">
        <v>6.6357000663570007</v>
      </c>
      <c r="AW20" s="180">
        <v>6.666666666666667</v>
      </c>
    </row>
    <row r="21" spans="1:50" s="178" customFormat="1">
      <c r="A21" s="242">
        <v>44309</v>
      </c>
      <c r="B21" s="242"/>
      <c r="C21" s="242"/>
      <c r="D21" s="242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80">
        <v>6.0551014229488347</v>
      </c>
      <c r="AD21" s="180">
        <v>6.0827250608272507</v>
      </c>
      <c r="AE21" s="180">
        <v>6.1162079510703364</v>
      </c>
      <c r="AF21" s="180">
        <v>6.1462814996926856</v>
      </c>
      <c r="AG21" s="180">
        <v>6.1766522544780731</v>
      </c>
      <c r="AH21" s="180">
        <v>6.2092517851598883</v>
      </c>
      <c r="AI21" s="180">
        <v>6.238303181534623</v>
      </c>
      <c r="AJ21" s="180">
        <v>6.2695924764890281</v>
      </c>
      <c r="AK21" s="180">
        <v>6.30119722747322</v>
      </c>
      <c r="AL21" s="180">
        <v>6.3291139240506329</v>
      </c>
      <c r="AM21" s="180">
        <v>6.3633471205854271</v>
      </c>
      <c r="AN21" s="180">
        <v>6.3918184723553848</v>
      </c>
      <c r="AO21" s="180">
        <v>6.4205457463884432</v>
      </c>
      <c r="AP21" s="180">
        <v>6.4536947402387863</v>
      </c>
      <c r="AQ21" s="180">
        <v>6.4850843060959793</v>
      </c>
      <c r="AR21" s="180">
        <v>6.512536633018561</v>
      </c>
      <c r="AS21" s="180">
        <v>6.5466448445171848</v>
      </c>
      <c r="AT21" s="180">
        <v>6.5767839526471557</v>
      </c>
      <c r="AU21" s="180">
        <v>6.6072018500165175</v>
      </c>
      <c r="AV21" s="180">
        <v>6.6379024228343839</v>
      </c>
      <c r="AW21" s="180">
        <v>6.666666666666667</v>
      </c>
    </row>
    <row r="22" spans="1:50" s="178" customFormat="1">
      <c r="A22" s="242">
        <v>44312</v>
      </c>
      <c r="B22" s="242"/>
      <c r="C22" s="242"/>
      <c r="D22" s="242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80">
        <v>6.0240963855421681</v>
      </c>
      <c r="AD22" s="180">
        <v>6.0514372163388801</v>
      </c>
      <c r="AE22" s="180">
        <v>6.0864272671941571</v>
      </c>
      <c r="AF22" s="180">
        <v>6.1162079510703364</v>
      </c>
      <c r="AG22" s="180">
        <v>6.1481709191515526</v>
      </c>
      <c r="AH22" s="180">
        <v>6.1804697156983934</v>
      </c>
      <c r="AI22" s="180">
        <v>6.2092517851598883</v>
      </c>
      <c r="AJ22" s="180">
        <v>6.2421972534332077</v>
      </c>
      <c r="AK22" s="180">
        <v>6.2715584822828472</v>
      </c>
      <c r="AL22" s="180">
        <v>6.30119722747322</v>
      </c>
      <c r="AM22" s="180">
        <v>6.3351282863477989</v>
      </c>
      <c r="AN22" s="180">
        <v>6.3653723742838961</v>
      </c>
      <c r="AO22" s="180">
        <v>6.3938618925831197</v>
      </c>
      <c r="AP22" s="180">
        <v>6.4267352185089983</v>
      </c>
      <c r="AQ22" s="180">
        <v>6.4599483204134369</v>
      </c>
      <c r="AR22" s="180">
        <v>6.4871878040869282</v>
      </c>
      <c r="AS22" s="180">
        <v>6.5210303227910016</v>
      </c>
      <c r="AT22" s="180">
        <v>6.5530799475753598</v>
      </c>
      <c r="AU22" s="180">
        <v>6.5832784726793943</v>
      </c>
      <c r="AV22" s="180">
        <v>6.6159444260668208</v>
      </c>
      <c r="AW22" s="180">
        <v>6.6445182724252492</v>
      </c>
    </row>
    <row r="23" spans="1:50" s="178" customFormat="1">
      <c r="A23" s="242">
        <v>44313</v>
      </c>
      <c r="B23" s="242"/>
      <c r="C23" s="242"/>
      <c r="D23" s="242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80">
        <v>6.0422960725075523</v>
      </c>
      <c r="AD23" s="180">
        <v>6.0698027314112286</v>
      </c>
      <c r="AE23" s="180">
        <v>6.1050061050061046</v>
      </c>
      <c r="AF23" s="180">
        <v>6.1349693251533743</v>
      </c>
      <c r="AG23" s="180">
        <v>6.1671292013567687</v>
      </c>
      <c r="AH23" s="180">
        <v>6.1996280223186613</v>
      </c>
      <c r="AI23" s="180">
        <v>6.2305295950155761</v>
      </c>
      <c r="AJ23" s="180">
        <v>6.2637018477920456</v>
      </c>
      <c r="AK23" s="180">
        <v>6.293266205160478</v>
      </c>
      <c r="AL23" s="180">
        <v>6.3251106894370652</v>
      </c>
      <c r="AM23" s="180">
        <v>6.3572790845518119</v>
      </c>
      <c r="AN23" s="180">
        <v>6.3877355477483233</v>
      </c>
      <c r="AO23" s="180">
        <v>6.4164260506897666</v>
      </c>
      <c r="AP23" s="180">
        <v>6.4516129032258069</v>
      </c>
      <c r="AQ23" s="180">
        <v>6.4829821717990272</v>
      </c>
      <c r="AR23" s="180">
        <v>6.512536633018561</v>
      </c>
      <c r="AS23" s="180">
        <v>6.5466448445171848</v>
      </c>
      <c r="AT23" s="180">
        <v>6.5767839526471557</v>
      </c>
      <c r="AU23" s="180">
        <v>6.6093853271645742</v>
      </c>
      <c r="AV23" s="180">
        <v>6.6423115244104949</v>
      </c>
      <c r="AW23" s="180">
        <v>6.6711140760507002</v>
      </c>
    </row>
    <row r="24" spans="1:50" s="178" customFormat="1">
      <c r="A24" s="242">
        <v>44314</v>
      </c>
      <c r="B24" s="242"/>
      <c r="C24" s="242"/>
      <c r="D24" s="242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80">
        <v>5.9311981020166078</v>
      </c>
      <c r="AD24" s="180">
        <v>5.9594755661501786</v>
      </c>
      <c r="AE24" s="180">
        <v>5.9934072520227746</v>
      </c>
      <c r="AF24" s="180">
        <v>6.0240963855421681</v>
      </c>
      <c r="AG24" s="180">
        <v>6.0551014229488347</v>
      </c>
      <c r="AH24" s="180">
        <v>6.0864272671941571</v>
      </c>
      <c r="AI24" s="180">
        <v>6.1162079510703364</v>
      </c>
      <c r="AJ24" s="180">
        <v>6.1481709191515526</v>
      </c>
      <c r="AK24" s="180">
        <v>6.1785603954278656</v>
      </c>
      <c r="AL24" s="180">
        <v>6.2092517851598883</v>
      </c>
      <c r="AM24" s="180">
        <v>6.2421972534332077</v>
      </c>
      <c r="AN24" s="180">
        <v>6.2715584822828472</v>
      </c>
      <c r="AO24" s="180">
        <v>6.30119722747322</v>
      </c>
      <c r="AP24" s="180">
        <v>6.3331222292590246</v>
      </c>
      <c r="AQ24" s="180">
        <v>6.3653723742838961</v>
      </c>
      <c r="AR24" s="180">
        <v>6.3938618925831197</v>
      </c>
      <c r="AS24" s="180">
        <v>6.4267352185089983</v>
      </c>
      <c r="AT24" s="180">
        <v>6.4578624475298678</v>
      </c>
      <c r="AU24" s="180">
        <v>6.4892926670992868</v>
      </c>
      <c r="AV24" s="180">
        <v>6.5210303227910016</v>
      </c>
      <c r="AW24" s="180">
        <v>6.5509335080248929</v>
      </c>
    </row>
    <row r="25" spans="1:50" s="178" customFormat="1">
      <c r="A25" s="242">
        <v>44315</v>
      </c>
      <c r="B25" s="242"/>
      <c r="C25" s="242"/>
      <c r="D25" s="242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80">
        <v>5.9154096421177167</v>
      </c>
      <c r="AD25" s="180">
        <v>5.9435364041604748</v>
      </c>
      <c r="AE25" s="180">
        <v>5.9772863120143453</v>
      </c>
      <c r="AF25" s="180">
        <v>6.0078101531991592</v>
      </c>
      <c r="AG25" s="180">
        <v>6.0386473429951693</v>
      </c>
      <c r="AH25" s="180">
        <v>6.0698027314112286</v>
      </c>
      <c r="AI25" s="180">
        <v>6.0994205550472698</v>
      </c>
      <c r="AJ25" s="180">
        <v>6.1312078479460457</v>
      </c>
      <c r="AK25" s="180">
        <v>6.1614294516327792</v>
      </c>
      <c r="AL25" s="180">
        <v>6.1919504643962844</v>
      </c>
      <c r="AM25" s="180">
        <v>6.2247121070650486</v>
      </c>
      <c r="AN25" s="180">
        <v>6.2539086929330834</v>
      </c>
      <c r="AO25" s="180">
        <v>6.2833804586867732</v>
      </c>
      <c r="AP25" s="180">
        <v>6.3151247237132937</v>
      </c>
      <c r="AQ25" s="180">
        <v>6.3471913678197396</v>
      </c>
      <c r="AR25" s="180">
        <v>6.3755180108383813</v>
      </c>
      <c r="AS25" s="180">
        <v>6.4082024991989748</v>
      </c>
      <c r="AT25" s="180">
        <v>6.4391500321957507</v>
      </c>
      <c r="AU25" s="180">
        <v>6.4703979294726626</v>
      </c>
      <c r="AV25" s="180">
        <v>6.5019505851755532</v>
      </c>
      <c r="AW25" s="180">
        <v>6.5316786414108421</v>
      </c>
    </row>
    <row r="26" spans="1:50" s="178" customFormat="1">
      <c r="A26" s="242">
        <v>44316</v>
      </c>
      <c r="B26" s="242"/>
      <c r="C26" s="242"/>
      <c r="D26" s="242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80">
        <v>6.0078101531991592</v>
      </c>
      <c r="AD26" s="180">
        <v>6.0368246302444915</v>
      </c>
      <c r="AE26" s="180">
        <v>6.0698027314112286</v>
      </c>
      <c r="AF26" s="180">
        <v>6.1012812690665044</v>
      </c>
      <c r="AG26" s="180">
        <v>6.1330880098129406</v>
      </c>
      <c r="AH26" s="180">
        <v>6.1652281134401967</v>
      </c>
      <c r="AI26" s="180">
        <v>6.195786864931847</v>
      </c>
      <c r="AJ26" s="180">
        <v>6.2285892245406416</v>
      </c>
      <c r="AK26" s="180">
        <v>6.2597809076682314</v>
      </c>
      <c r="AL26" s="180">
        <v>6.2893081761006284</v>
      </c>
      <c r="AM26" s="180">
        <v>6.3251106894370652</v>
      </c>
      <c r="AN26" s="180">
        <v>6.355258976803305</v>
      </c>
      <c r="AO26" s="180">
        <v>6.3836578359399931</v>
      </c>
      <c r="AP26" s="180">
        <v>6.4184852374839538</v>
      </c>
      <c r="AQ26" s="180">
        <v>6.449532408900355</v>
      </c>
      <c r="AR26" s="180">
        <v>6.4787819889860714</v>
      </c>
      <c r="AS26" s="180">
        <v>6.512536633018561</v>
      </c>
      <c r="AT26" s="180">
        <v>6.5445026178010473</v>
      </c>
      <c r="AU26" s="180">
        <v>6.5767839526471557</v>
      </c>
      <c r="AV26" s="180">
        <v>6.6072018500165175</v>
      </c>
      <c r="AW26" s="180">
        <v>6.6379024228343839</v>
      </c>
    </row>
    <row r="27" spans="1:50" s="178" customFormat="1">
      <c r="A27" s="242">
        <v>44319</v>
      </c>
      <c r="B27" s="242"/>
      <c r="C27" s="242"/>
      <c r="D27" s="242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80">
        <v>5.9988002399520104</v>
      </c>
      <c r="AD27" s="180">
        <v>6.027727546714889</v>
      </c>
      <c r="AE27" s="180">
        <v>6.0642813826561559</v>
      </c>
      <c r="AF27" s="180">
        <v>6.0957025297165499</v>
      </c>
      <c r="AG27" s="180">
        <v>6.1274509803921564</v>
      </c>
      <c r="AH27" s="180">
        <v>6.1614294516327792</v>
      </c>
      <c r="AI27" s="180">
        <v>6.1919504643962844</v>
      </c>
      <c r="AJ27" s="180">
        <v>6.2247121070650486</v>
      </c>
      <c r="AK27" s="180">
        <v>6.2578222778473096</v>
      </c>
      <c r="AL27" s="180">
        <v>6.287331027978623</v>
      </c>
      <c r="AM27" s="180">
        <v>6.3231109705975337</v>
      </c>
      <c r="AN27" s="180">
        <v>6.3532401524777633</v>
      </c>
      <c r="AO27" s="180">
        <v>6.3836578359399931</v>
      </c>
      <c r="AP27" s="180">
        <v>6.4184852374839538</v>
      </c>
      <c r="AQ27" s="180">
        <v>6.4516129032258069</v>
      </c>
      <c r="AR27" s="180">
        <v>6.4808813998703823</v>
      </c>
      <c r="AS27" s="180">
        <v>6.5167807103290976</v>
      </c>
      <c r="AT27" s="180">
        <v>6.5487884741322855</v>
      </c>
      <c r="AU27" s="180">
        <v>6.5811122079631454</v>
      </c>
      <c r="AV27" s="180">
        <v>6.6137566137566139</v>
      </c>
      <c r="AW27" s="180">
        <v>6.6445182724252492</v>
      </c>
      <c r="AX27" s="178">
        <v>6.6379024228343839</v>
      </c>
    </row>
    <row r="28" spans="1:50" s="178" customFormat="1">
      <c r="A28" s="242">
        <v>44320</v>
      </c>
      <c r="B28" s="242"/>
      <c r="C28" s="242"/>
      <c r="D28" s="242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80">
        <v>6.0422960725075523</v>
      </c>
      <c r="AD28" s="180">
        <v>6.0734892195566355</v>
      </c>
      <c r="AE28" s="180">
        <v>6.1106018942865878</v>
      </c>
      <c r="AF28" s="180">
        <v>6.1425061425061429</v>
      </c>
      <c r="AG28" s="180">
        <v>6.1766522544780731</v>
      </c>
      <c r="AH28" s="180">
        <v>6.2111801242236027</v>
      </c>
      <c r="AI28" s="180">
        <v>6.2421972534332077</v>
      </c>
      <c r="AJ28" s="180">
        <v>6.2774639045825484</v>
      </c>
      <c r="AK28" s="180">
        <v>6.3111391606184917</v>
      </c>
      <c r="AL28" s="180">
        <v>6.3431652394544873</v>
      </c>
      <c r="AM28" s="180">
        <v>6.3795853269537481</v>
      </c>
      <c r="AN28" s="180">
        <v>6.4102564102564106</v>
      </c>
      <c r="AO28" s="180">
        <v>6.4412238325281805</v>
      </c>
      <c r="AP28" s="180">
        <v>6.4766839378238341</v>
      </c>
      <c r="AQ28" s="180">
        <v>6.512536633018561</v>
      </c>
      <c r="AR28" s="180">
        <v>6.5423617926071307</v>
      </c>
      <c r="AS28" s="180">
        <v>6.5789473684210531</v>
      </c>
      <c r="AT28" s="180">
        <v>6.6115702479338845</v>
      </c>
      <c r="AU28" s="180">
        <v>6.6445182724252492</v>
      </c>
      <c r="AV28" s="180">
        <v>6.6800267201068806</v>
      </c>
      <c r="AW28" s="180">
        <v>6.7114093959731544</v>
      </c>
      <c r="AX28" s="178">
        <v>6.6379024228343839</v>
      </c>
    </row>
    <row r="29" spans="1:50" s="178" customFormat="1">
      <c r="A29" s="242">
        <v>44321</v>
      </c>
      <c r="B29" s="242"/>
      <c r="C29" s="242"/>
      <c r="D29" s="242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80">
        <v>5.954153021732659</v>
      </c>
      <c r="AD29" s="180">
        <v>5.9844404548174746</v>
      </c>
      <c r="AE29" s="180">
        <v>6.0186578393018362</v>
      </c>
      <c r="AF29" s="180">
        <v>6.0514372163388801</v>
      </c>
      <c r="AG29" s="180">
        <v>6.0845756008518403</v>
      </c>
      <c r="AH29" s="180">
        <v>6.1180789232181088</v>
      </c>
      <c r="AI29" s="180">
        <v>6.1500615006150063</v>
      </c>
      <c r="AJ29" s="180">
        <v>6.1842918985776123</v>
      </c>
      <c r="AK29" s="180">
        <v>6.2150403977625857</v>
      </c>
      <c r="AL29" s="180">
        <v>6.2460961898813245</v>
      </c>
      <c r="AM29" s="180">
        <v>6.2833804586867732</v>
      </c>
      <c r="AN29" s="180">
        <v>6.3131313131313123</v>
      </c>
      <c r="AO29" s="180">
        <v>6.3431652394544873</v>
      </c>
      <c r="AP29" s="180">
        <v>6.3795853269537481</v>
      </c>
      <c r="AQ29" s="180">
        <v>6.4123116383456233</v>
      </c>
      <c r="AR29" s="180">
        <v>6.4432989690721651</v>
      </c>
      <c r="AS29" s="180">
        <v>6.4787819889860714</v>
      </c>
      <c r="AT29" s="180">
        <v>6.510416666666667</v>
      </c>
      <c r="AU29" s="180">
        <v>6.5445026178010473</v>
      </c>
      <c r="AV29" s="180">
        <v>6.5767839526471557</v>
      </c>
      <c r="AW29" s="180">
        <v>6.6093853271645742</v>
      </c>
      <c r="AX29" s="178">
        <v>6.6379024228343839</v>
      </c>
    </row>
    <row r="30" spans="1:50" s="178" customFormat="1">
      <c r="A30" s="242">
        <v>44322</v>
      </c>
      <c r="B30" s="242"/>
      <c r="C30" s="242"/>
      <c r="D30" s="242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80">
        <v>5.8719906048150321</v>
      </c>
      <c r="AD30" s="180">
        <v>5.9031877213695401</v>
      </c>
      <c r="AE30" s="180">
        <v>5.9382422802850359</v>
      </c>
      <c r="AF30" s="180">
        <v>5.9719319199761127</v>
      </c>
      <c r="AG30" s="180">
        <v>6.0060060060060056</v>
      </c>
      <c r="AH30" s="180">
        <v>6.0386473429951693</v>
      </c>
      <c r="AI30" s="180">
        <v>6.0716454159077102</v>
      </c>
      <c r="AJ30" s="180">
        <v>6.1068702290076331</v>
      </c>
      <c r="AK30" s="180">
        <v>6.1387354205033766</v>
      </c>
      <c r="AL30" s="180">
        <v>6.1709348966368403</v>
      </c>
      <c r="AM30" s="180">
        <v>6.2073246430788336</v>
      </c>
      <c r="AN30" s="180">
        <v>6.238303181534623</v>
      </c>
      <c r="AO30" s="180">
        <v>6.2695924764890281</v>
      </c>
      <c r="AP30" s="180">
        <v>6.3051702395964693</v>
      </c>
      <c r="AQ30" s="180">
        <v>6.3391442155309035</v>
      </c>
      <c r="AR30" s="180">
        <v>6.369426751592357</v>
      </c>
      <c r="AS30" s="180">
        <v>6.4061499039077523</v>
      </c>
      <c r="AT30" s="180">
        <v>6.4391500321957507</v>
      </c>
      <c r="AU30" s="180">
        <v>6.4724919093851137</v>
      </c>
      <c r="AV30" s="180">
        <v>6.5082980800520662</v>
      </c>
      <c r="AW30" s="180">
        <v>6.5380843412880028</v>
      </c>
      <c r="AX30" s="178">
        <v>6.6379024228343839</v>
      </c>
    </row>
    <row r="31" spans="1:50" s="178" customFormat="1">
      <c r="A31" s="242">
        <v>44323</v>
      </c>
      <c r="B31" s="242"/>
      <c r="C31" s="242"/>
      <c r="D31" s="242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80">
        <v>5.8173356602675979</v>
      </c>
      <c r="AD31" s="180">
        <v>5.8479532163742682</v>
      </c>
      <c r="AE31" s="180">
        <v>5.8840835539864669</v>
      </c>
      <c r="AF31" s="180">
        <v>5.9171597633136095</v>
      </c>
      <c r="AG31" s="180">
        <v>5.9506099375185952</v>
      </c>
      <c r="AH31" s="180">
        <v>5.9826503140891418</v>
      </c>
      <c r="AI31" s="180">
        <v>6.0150375939849621</v>
      </c>
      <c r="AJ31" s="180">
        <v>6.0496067755595888</v>
      </c>
      <c r="AK31" s="180">
        <v>6.0827250608272507</v>
      </c>
      <c r="AL31" s="180">
        <v>6.1124694376528117</v>
      </c>
      <c r="AM31" s="180">
        <v>6.1481709191515526</v>
      </c>
      <c r="AN31" s="180">
        <v>6.1804697156983934</v>
      </c>
      <c r="AO31" s="180">
        <v>6.2111801242236027</v>
      </c>
      <c r="AP31" s="180">
        <v>6.2460961898813245</v>
      </c>
      <c r="AQ31" s="180">
        <v>6.2794348508634226</v>
      </c>
      <c r="AR31" s="180">
        <v>6.3111391606184917</v>
      </c>
      <c r="AS31" s="180">
        <v>6.3451776649746199</v>
      </c>
      <c r="AT31" s="180">
        <v>6.3795853269537481</v>
      </c>
      <c r="AU31" s="180">
        <v>6.4123116383456233</v>
      </c>
      <c r="AV31" s="180">
        <v>6.4453754431195609</v>
      </c>
      <c r="AW31" s="180">
        <v>6.4766839378238341</v>
      </c>
      <c r="AX31" s="178">
        <v>6.6379024228343839</v>
      </c>
    </row>
    <row r="32" spans="1:50" s="178" customFormat="1">
      <c r="A32" s="242">
        <v>44326</v>
      </c>
      <c r="B32" s="242"/>
      <c r="C32" s="242"/>
      <c r="D32" s="242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80">
        <v>5.8377116170461179</v>
      </c>
      <c r="AD32" s="180">
        <v>5.8702670971529205</v>
      </c>
      <c r="AE32" s="180">
        <v>5.9066745422327225</v>
      </c>
      <c r="AF32" s="180">
        <v>5.94000594000594</v>
      </c>
      <c r="AG32" s="180">
        <v>5.975500448162534</v>
      </c>
      <c r="AH32" s="180">
        <v>6.009615384615385</v>
      </c>
      <c r="AI32" s="180">
        <v>6.0422960725075523</v>
      </c>
      <c r="AJ32" s="180">
        <v>6.0771801883925853</v>
      </c>
      <c r="AK32" s="180">
        <v>6.1106018942865878</v>
      </c>
      <c r="AL32" s="180">
        <v>6.1425061425061429</v>
      </c>
      <c r="AM32" s="180">
        <v>6.1804697156983934</v>
      </c>
      <c r="AN32" s="180">
        <v>6.2131096613855235</v>
      </c>
      <c r="AO32" s="180">
        <v>6.2441461130190454</v>
      </c>
      <c r="AP32" s="180">
        <v>6.2814070351758788</v>
      </c>
      <c r="AQ32" s="180">
        <v>6.3151247237132937</v>
      </c>
      <c r="AR32" s="180">
        <v>6.3471913678197396</v>
      </c>
      <c r="AS32" s="180">
        <v>6.3836578359399931</v>
      </c>
      <c r="AT32" s="180">
        <v>6.4164260506897666</v>
      </c>
      <c r="AU32" s="180">
        <v>6.4516129032258069</v>
      </c>
      <c r="AV32" s="180">
        <v>6.4850843060959793</v>
      </c>
      <c r="AW32" s="180">
        <v>6.5189048239895691</v>
      </c>
      <c r="AX32" s="178">
        <v>6.6379024228343839</v>
      </c>
    </row>
    <row r="33" spans="1:51" s="178" customFormat="1">
      <c r="A33" s="242">
        <v>44327</v>
      </c>
      <c r="B33" s="242"/>
      <c r="C33" s="242"/>
      <c r="D33" s="242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80">
        <v>5.802146794313896</v>
      </c>
      <c r="AD33" s="180">
        <v>5.8326042578011084</v>
      </c>
      <c r="AE33" s="180">
        <v>5.8668231152830748</v>
      </c>
      <c r="AF33" s="180">
        <v>5.8997050147492622</v>
      </c>
      <c r="AG33" s="180">
        <v>5.9311981020166078</v>
      </c>
      <c r="AH33" s="180">
        <v>5.9648076349537726</v>
      </c>
      <c r="AI33" s="180">
        <v>5.9952038369304557</v>
      </c>
      <c r="AJ33" s="180">
        <v>6.0295447693699122</v>
      </c>
      <c r="AK33" s="180">
        <v>6.0624431645953312</v>
      </c>
      <c r="AL33" s="180">
        <v>6.091989034419738</v>
      </c>
      <c r="AM33" s="180">
        <v>6.1274509803921564</v>
      </c>
      <c r="AN33" s="180">
        <v>6.1595318755774562</v>
      </c>
      <c r="AO33" s="180">
        <v>6.1881188118811883</v>
      </c>
      <c r="AP33" s="180">
        <v>6.2227753578095824</v>
      </c>
      <c r="AQ33" s="180">
        <v>6.2558648733187363</v>
      </c>
      <c r="AR33" s="180">
        <v>6.2853551225644253</v>
      </c>
      <c r="AS33" s="180">
        <v>6.3211125158027812</v>
      </c>
      <c r="AT33" s="180">
        <v>6.3532401524777633</v>
      </c>
      <c r="AU33" s="180">
        <v>6.3856960408684547</v>
      </c>
      <c r="AV33" s="180">
        <v>6.4184852374839538</v>
      </c>
      <c r="AW33" s="180">
        <v>6.449532408900355</v>
      </c>
      <c r="AX33" s="178">
        <v>6.6379024228343839</v>
      </c>
    </row>
    <row r="34" spans="1:51" s="178" customFormat="1">
      <c r="A34" s="242">
        <v>44328</v>
      </c>
      <c r="B34" s="242"/>
      <c r="C34" s="242"/>
      <c r="D34" s="242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80">
        <v>5.8858151854031782</v>
      </c>
      <c r="AD34" s="180">
        <v>5.9171597633136095</v>
      </c>
      <c r="AE34" s="180">
        <v>5.954153021732659</v>
      </c>
      <c r="AF34" s="180">
        <v>5.9880239520958076</v>
      </c>
      <c r="AG34" s="180">
        <v>6.022282445046673</v>
      </c>
      <c r="AH34" s="180">
        <v>6.0569351907934585</v>
      </c>
      <c r="AI34" s="180">
        <v>6.0882800608828003</v>
      </c>
      <c r="AJ34" s="180">
        <v>6.1255742725880546</v>
      </c>
      <c r="AK34" s="180">
        <v>6.1576354679802963</v>
      </c>
      <c r="AL34" s="180">
        <v>6.1900340451872484</v>
      </c>
      <c r="AM34" s="180">
        <v>6.2285892245406416</v>
      </c>
      <c r="AN34" s="180">
        <v>6.2597809076682314</v>
      </c>
      <c r="AO34" s="180">
        <v>6.2912865681031764</v>
      </c>
      <c r="AP34" s="180">
        <v>6.3291139240506329</v>
      </c>
      <c r="AQ34" s="180">
        <v>6.3633471205854271</v>
      </c>
      <c r="AR34" s="180">
        <v>6.3938618925831197</v>
      </c>
      <c r="AS34" s="180">
        <v>6.430868167202572</v>
      </c>
      <c r="AT34" s="180">
        <v>6.4662140316844487</v>
      </c>
      <c r="AU34" s="180">
        <v>6.4998375040623992</v>
      </c>
      <c r="AV34" s="180">
        <v>6.5338124795818366</v>
      </c>
      <c r="AW34" s="180">
        <v>6.5681444991789819</v>
      </c>
      <c r="AX34" s="178">
        <v>6.6379024228343839</v>
      </c>
    </row>
    <row r="35" spans="1:51" s="178" customFormat="1">
      <c r="A35" s="242">
        <v>44329</v>
      </c>
      <c r="B35" s="242"/>
      <c r="C35" s="242"/>
      <c r="D35" s="242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80">
        <v>5.9031877213695401</v>
      </c>
      <c r="AD35" s="180">
        <v>5.9347181008902075</v>
      </c>
      <c r="AE35" s="180">
        <v>5.9719319199761127</v>
      </c>
      <c r="AF35" s="180">
        <v>6.0042029420594414</v>
      </c>
      <c r="AG35" s="180">
        <v>6.0404711567502263</v>
      </c>
      <c r="AH35" s="180">
        <v>6.0753341433778862</v>
      </c>
      <c r="AI35" s="180">
        <v>6.1068702290076331</v>
      </c>
      <c r="AJ35" s="180">
        <v>6.1425061425061429</v>
      </c>
      <c r="AK35" s="180">
        <v>6.1766522544780731</v>
      </c>
      <c r="AL35" s="180">
        <v>6.2092517851598883</v>
      </c>
      <c r="AM35" s="180">
        <v>6.2460961898813245</v>
      </c>
      <c r="AN35" s="180">
        <v>6.2794348508634226</v>
      </c>
      <c r="AO35" s="180">
        <v>6.3111391606184917</v>
      </c>
      <c r="AP35" s="180">
        <v>6.3471913678197396</v>
      </c>
      <c r="AQ35" s="180">
        <v>6.3836578359399931</v>
      </c>
      <c r="AR35" s="180">
        <v>6.414368184733803</v>
      </c>
      <c r="AS35" s="180">
        <v>6.4516129032258069</v>
      </c>
      <c r="AT35" s="180">
        <v>6.4850843060959793</v>
      </c>
      <c r="AU35" s="180">
        <v>6.5210303227910016</v>
      </c>
      <c r="AV35" s="180">
        <v>6.5552277941658472</v>
      </c>
      <c r="AW35" s="180">
        <v>6.5876152832674579</v>
      </c>
      <c r="AX35" s="178">
        <v>6.6225165562913908</v>
      </c>
    </row>
    <row r="36" spans="1:51" s="178" customFormat="1">
      <c r="A36" s="242">
        <v>44330</v>
      </c>
      <c r="B36" s="242"/>
      <c r="C36" s="242"/>
      <c r="D36" s="242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80">
        <v>5.8754406580493539</v>
      </c>
      <c r="AD36" s="180">
        <v>5.9066745422327225</v>
      </c>
      <c r="AE36" s="180">
        <v>5.9435364041604748</v>
      </c>
      <c r="AF36" s="180">
        <v>5.9772863120143453</v>
      </c>
      <c r="AG36" s="180">
        <v>6.0132291040288637</v>
      </c>
      <c r="AH36" s="180">
        <v>6.0477774417901422</v>
      </c>
      <c r="AI36" s="180">
        <v>6.0808756460930367</v>
      </c>
      <c r="AJ36" s="180">
        <v>6.1162079510703364</v>
      </c>
      <c r="AK36" s="180">
        <v>6.1500615006150063</v>
      </c>
      <c r="AL36" s="180">
        <v>6.182380216383307</v>
      </c>
      <c r="AM36" s="180">
        <v>6.2189054726368163</v>
      </c>
      <c r="AN36" s="180">
        <v>6.2519537355423562</v>
      </c>
      <c r="AO36" s="180">
        <v>6.2833804586867732</v>
      </c>
      <c r="AP36" s="180">
        <v>6.3211125158027812</v>
      </c>
      <c r="AQ36" s="180">
        <v>6.355258976803305</v>
      </c>
      <c r="AR36" s="180">
        <v>6.3877355477483233</v>
      </c>
      <c r="AS36" s="180">
        <v>6.4246707356247992</v>
      </c>
      <c r="AT36" s="180">
        <v>6.4578624475298678</v>
      </c>
      <c r="AU36" s="180">
        <v>6.4935064935064934</v>
      </c>
      <c r="AV36" s="180">
        <v>6.5274151436031334</v>
      </c>
      <c r="AW36" s="180">
        <v>6.561679790026246</v>
      </c>
      <c r="AX36" s="178">
        <v>6.6225165562913908</v>
      </c>
    </row>
    <row r="37" spans="1:51" s="178" customFormat="1">
      <c r="A37" s="242">
        <v>44333</v>
      </c>
      <c r="B37" s="242"/>
      <c r="C37" s="242"/>
      <c r="D37" s="242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80">
        <v>5.8616647127784294</v>
      </c>
      <c r="AD37" s="180">
        <v>5.8927519151443724</v>
      </c>
      <c r="AE37" s="180">
        <v>5.929439667951379</v>
      </c>
      <c r="AF37" s="180">
        <v>5.9630292188431726</v>
      </c>
      <c r="AG37" s="180">
        <v>5.9988002399520104</v>
      </c>
      <c r="AH37" s="180">
        <v>6.0331825037707389</v>
      </c>
      <c r="AI37" s="180">
        <v>6.0642813826561559</v>
      </c>
      <c r="AJ37" s="180">
        <v>6.1012812690665044</v>
      </c>
      <c r="AK37" s="180">
        <v>6.1330880098129406</v>
      </c>
      <c r="AL37" s="180">
        <v>6.1671292013567687</v>
      </c>
      <c r="AM37" s="180">
        <v>6.2034739454094288</v>
      </c>
      <c r="AN37" s="180">
        <v>6.2363579669473035</v>
      </c>
      <c r="AO37" s="180">
        <v>6.2656641604010028</v>
      </c>
      <c r="AP37" s="180">
        <v>6.3031831074692715</v>
      </c>
      <c r="AQ37" s="180">
        <v>6.3371356147021549</v>
      </c>
      <c r="AR37" s="180">
        <v>6.369426751592357</v>
      </c>
      <c r="AS37" s="180">
        <v>6.4061499039077523</v>
      </c>
      <c r="AT37" s="180">
        <v>6.4391500321957507</v>
      </c>
      <c r="AU37" s="180">
        <v>6.4745872450631268</v>
      </c>
      <c r="AV37" s="180">
        <v>6.5082980800520662</v>
      </c>
      <c r="AW37" s="180">
        <v>6.5402223675604967</v>
      </c>
      <c r="AX37" s="178">
        <v>6.6225165562913908</v>
      </c>
    </row>
    <row r="38" spans="1:51" s="178" customFormat="1">
      <c r="A38" s="242">
        <v>44334</v>
      </c>
      <c r="B38" s="242"/>
      <c r="C38" s="242"/>
      <c r="D38" s="242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80">
        <v>5.8633831720902956</v>
      </c>
      <c r="AD38" s="180">
        <v>5.8944886531093426</v>
      </c>
      <c r="AE38" s="180">
        <v>5.9329575793533076</v>
      </c>
      <c r="AF38" s="180">
        <v>5.9665871121718377</v>
      </c>
      <c r="AG38" s="180">
        <v>6.0006000600060005</v>
      </c>
      <c r="AH38" s="180">
        <v>6.0350030175015092</v>
      </c>
      <c r="AI38" s="180">
        <v>6.0679611650485432</v>
      </c>
      <c r="AJ38" s="180">
        <v>6.1050061050061046</v>
      </c>
      <c r="AK38" s="180">
        <v>6.1387354205033766</v>
      </c>
      <c r="AL38" s="180">
        <v>6.1709348966368403</v>
      </c>
      <c r="AM38" s="180">
        <v>6.2092517851598883</v>
      </c>
      <c r="AN38" s="180">
        <v>6.2402496099843994</v>
      </c>
      <c r="AO38" s="180">
        <v>6.2735257214554583</v>
      </c>
      <c r="AP38" s="180">
        <v>6.309148264984227</v>
      </c>
      <c r="AQ38" s="180">
        <v>6.3451776649746199</v>
      </c>
      <c r="AR38" s="180">
        <v>6.3755180108383813</v>
      </c>
      <c r="AS38" s="180">
        <v>6.414368184733803</v>
      </c>
      <c r="AT38" s="180">
        <v>6.4474532559638948</v>
      </c>
      <c r="AU38" s="180">
        <v>6.4829821717990272</v>
      </c>
      <c r="AV38" s="180">
        <v>6.5167807103290976</v>
      </c>
      <c r="AW38" s="180">
        <v>6.5509335080248929</v>
      </c>
      <c r="AX38" s="178">
        <v>6.6225165562913908</v>
      </c>
    </row>
    <row r="39" spans="1:51" s="178" customFormat="1">
      <c r="A39" s="242">
        <v>44335</v>
      </c>
      <c r="B39" s="242"/>
      <c r="C39" s="242"/>
      <c r="D39" s="242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80">
        <v>5.94000594000594</v>
      </c>
      <c r="AD39" s="180">
        <v>5.9719319199761127</v>
      </c>
      <c r="AE39" s="180">
        <v>6.009615384615385</v>
      </c>
      <c r="AF39" s="180">
        <v>6.0441220912662432</v>
      </c>
      <c r="AG39" s="180">
        <v>6.0790273556230998</v>
      </c>
      <c r="AH39" s="180">
        <v>6.1143381228981966</v>
      </c>
      <c r="AI39" s="180">
        <v>6.1481709191515526</v>
      </c>
      <c r="AJ39" s="180">
        <v>6.1842918985776123</v>
      </c>
      <c r="AK39" s="180">
        <v>6.2189054726368163</v>
      </c>
      <c r="AL39" s="180">
        <v>6.2519537355423562</v>
      </c>
      <c r="AM39" s="180">
        <v>6.2912865681031764</v>
      </c>
      <c r="AN39" s="180">
        <v>6.3251106894370652</v>
      </c>
      <c r="AO39" s="180">
        <v>6.3572790845518119</v>
      </c>
      <c r="AP39" s="180">
        <v>6.3938618925831197</v>
      </c>
      <c r="AQ39" s="180">
        <v>6.430868167202572</v>
      </c>
      <c r="AR39" s="180">
        <v>6.4620355411954771</v>
      </c>
      <c r="AS39" s="180">
        <v>6.4998375040623992</v>
      </c>
      <c r="AT39" s="180">
        <v>6.5338124795818366</v>
      </c>
      <c r="AU39" s="180">
        <v>6.5703022339027592</v>
      </c>
      <c r="AV39" s="180">
        <v>6.6050198150594452</v>
      </c>
      <c r="AW39" s="180">
        <v>6.6401062416998666</v>
      </c>
      <c r="AX39" s="178">
        <v>6.6225165562913908</v>
      </c>
    </row>
    <row r="40" spans="1:51" s="178" customFormat="1">
      <c r="A40" s="242">
        <v>44336</v>
      </c>
      <c r="B40" s="242"/>
      <c r="C40" s="242"/>
      <c r="D40" s="242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80">
        <v>5.8806233460746835</v>
      </c>
      <c r="AD40" s="180">
        <v>5.9101654846335698</v>
      </c>
      <c r="AE40" s="180">
        <v>5.9470710674992571</v>
      </c>
      <c r="AF40" s="180">
        <v>5.9808612440191391</v>
      </c>
      <c r="AG40" s="180">
        <v>6.0150375939849621</v>
      </c>
      <c r="AH40" s="180">
        <v>6.0496067755595888</v>
      </c>
      <c r="AI40" s="180">
        <v>6.0808756460930367</v>
      </c>
      <c r="AJ40" s="180">
        <v>6.1162079510703364</v>
      </c>
      <c r="AK40" s="180">
        <v>6.1500615006150063</v>
      </c>
      <c r="AL40" s="180">
        <v>6.182380216383307</v>
      </c>
      <c r="AM40" s="180">
        <v>6.2189054726368163</v>
      </c>
      <c r="AN40" s="180">
        <v>6.2519537355423562</v>
      </c>
      <c r="AO40" s="180">
        <v>6.2814070351758788</v>
      </c>
      <c r="AP40" s="180">
        <v>6.3191153238546605</v>
      </c>
      <c r="AQ40" s="180">
        <v>6.3532401524777633</v>
      </c>
      <c r="AR40" s="180">
        <v>6.3836578359399931</v>
      </c>
      <c r="AS40" s="180">
        <v>6.4205457463884432</v>
      </c>
      <c r="AT40" s="180">
        <v>6.4536947402387863</v>
      </c>
      <c r="AU40" s="180">
        <v>6.4871878040869282</v>
      </c>
      <c r="AV40" s="180">
        <v>6.5231572080887155</v>
      </c>
      <c r="AW40" s="180">
        <v>6.5552277941658472</v>
      </c>
      <c r="AX40" s="178">
        <v>6.6225165562913908</v>
      </c>
    </row>
    <row r="41" spans="1:51" s="178" customFormat="1">
      <c r="A41" s="242">
        <v>44337</v>
      </c>
      <c r="B41" s="242"/>
      <c r="C41" s="242"/>
      <c r="D41" s="242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80">
        <v>5.9665871121718377</v>
      </c>
      <c r="AD41" s="180">
        <v>5.9988002399520104</v>
      </c>
      <c r="AE41" s="180">
        <v>6.0350030175015092</v>
      </c>
      <c r="AF41" s="180">
        <v>6.0698027314112286</v>
      </c>
      <c r="AG41" s="180">
        <v>6.1050061050061046</v>
      </c>
      <c r="AH41" s="180">
        <v>6.1387354205033766</v>
      </c>
      <c r="AI41" s="180">
        <v>6.1728395061728394</v>
      </c>
      <c r="AJ41" s="180">
        <v>6.2073246430788336</v>
      </c>
      <c r="AK41" s="180">
        <v>6.2421972534332077</v>
      </c>
      <c r="AL41" s="180">
        <v>6.2754941951678695</v>
      </c>
      <c r="AM41" s="180">
        <v>6.3111391606184917</v>
      </c>
      <c r="AN41" s="180">
        <v>6.3451776649746199</v>
      </c>
      <c r="AO41" s="180">
        <v>6.3755180108383813</v>
      </c>
      <c r="AP41" s="180">
        <v>6.414368184733803</v>
      </c>
      <c r="AQ41" s="180">
        <v>6.449532408900355</v>
      </c>
      <c r="AR41" s="180">
        <v>6.4808813998703823</v>
      </c>
      <c r="AS41" s="180">
        <v>6.5167807103290976</v>
      </c>
      <c r="AT41" s="180">
        <v>6.5509335080248929</v>
      </c>
      <c r="AU41" s="180">
        <v>6.5854461639776085</v>
      </c>
      <c r="AV41" s="180">
        <v>6.6225165562913908</v>
      </c>
      <c r="AW41" s="180">
        <v>6.6533599467731213</v>
      </c>
      <c r="AX41" s="178">
        <v>6.6225165562913908</v>
      </c>
    </row>
    <row r="42" spans="1:51" s="178" customFormat="1">
      <c r="A42" s="242">
        <v>44340</v>
      </c>
      <c r="B42" s="242"/>
      <c r="C42" s="242"/>
      <c r="D42" s="242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80">
        <v>5.9311981020166078</v>
      </c>
      <c r="AD42" s="180">
        <v>5.9630292188431726</v>
      </c>
      <c r="AE42" s="180">
        <v>6.0006000600060005</v>
      </c>
      <c r="AF42" s="180">
        <v>6.0331825037707389</v>
      </c>
      <c r="AG42" s="180">
        <v>6.0679611650485432</v>
      </c>
      <c r="AH42" s="180">
        <v>6.103143118706134</v>
      </c>
      <c r="AI42" s="180">
        <v>6.1349693251533743</v>
      </c>
      <c r="AJ42" s="180">
        <v>6.1709348966368403</v>
      </c>
      <c r="AK42" s="180">
        <v>6.2053986968662738</v>
      </c>
      <c r="AL42" s="180">
        <v>6.238303181534623</v>
      </c>
      <c r="AM42" s="180">
        <v>6.2754941951678695</v>
      </c>
      <c r="AN42" s="180">
        <v>6.3071586250394196</v>
      </c>
      <c r="AO42" s="180">
        <v>6.3391442155309035</v>
      </c>
      <c r="AP42" s="180">
        <v>6.3755180108383813</v>
      </c>
      <c r="AQ42" s="180">
        <v>6.4102564102564106</v>
      </c>
      <c r="AR42" s="180">
        <v>6.4412238325281805</v>
      </c>
      <c r="AS42" s="180">
        <v>6.4787819889860714</v>
      </c>
      <c r="AT42" s="180">
        <v>6.512536633018561</v>
      </c>
      <c r="AU42" s="180">
        <v>6.5466448445171848</v>
      </c>
      <c r="AV42" s="180">
        <v>6.5811122079631454</v>
      </c>
      <c r="AW42" s="180">
        <v>6.6137566137566139</v>
      </c>
      <c r="AX42" s="178">
        <v>6.6225165562913908</v>
      </c>
    </row>
    <row r="43" spans="1:51" s="178" customFormat="1">
      <c r="A43" s="242">
        <v>44341</v>
      </c>
      <c r="B43" s="242"/>
      <c r="C43" s="242"/>
      <c r="D43" s="242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80">
        <v>5.9382422802850359</v>
      </c>
      <c r="AD43" s="180">
        <v>5.9701492537313428</v>
      </c>
      <c r="AE43" s="180">
        <v>6.0060060060060056</v>
      </c>
      <c r="AF43" s="180">
        <v>6.0386473429951693</v>
      </c>
      <c r="AG43" s="180">
        <v>6.0734892195566355</v>
      </c>
      <c r="AH43" s="180">
        <v>6.1087354917532064</v>
      </c>
      <c r="AI43" s="180">
        <v>6.1406202026404673</v>
      </c>
      <c r="AJ43" s="180">
        <v>6.1766522544780731</v>
      </c>
      <c r="AK43" s="180">
        <v>6.2092517851598883</v>
      </c>
      <c r="AL43" s="180">
        <v>6.2402496099843994</v>
      </c>
      <c r="AM43" s="180">
        <v>6.2774639045825484</v>
      </c>
      <c r="AN43" s="180">
        <v>6.309148264984227</v>
      </c>
      <c r="AO43" s="180">
        <v>6.3411540900443875</v>
      </c>
      <c r="AP43" s="180">
        <v>6.3775510204081636</v>
      </c>
      <c r="AQ43" s="180">
        <v>6.4123116383456233</v>
      </c>
      <c r="AR43" s="180">
        <v>6.4432989690721651</v>
      </c>
      <c r="AS43" s="180">
        <v>6.4787819889860714</v>
      </c>
      <c r="AT43" s="180">
        <v>6.512536633018561</v>
      </c>
      <c r="AU43" s="180">
        <v>6.5466448445171848</v>
      </c>
      <c r="AV43" s="180">
        <v>6.5811122079631454</v>
      </c>
      <c r="AW43" s="180">
        <v>6.6137566137566139</v>
      </c>
      <c r="AX43" s="178">
        <v>6.6225165562913908</v>
      </c>
    </row>
    <row r="44" spans="1:51" s="178" customFormat="1">
      <c r="A44" s="242">
        <v>44342</v>
      </c>
      <c r="B44" s="242"/>
      <c r="C44" s="242"/>
      <c r="D44" s="242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80">
        <v>5.9154096421177167</v>
      </c>
      <c r="AD44" s="180">
        <v>5.9453032104637344</v>
      </c>
      <c r="AE44" s="180">
        <v>5.9826503140891418</v>
      </c>
      <c r="AF44" s="180">
        <v>6.0150375939849621</v>
      </c>
      <c r="AG44" s="180">
        <v>6.0496067755595888</v>
      </c>
      <c r="AH44" s="180">
        <v>6.0827250608272507</v>
      </c>
      <c r="AI44" s="180">
        <v>6.1143381228981966</v>
      </c>
      <c r="AJ44" s="180">
        <v>6.1500615006150063</v>
      </c>
      <c r="AK44" s="180">
        <v>6.1842918985776123</v>
      </c>
      <c r="AL44" s="180">
        <v>6.2150403977625857</v>
      </c>
      <c r="AM44" s="180">
        <v>6.2519537355423562</v>
      </c>
      <c r="AN44" s="180">
        <v>6.2833804586867732</v>
      </c>
      <c r="AO44" s="180">
        <v>6.3151247237132937</v>
      </c>
      <c r="AP44" s="180">
        <v>6.3512226103524929</v>
      </c>
      <c r="AQ44" s="180">
        <v>6.3856960408684547</v>
      </c>
      <c r="AR44" s="180">
        <v>6.4164260506897666</v>
      </c>
      <c r="AS44" s="180">
        <v>6.4516129032258069</v>
      </c>
      <c r="AT44" s="180">
        <v>6.4850843060959793</v>
      </c>
      <c r="AU44" s="180">
        <v>6.5189048239895691</v>
      </c>
      <c r="AV44" s="180">
        <v>6.5530799475753598</v>
      </c>
      <c r="AW44" s="180">
        <v>6.5854461639776085</v>
      </c>
      <c r="AX44" s="178">
        <v>6.6225165562913908</v>
      </c>
    </row>
    <row r="45" spans="1:51" s="178" customFormat="1">
      <c r="A45" s="242">
        <v>44343</v>
      </c>
      <c r="B45" s="242"/>
      <c r="C45" s="242"/>
      <c r="D45" s="242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80">
        <v>5.8207217694994178</v>
      </c>
      <c r="AD45" s="180">
        <v>5.8513750731421883</v>
      </c>
      <c r="AE45" s="180">
        <v>5.8858151854031782</v>
      </c>
      <c r="AF45" s="180">
        <v>5.9171597633136095</v>
      </c>
      <c r="AG45" s="180">
        <v>5.9506099375185952</v>
      </c>
      <c r="AH45" s="180">
        <v>5.9826503140891418</v>
      </c>
      <c r="AI45" s="180">
        <v>6.0132291040288637</v>
      </c>
      <c r="AJ45" s="180">
        <v>6.0477774417901422</v>
      </c>
      <c r="AK45" s="180">
        <v>6.0790273556230998</v>
      </c>
      <c r="AL45" s="180">
        <v>6.1106018942865878</v>
      </c>
      <c r="AM45" s="180">
        <v>6.1443932411674345</v>
      </c>
      <c r="AN45" s="180">
        <v>6.1747452917567145</v>
      </c>
      <c r="AO45" s="180">
        <v>6.2053986968662738</v>
      </c>
      <c r="AP45" s="180">
        <v>6.2402496099843994</v>
      </c>
      <c r="AQ45" s="180">
        <v>6.2735257214554583</v>
      </c>
      <c r="AR45" s="180">
        <v>6.3031831074692715</v>
      </c>
      <c r="AS45" s="180">
        <v>6.3371356147021549</v>
      </c>
      <c r="AT45" s="180">
        <v>6.369426751592357</v>
      </c>
      <c r="AU45" s="180">
        <v>6.4020486555697822</v>
      </c>
      <c r="AV45" s="180">
        <v>6.4350064350064349</v>
      </c>
      <c r="AW45" s="180">
        <v>6.4662140316844487</v>
      </c>
      <c r="AX45" s="178">
        <v>6.6225165562913908</v>
      </c>
    </row>
    <row r="46" spans="1:51" s="178" customFormat="1">
      <c r="A46" s="242">
        <v>44344</v>
      </c>
      <c r="B46" s="242"/>
      <c r="C46" s="242"/>
      <c r="D46" s="242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80">
        <v>5.8038305281485778</v>
      </c>
      <c r="AD46" s="180">
        <v>5.8343057176196034</v>
      </c>
      <c r="AE46" s="180">
        <v>5.868544600938967</v>
      </c>
      <c r="AF46" s="180">
        <v>5.8997050147492622</v>
      </c>
      <c r="AG46" s="180">
        <v>5.9311981020166078</v>
      </c>
      <c r="AH46" s="180">
        <v>5.9648076349537726</v>
      </c>
      <c r="AI46" s="180">
        <v>5.9952038369304557</v>
      </c>
      <c r="AJ46" s="180">
        <v>6.027727546714889</v>
      </c>
      <c r="AK46" s="180">
        <v>6.0587700696758553</v>
      </c>
      <c r="AL46" s="180">
        <v>6.0901339829476244</v>
      </c>
      <c r="AM46" s="180">
        <v>6.1236987140232699</v>
      </c>
      <c r="AN46" s="180">
        <v>6.1538461538461533</v>
      </c>
      <c r="AO46" s="180">
        <v>6.182380216383307</v>
      </c>
      <c r="AP46" s="180">
        <v>6.2169723344731116</v>
      </c>
      <c r="AQ46" s="180">
        <v>6.25</v>
      </c>
      <c r="AR46" s="180">
        <v>6.2794348508634226</v>
      </c>
      <c r="AS46" s="180">
        <v>6.3131313131313123</v>
      </c>
      <c r="AT46" s="180">
        <v>6.3451776649746199</v>
      </c>
      <c r="AU46" s="180">
        <v>6.3775510204081636</v>
      </c>
      <c r="AV46" s="180">
        <v>6.4102564102564106</v>
      </c>
      <c r="AW46" s="180">
        <v>6.4391500321957507</v>
      </c>
      <c r="AX46" s="178">
        <v>6.6225165562913908</v>
      </c>
    </row>
    <row r="47" spans="1:51" s="178" customFormat="1">
      <c r="A47" s="242">
        <v>44347</v>
      </c>
      <c r="B47" s="242"/>
      <c r="C47" s="242"/>
      <c r="D47" s="242"/>
      <c r="E47" s="73"/>
      <c r="F47" s="73"/>
      <c r="G47" s="375">
        <v>5.2328623757195185</v>
      </c>
      <c r="H47" s="375">
        <v>5.2479664130149564</v>
      </c>
      <c r="I47" s="375">
        <v>5.2631578947368425</v>
      </c>
      <c r="J47" s="375">
        <v>5.2784375824755871</v>
      </c>
      <c r="K47" s="375">
        <v>5.298013245033113</v>
      </c>
      <c r="L47" s="375">
        <v>5.3163211057947901</v>
      </c>
      <c r="M47" s="375">
        <v>5.3361792956243326</v>
      </c>
      <c r="N47" s="375">
        <v>5.3604931653712145</v>
      </c>
      <c r="O47" s="375">
        <v>5.3835800807537009</v>
      </c>
      <c r="P47" s="375">
        <v>5.4024851431658565</v>
      </c>
      <c r="Q47" s="375">
        <v>5.4333061668024998</v>
      </c>
      <c r="R47" s="375">
        <v>5.4585152838427948</v>
      </c>
      <c r="S47" s="375">
        <v>5.4869684499314131</v>
      </c>
      <c r="T47" s="375">
        <v>5.518763796909492</v>
      </c>
      <c r="U47" s="375">
        <v>5.5493895671476139</v>
      </c>
      <c r="V47" s="375">
        <v>5.5834729201563373</v>
      </c>
      <c r="W47" s="375">
        <v>5.6148231330713081</v>
      </c>
      <c r="X47" s="375">
        <v>5.6465273856578202</v>
      </c>
      <c r="Y47" s="375">
        <v>5.6785917092561045</v>
      </c>
      <c r="Z47" s="375">
        <v>5.7093919497573511</v>
      </c>
      <c r="AA47" s="375">
        <v>5.7438253877082133</v>
      </c>
      <c r="AB47" s="375">
        <v>5.7720057720057723</v>
      </c>
      <c r="AC47" s="376">
        <v>5.8038305281485778</v>
      </c>
      <c r="AD47" s="376">
        <v>5.8343057176196034</v>
      </c>
      <c r="AE47" s="376">
        <v>5.868544600938967</v>
      </c>
      <c r="AF47" s="376">
        <v>5.8997050147492622</v>
      </c>
      <c r="AG47" s="376">
        <v>5.9311981020166078</v>
      </c>
      <c r="AH47" s="376">
        <v>5.9648076349537726</v>
      </c>
      <c r="AI47" s="376">
        <v>5.9952038369304557</v>
      </c>
      <c r="AJ47" s="376">
        <v>6.027727546714889</v>
      </c>
      <c r="AK47" s="376">
        <v>6.0587700696758553</v>
      </c>
      <c r="AL47" s="376">
        <v>6.0901339829476244</v>
      </c>
      <c r="AM47" s="376">
        <v>6.1236987140232699</v>
      </c>
      <c r="AN47" s="376">
        <v>6.1538461538461533</v>
      </c>
      <c r="AO47" s="376">
        <v>6.182380216383307</v>
      </c>
      <c r="AP47" s="376">
        <v>6.2169723344731116</v>
      </c>
      <c r="AQ47" s="376">
        <v>6.25</v>
      </c>
      <c r="AR47" s="376">
        <v>6.2794348508634226</v>
      </c>
      <c r="AS47" s="376">
        <v>6.3131313131313123</v>
      </c>
      <c r="AT47" s="376">
        <v>6.3451776649746199</v>
      </c>
      <c r="AU47" s="376">
        <v>6.3775510204081636</v>
      </c>
      <c r="AV47" s="376">
        <v>6.4102564102564106</v>
      </c>
      <c r="AW47" s="376">
        <v>6.4391500321957507</v>
      </c>
      <c r="AX47" s="192">
        <v>6.6225165562913908</v>
      </c>
    </row>
    <row r="48" spans="1:51" s="178" customFormat="1">
      <c r="A48" s="242">
        <v>44348</v>
      </c>
      <c r="B48" s="242"/>
      <c r="C48" s="242"/>
      <c r="D48" s="242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80">
        <v>5.7257371886630404</v>
      </c>
      <c r="AD48" s="180">
        <v>5.755395683453238</v>
      </c>
      <c r="AE48" s="180">
        <v>5.7887120115774247</v>
      </c>
      <c r="AF48" s="180">
        <v>5.8207217694994178</v>
      </c>
      <c r="AG48" s="180">
        <v>5.8530875036581795</v>
      </c>
      <c r="AH48" s="180">
        <v>5.8858151854031782</v>
      </c>
      <c r="AI48" s="180">
        <v>5.9154096421177167</v>
      </c>
      <c r="AJ48" s="180">
        <v>5.9488399762046402</v>
      </c>
      <c r="AK48" s="180">
        <v>5.9808612440191391</v>
      </c>
      <c r="AL48" s="180">
        <v>6.009615384615385</v>
      </c>
      <c r="AM48" s="180">
        <v>6.0441220912662432</v>
      </c>
      <c r="AN48" s="180">
        <v>6.0753341433778862</v>
      </c>
      <c r="AO48" s="180">
        <v>6.1050061050061046</v>
      </c>
      <c r="AP48" s="180">
        <v>6.1387354205033766</v>
      </c>
      <c r="AQ48" s="180">
        <v>6.1709348966368403</v>
      </c>
      <c r="AR48" s="180">
        <v>6.1996280223186613</v>
      </c>
      <c r="AS48" s="180">
        <v>6.2344139650872821</v>
      </c>
      <c r="AT48" s="180">
        <v>6.2656641604010028</v>
      </c>
      <c r="AU48" s="180">
        <v>6.2972292191435768</v>
      </c>
      <c r="AV48" s="180">
        <v>6.3311174422285532</v>
      </c>
      <c r="AW48" s="180">
        <v>6.3613231552162848</v>
      </c>
      <c r="AX48" s="178">
        <v>6.4391500321957507</v>
      </c>
      <c r="AY48" s="178">
        <v>6.6225165562913908</v>
      </c>
    </row>
    <row r="49" spans="1:51" s="178" customFormat="1">
      <c r="A49" s="242">
        <v>44349</v>
      </c>
      <c r="B49" s="242"/>
      <c r="C49" s="242"/>
      <c r="D49" s="242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80">
        <v>5.6338028169014089</v>
      </c>
      <c r="AD49" s="180">
        <v>5.6625141562853907</v>
      </c>
      <c r="AE49" s="180">
        <v>5.6947608200455582</v>
      </c>
      <c r="AF49" s="180">
        <v>5.7257371886630404</v>
      </c>
      <c r="AG49" s="180">
        <v>5.7570523891767413</v>
      </c>
      <c r="AH49" s="180">
        <v>5.7887120115774247</v>
      </c>
      <c r="AI49" s="180">
        <v>5.8190282222868781</v>
      </c>
      <c r="AJ49" s="180">
        <v>5.8513750731421883</v>
      </c>
      <c r="AK49" s="180">
        <v>5.8823529411764701</v>
      </c>
      <c r="AL49" s="180">
        <v>5.9119125036949454</v>
      </c>
      <c r="AM49" s="180">
        <v>5.9453032104637344</v>
      </c>
      <c r="AN49" s="180">
        <v>5.975500448162534</v>
      </c>
      <c r="AO49" s="180">
        <v>6.0024009603841542</v>
      </c>
      <c r="AP49" s="180">
        <v>6.0368246302444915</v>
      </c>
      <c r="AQ49" s="180">
        <v>6.0679611650485432</v>
      </c>
      <c r="AR49" s="180">
        <v>6.0975609756097562</v>
      </c>
      <c r="AS49" s="180">
        <v>6.1312078479460457</v>
      </c>
      <c r="AT49" s="180">
        <v>6.1614294516327792</v>
      </c>
      <c r="AU49" s="180">
        <v>6.1919504643962844</v>
      </c>
      <c r="AV49" s="180">
        <v>6.2247121070650486</v>
      </c>
      <c r="AW49" s="180">
        <v>6.2539086929330834</v>
      </c>
      <c r="AX49" s="178">
        <v>6.4391500321957507</v>
      </c>
      <c r="AY49" s="178">
        <v>6.6225165562913908</v>
      </c>
    </row>
    <row r="50" spans="1:51" s="178" customFormat="1">
      <c r="A50" s="242">
        <v>44350</v>
      </c>
      <c r="B50" s="242"/>
      <c r="C50" s="242"/>
      <c r="D50" s="242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80">
        <v>5.6306306306306304</v>
      </c>
      <c r="AD50" s="180">
        <v>5.6593095642331637</v>
      </c>
      <c r="AE50" s="180">
        <v>5.69313976658127</v>
      </c>
      <c r="AF50" s="180">
        <v>5.7224606580829764</v>
      </c>
      <c r="AG50" s="180">
        <v>5.7537399309551205</v>
      </c>
      <c r="AH50" s="180">
        <v>5.7853630315302285</v>
      </c>
      <c r="AI50" s="180">
        <v>5.8156440825821463</v>
      </c>
      <c r="AJ50" s="180">
        <v>5.8479532163742682</v>
      </c>
      <c r="AK50" s="180">
        <v>5.8771672054069937</v>
      </c>
      <c r="AL50" s="180">
        <v>5.9066745422327225</v>
      </c>
      <c r="AM50" s="180">
        <v>5.94000594000594</v>
      </c>
      <c r="AN50" s="180">
        <v>5.9701492537313428</v>
      </c>
      <c r="AO50" s="180">
        <v>5.9988002399520104</v>
      </c>
      <c r="AP50" s="180">
        <v>6.0313630880579012</v>
      </c>
      <c r="AQ50" s="180">
        <v>6.0624431645953312</v>
      </c>
      <c r="AR50" s="180">
        <v>6.0901339829476244</v>
      </c>
      <c r="AS50" s="180">
        <v>6.1236987140232699</v>
      </c>
      <c r="AT50" s="180">
        <v>6.1538461538461533</v>
      </c>
      <c r="AU50" s="180">
        <v>6.1862047633776687</v>
      </c>
      <c r="AV50" s="180">
        <v>6.2169723344731116</v>
      </c>
      <c r="AW50" s="180">
        <v>6.2460961898813245</v>
      </c>
      <c r="AX50" s="178">
        <v>6.4391500321957507</v>
      </c>
      <c r="AY50" s="178">
        <v>6.6225165562913908</v>
      </c>
    </row>
    <row r="51" spans="1:51" ht="15" customHeight="1">
      <c r="A51" s="96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6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6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6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6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6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6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6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6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6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6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6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6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6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6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6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6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6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6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6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6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92" customFormat="1" ht="14.45" customHeight="1">
      <c r="A72" s="104">
        <v>44382</v>
      </c>
      <c r="I72" s="192">
        <v>5.0722799898554403</v>
      </c>
      <c r="J72" s="192">
        <v>5.0916496945010188</v>
      </c>
      <c r="K72" s="192">
        <v>5.1111679018655769</v>
      </c>
      <c r="L72" s="192">
        <v>5.1347881899871632</v>
      </c>
      <c r="M72" s="192">
        <v>5.161290322580645</v>
      </c>
      <c r="N72" s="192">
        <v>5.1880674448767836</v>
      </c>
      <c r="O72" s="192">
        <v>5.2164840897235258</v>
      </c>
      <c r="P72" s="192">
        <v>5.2397170552790149</v>
      </c>
      <c r="Q72" s="192">
        <v>5.2714812862414338</v>
      </c>
      <c r="R72" s="192">
        <v>5.2994170641229461</v>
      </c>
      <c r="S72" s="192">
        <v>5.3319114902692615</v>
      </c>
      <c r="T72" s="192">
        <v>5.3604931653712145</v>
      </c>
      <c r="U72" s="192">
        <v>5.3922890266918309</v>
      </c>
      <c r="V72" s="192">
        <v>5.4288816503800215</v>
      </c>
      <c r="W72" s="192">
        <v>5.4614964500273073</v>
      </c>
      <c r="X72" s="192">
        <v>5.4945054945054945</v>
      </c>
      <c r="Y72" s="192">
        <v>5.5279159756771694</v>
      </c>
      <c r="Z72" s="192">
        <v>5.5617352614015578</v>
      </c>
      <c r="AA72" s="192">
        <v>5.5959709009513148</v>
      </c>
      <c r="AB72" s="192">
        <v>5.6274620146314014</v>
      </c>
      <c r="AC72" s="192">
        <v>5.660911406736485</v>
      </c>
      <c r="AD72" s="192">
        <v>5.6915196357427433</v>
      </c>
      <c r="AE72" s="192">
        <v>5.72737686139748</v>
      </c>
      <c r="AF72" s="192">
        <v>5.7603686635944698</v>
      </c>
      <c r="AG72" s="192">
        <v>5.7954216169226305</v>
      </c>
      <c r="AH72" s="192">
        <v>5.829204313611192</v>
      </c>
      <c r="AI72" s="192">
        <v>5.8616647127784294</v>
      </c>
      <c r="AJ72" s="192">
        <v>5.8962264150943398</v>
      </c>
      <c r="AK72" s="192">
        <v>5.929439667951379</v>
      </c>
      <c r="AL72" s="192">
        <v>5.9612518628912072</v>
      </c>
      <c r="AM72" s="192">
        <v>5.9970014992503744</v>
      </c>
      <c r="AN72" s="192">
        <v>6.0295447693699122</v>
      </c>
      <c r="AO72" s="192">
        <v>6.0606060606060606</v>
      </c>
      <c r="AP72" s="192">
        <v>6.0957025297165499</v>
      </c>
      <c r="AQ72" s="192">
        <v>6.1312078479460457</v>
      </c>
      <c r="AR72" s="192">
        <v>6.1614294516327792</v>
      </c>
      <c r="AS72" s="192">
        <v>6.1977068484660682</v>
      </c>
      <c r="AT72" s="192">
        <v>6.2305295950155761</v>
      </c>
      <c r="AU72" s="192">
        <v>6.2637018477920456</v>
      </c>
      <c r="AV72" s="192">
        <v>6.2992125984251963</v>
      </c>
      <c r="AW72" s="192">
        <v>6.3311174422285532</v>
      </c>
      <c r="AX72" s="192">
        <v>6.2169723344731116</v>
      </c>
    </row>
    <row r="73" spans="1:51" ht="15" customHeight="1">
      <c r="A73" s="96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6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6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6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6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6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6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6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6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6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6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6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6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6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6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6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6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6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6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6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6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6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6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6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6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6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6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6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6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6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6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6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6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6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6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6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6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6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6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6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6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6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6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6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6">
        <v>44445</v>
      </c>
      <c r="K117" s="192">
        <v>5.2002080083203328</v>
      </c>
      <c r="L117" s="192">
        <v>5.2246603970741905</v>
      </c>
      <c r="M117" s="192">
        <v>5.2521008403361344</v>
      </c>
      <c r="N117" s="192">
        <v>5.2882072977260712</v>
      </c>
      <c r="O117" s="192">
        <v>5.3219797764768488</v>
      </c>
      <c r="P117" s="192">
        <v>5.3490238031559239</v>
      </c>
      <c r="Q117" s="192">
        <v>5.3879310344827589</v>
      </c>
      <c r="R117" s="192">
        <v>5.4215234480889132</v>
      </c>
      <c r="S117" s="192">
        <v>5.4585152838427948</v>
      </c>
      <c r="T117" s="192">
        <v>5.4960153888430892</v>
      </c>
      <c r="U117" s="192">
        <v>5.5340343110127286</v>
      </c>
      <c r="V117" s="192">
        <v>5.5756899916364651</v>
      </c>
      <c r="W117" s="192">
        <v>5.616399887672002</v>
      </c>
      <c r="X117" s="192">
        <v>5.6577086280056577</v>
      </c>
      <c r="Y117" s="192">
        <v>5.6980056980056988</v>
      </c>
      <c r="Z117" s="192">
        <v>5.7388809182209473</v>
      </c>
      <c r="AA117" s="192">
        <v>5.78368999421631</v>
      </c>
      <c r="AB117" s="192">
        <v>5.8207217694994178</v>
      </c>
      <c r="AC117" s="192">
        <v>5.8633831720902956</v>
      </c>
      <c r="AD117" s="192">
        <v>5.9014458542342876</v>
      </c>
      <c r="AE117" s="192">
        <v>5.9470710674992571</v>
      </c>
      <c r="AF117" s="192">
        <v>5.9880239520958076</v>
      </c>
      <c r="AG117" s="192">
        <v>6.0295447693699122</v>
      </c>
      <c r="AH117" s="192">
        <v>6.0716454159077102</v>
      </c>
      <c r="AI117" s="192">
        <v>6.1106018942865878</v>
      </c>
      <c r="AJ117" s="192">
        <v>6.1557402277623883</v>
      </c>
      <c r="AK117" s="192">
        <v>6.195786864931847</v>
      </c>
      <c r="AL117" s="192">
        <v>6.2344139650872821</v>
      </c>
      <c r="AM117" s="192">
        <v>6.2794348508634226</v>
      </c>
      <c r="AN117" s="192">
        <v>6.3191153238546605</v>
      </c>
      <c r="AO117" s="192">
        <v>6.3572790845518119</v>
      </c>
      <c r="AP117" s="192">
        <v>6.4020486555697822</v>
      </c>
      <c r="AQ117" s="192">
        <v>6.4453754431195609</v>
      </c>
      <c r="AR117" s="192">
        <v>6.4829821717990272</v>
      </c>
      <c r="AS117" s="192">
        <v>6.5274151436031334</v>
      </c>
      <c r="AT117" s="192">
        <v>6.5681444991789819</v>
      </c>
      <c r="AU117" s="192">
        <v>6.6115702479338845</v>
      </c>
      <c r="AV117" s="192">
        <v>6.6533599467731213</v>
      </c>
      <c r="AW117" s="192">
        <v>6.6934404283801872</v>
      </c>
      <c r="AX117" s="192">
        <v>6.6203243958953992</v>
      </c>
    </row>
    <row r="118" spans="1:50">
      <c r="A118" s="96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6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6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6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6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6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6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6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6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6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6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6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6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6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6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6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6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6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6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6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6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6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6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6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6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6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6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6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6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6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6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6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6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6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6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6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6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6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6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6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6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6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6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6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6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6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6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6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6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6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6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6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6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6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6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6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6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4">
        <v>44525</v>
      </c>
      <c r="M175" s="192">
        <v>5.5975370836831795</v>
      </c>
      <c r="N175" s="192">
        <v>5.6353902507748659</v>
      </c>
      <c r="O175" s="192">
        <v>5.6785917092561045</v>
      </c>
      <c r="P175" s="192">
        <v>5.7175528873642083</v>
      </c>
      <c r="Q175" s="192">
        <v>5.7736720554272516</v>
      </c>
      <c r="R175" s="192">
        <v>5.8258083309059137</v>
      </c>
      <c r="S175" s="192">
        <v>5.8840835539864669</v>
      </c>
      <c r="T175" s="192">
        <v>5.94000594000594</v>
      </c>
      <c r="U175" s="192">
        <v>5.9952038369304557</v>
      </c>
      <c r="V175" s="192">
        <v>6.0569351907934585</v>
      </c>
      <c r="W175" s="192">
        <v>6.1106018942865878</v>
      </c>
      <c r="X175" s="192">
        <v>6.1652281134401967</v>
      </c>
      <c r="Y175" s="192">
        <v>6.2189054726368163</v>
      </c>
      <c r="Z175" s="192">
        <v>6.2695924764890281</v>
      </c>
      <c r="AA175" s="192">
        <v>6.3231109705975337</v>
      </c>
      <c r="AB175" s="192">
        <v>6.3714558776680468</v>
      </c>
      <c r="AC175" s="192">
        <v>6.4246707356247992</v>
      </c>
      <c r="AD175" s="192">
        <v>6.4724919093851137</v>
      </c>
      <c r="AE175" s="192">
        <v>6.5274151436031334</v>
      </c>
      <c r="AF175" s="192">
        <v>6.5789473684210531</v>
      </c>
      <c r="AG175" s="192">
        <v>6.6312997347480112</v>
      </c>
      <c r="AH175" s="192">
        <v>6.6844919786096249</v>
      </c>
      <c r="AI175" s="192">
        <v>6.7340067340067344</v>
      </c>
      <c r="AJ175" s="192">
        <v>6.7865626060400404</v>
      </c>
      <c r="AK175" s="192">
        <v>6.8376068376068382</v>
      </c>
      <c r="AL175" s="192">
        <v>6.887052341597796</v>
      </c>
      <c r="AM175" s="192">
        <v>6.9444444444444446</v>
      </c>
      <c r="AN175" s="192">
        <v>6.9930069930069934</v>
      </c>
      <c r="AO175" s="192">
        <v>7.0397747272087292</v>
      </c>
      <c r="AP175" s="192">
        <v>7.0972320794889994</v>
      </c>
      <c r="AQ175" s="192">
        <v>7.1505184125849119</v>
      </c>
      <c r="AR175" s="192">
        <v>7.196833393306945</v>
      </c>
      <c r="AS175" s="192">
        <v>7.2542618788538267</v>
      </c>
      <c r="AT175" s="192">
        <v>7.3046018991964941</v>
      </c>
      <c r="AU175" s="192">
        <v>7.3556454578889303</v>
      </c>
      <c r="AV175" s="192">
        <v>7.4101519081141172</v>
      </c>
      <c r="AW175" s="192">
        <v>7.4571215510812827</v>
      </c>
    </row>
    <row r="176" spans="1:49">
      <c r="A176" s="96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6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6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6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6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6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6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6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6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6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6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6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6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6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6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6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6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6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6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6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6">
        <v>44554</v>
      </c>
      <c r="N196" s="192">
        <v>5.6802044873615447</v>
      </c>
      <c r="O196" s="192">
        <v>5.7175528873642083</v>
      </c>
      <c r="P196" s="192">
        <v>5.7570523891767413</v>
      </c>
      <c r="Q196" s="192">
        <v>5.8038305281485778</v>
      </c>
      <c r="R196" s="192">
        <v>5.8530875036581795</v>
      </c>
      <c r="S196" s="192">
        <v>5.9066745422327225</v>
      </c>
      <c r="T196" s="192">
        <v>5.9577003276735176</v>
      </c>
      <c r="U196" s="192">
        <v>6.0114217012323419</v>
      </c>
      <c r="V196" s="192">
        <v>6.0716454159077102</v>
      </c>
      <c r="W196" s="192">
        <v>6.1255742725880546</v>
      </c>
      <c r="X196" s="192">
        <v>6.1785603954278656</v>
      </c>
      <c r="Y196" s="192">
        <v>6.2305295950155761</v>
      </c>
      <c r="Z196" s="192">
        <v>6.2814070351758788</v>
      </c>
      <c r="AA196" s="192">
        <v>6.3271116735210375</v>
      </c>
      <c r="AB196" s="192">
        <v>6.369426751592357</v>
      </c>
      <c r="AC196" s="192">
        <v>6.414368184733803</v>
      </c>
      <c r="AD196" s="192">
        <v>6.4536947402387863</v>
      </c>
      <c r="AE196" s="192">
        <v>6.5019505851755532</v>
      </c>
      <c r="AF196" s="192">
        <v>6.5466448445171848</v>
      </c>
      <c r="AG196" s="192">
        <v>6.5919578114700066</v>
      </c>
      <c r="AH196" s="192">
        <v>6.6379024228343839</v>
      </c>
      <c r="AI196" s="192">
        <v>6.6800267201068806</v>
      </c>
      <c r="AJ196" s="192">
        <v>6.7272115708039015</v>
      </c>
      <c r="AK196" s="192">
        <v>6.7704807041299935</v>
      </c>
      <c r="AL196" s="192">
        <v>6.8119891008174385</v>
      </c>
      <c r="AM196" s="192">
        <v>6.8610634648370503</v>
      </c>
      <c r="AN196" s="192">
        <v>6.9036934760096651</v>
      </c>
      <c r="AO196" s="192">
        <v>6.9444444444444446</v>
      </c>
      <c r="AP196" s="192">
        <v>6.9930069930069934</v>
      </c>
      <c r="AQ196" s="192">
        <v>7.0372976776917664</v>
      </c>
      <c r="AR196" s="192">
        <v>7.0796460176991154</v>
      </c>
      <c r="AS196" s="192">
        <v>7.1275837491090517</v>
      </c>
      <c r="AT196" s="192">
        <v>7.1710290426676231</v>
      </c>
      <c r="AU196" s="192">
        <v>7.2150072150072146</v>
      </c>
      <c r="AV196" s="192">
        <v>7.2621641249092237</v>
      </c>
      <c r="AW196" s="192">
        <v>7.3046018991964941</v>
      </c>
      <c r="AX196" s="192">
        <v>7.2516316171138513</v>
      </c>
    </row>
    <row r="197" spans="1:50">
      <c r="A197" s="96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6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6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6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6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6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6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6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6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6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6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6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6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6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6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6">
        <v>44578</v>
      </c>
      <c r="O212" s="192">
        <v>5.54016620498615</v>
      </c>
      <c r="P212" s="192">
        <v>5.5788005578800561</v>
      </c>
      <c r="Q212" s="192">
        <v>5.6258790436005626</v>
      </c>
      <c r="R212" s="192">
        <v>5.6737588652482271</v>
      </c>
      <c r="S212" s="192">
        <v>5.72737686139748</v>
      </c>
      <c r="T212" s="192">
        <v>5.7770075101097627</v>
      </c>
      <c r="U212" s="192">
        <v>5.8275058275058278</v>
      </c>
      <c r="V212" s="192">
        <v>5.8840835539864669</v>
      </c>
      <c r="W212" s="192">
        <v>5.9364796675571387</v>
      </c>
      <c r="X212" s="192">
        <v>5.9880239520958076</v>
      </c>
      <c r="Y212" s="192">
        <v>6.0386473429951693</v>
      </c>
      <c r="Z212" s="192">
        <v>6.0882800608828003</v>
      </c>
      <c r="AA212" s="192">
        <v>6.1406202026404673</v>
      </c>
      <c r="AB212" s="192">
        <v>6.182380216383307</v>
      </c>
      <c r="AC212" s="192">
        <v>6.2285892245406416</v>
      </c>
      <c r="AD212" s="192">
        <v>6.2715584822828472</v>
      </c>
      <c r="AE212" s="192">
        <v>6.3191153238546605</v>
      </c>
      <c r="AF212" s="192">
        <v>6.3653723742838961</v>
      </c>
      <c r="AG212" s="192">
        <v>6.4102564102564106</v>
      </c>
      <c r="AH212" s="192">
        <v>6.4578624475298678</v>
      </c>
      <c r="AI212" s="192">
        <v>6.5019505851755532</v>
      </c>
      <c r="AJ212" s="192">
        <v>6.5487884741322855</v>
      </c>
      <c r="AK212" s="192">
        <v>6.5941312232113418</v>
      </c>
      <c r="AL212" s="192">
        <v>6.6379024228343839</v>
      </c>
      <c r="AM212" s="192">
        <v>6.6867268472082921</v>
      </c>
      <c r="AN212" s="192">
        <v>6.7294751009421256</v>
      </c>
      <c r="AO212" s="192">
        <v>6.7727734507280726</v>
      </c>
      <c r="AP212" s="192">
        <v>6.8212824010914046</v>
      </c>
      <c r="AQ212" s="192">
        <v>6.8681318681318677</v>
      </c>
      <c r="AR212" s="192">
        <v>6.9084628670120907</v>
      </c>
      <c r="AS212" s="192">
        <v>6.9589422407794022</v>
      </c>
      <c r="AT212" s="192">
        <v>7.0028011204481784</v>
      </c>
      <c r="AU212" s="192">
        <v>7.0497003877335214</v>
      </c>
      <c r="AV212" s="192">
        <v>7.0972320794889994</v>
      </c>
      <c r="AW212" s="192">
        <v>7.1403070332024274</v>
      </c>
    </row>
    <row r="213" spans="1:49">
      <c r="A213" s="96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6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6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6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6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6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6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6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6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6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6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6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6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6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6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6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6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6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6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6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6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6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6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6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6">
        <v>44613</v>
      </c>
      <c r="P237" s="192">
        <v>5.1453563159248779</v>
      </c>
      <c r="Q237" s="192">
        <v>5.186721991701245</v>
      </c>
      <c r="R237" s="192">
        <v>5.2287581699346406</v>
      </c>
      <c r="S237" s="192">
        <v>5.2728710783021349</v>
      </c>
      <c r="T237" s="192">
        <v>5.3205639797818565</v>
      </c>
      <c r="U237" s="192">
        <v>5.3662463107056615</v>
      </c>
      <c r="V237" s="192">
        <v>5.417118093174432</v>
      </c>
      <c r="W237" s="192">
        <v>5.4614964500273073</v>
      </c>
      <c r="X237" s="192">
        <v>5.5066079295154182</v>
      </c>
      <c r="Y237" s="192">
        <v>5.5509297807382731</v>
      </c>
      <c r="Z237" s="192">
        <v>5.5959709009513148</v>
      </c>
      <c r="AA237" s="192">
        <v>5.6433408577878108</v>
      </c>
      <c r="AB237" s="192">
        <v>5.6850483229107445</v>
      </c>
      <c r="AC237" s="192">
        <v>5.7257371886630404</v>
      </c>
      <c r="AD237" s="192">
        <v>5.762028233938346</v>
      </c>
      <c r="AE237" s="192">
        <v>5.8055152394775043</v>
      </c>
      <c r="AF237" s="192">
        <v>5.8445353594389244</v>
      </c>
      <c r="AG237" s="192">
        <v>5.8858151854031782</v>
      </c>
      <c r="AH237" s="192">
        <v>5.9259259259259256</v>
      </c>
      <c r="AI237" s="192">
        <v>5.9630292188431726</v>
      </c>
      <c r="AJ237" s="192">
        <v>6.0060060060060056</v>
      </c>
      <c r="AK237" s="192">
        <v>6.0441220912662432</v>
      </c>
      <c r="AL237" s="192">
        <v>6.0827250608272507</v>
      </c>
      <c r="AM237" s="192">
        <v>6.1255742725880546</v>
      </c>
      <c r="AN237" s="192">
        <v>6.1633281972265017</v>
      </c>
      <c r="AO237" s="192">
        <v>6.2015503875968987</v>
      </c>
      <c r="AP237" s="192">
        <v>6.2441461130190454</v>
      </c>
      <c r="AQ237" s="192">
        <v>6.2853551225644253</v>
      </c>
      <c r="AR237" s="192">
        <v>6.3211125158027812</v>
      </c>
      <c r="AS237" s="192">
        <v>6.3653723742838961</v>
      </c>
      <c r="AT237" s="192">
        <v>6.404098623118796</v>
      </c>
      <c r="AU237" s="192">
        <v>6.4453754431195609</v>
      </c>
      <c r="AV237" s="192">
        <v>6.4850843060959793</v>
      </c>
      <c r="AW237" s="192">
        <v>6.5231572080887155</v>
      </c>
    </row>
    <row r="238" spans="1:50">
      <c r="A238" s="96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6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6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6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6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6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6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6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6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6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6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6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6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6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6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6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6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6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6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6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6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6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6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6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6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6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6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6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6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6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6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6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6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6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6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6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6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6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6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6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6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6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6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6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6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6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6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6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6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6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6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6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6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6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6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6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6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6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6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6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6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6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6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6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6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6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6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6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6">
        <v>44711</v>
      </c>
      <c r="S306" s="192">
        <v>4.7404598246029863</v>
      </c>
      <c r="T306" s="192">
        <v>4.7824007651841223</v>
      </c>
      <c r="U306" s="192">
        <v>4.8216007714561231</v>
      </c>
      <c r="V306" s="192">
        <v>4.867364322219518</v>
      </c>
      <c r="W306" s="192">
        <v>4.9055678194751042</v>
      </c>
      <c r="X306" s="192">
        <v>4.9443757725587139</v>
      </c>
      <c r="Y306" s="192">
        <v>4.9825610363726955</v>
      </c>
      <c r="Z306" s="192">
        <v>5.0213406979663571</v>
      </c>
      <c r="AA306" s="192">
        <v>5.0607287449392713</v>
      </c>
      <c r="AB306" s="192">
        <v>5.0968399592252798</v>
      </c>
      <c r="AC306" s="192">
        <v>5.1347881899871632</v>
      </c>
      <c r="AD306" s="192">
        <v>5.1692943913155851</v>
      </c>
      <c r="AE306" s="192">
        <v>5.2096900234436045</v>
      </c>
      <c r="AF306" s="192">
        <v>5.2424639580602879</v>
      </c>
      <c r="AG306" s="192">
        <v>5.275652862041678</v>
      </c>
      <c r="AH306" s="192">
        <v>5.3092646668436423</v>
      </c>
      <c r="AI306" s="192">
        <v>5.3418803418803416</v>
      </c>
      <c r="AJ306" s="192">
        <v>5.376344086021505</v>
      </c>
      <c r="AK306" s="192">
        <v>5.4097917230186638</v>
      </c>
      <c r="AL306" s="192">
        <v>5.4406964091403704</v>
      </c>
      <c r="AM306" s="192">
        <v>5.4764512595837891</v>
      </c>
      <c r="AN306" s="192">
        <v>5.5081244836133303</v>
      </c>
      <c r="AO306" s="192">
        <v>5.5386319579063974</v>
      </c>
      <c r="AP306" s="192">
        <v>5.5756899916364651</v>
      </c>
      <c r="AQ306" s="192">
        <v>5.608524957936063</v>
      </c>
      <c r="AR306" s="192">
        <v>5.6401579244218834</v>
      </c>
      <c r="AS306" s="192">
        <v>5.6753688989784337</v>
      </c>
      <c r="AT306" s="192">
        <v>5.7077625570776256</v>
      </c>
      <c r="AU306" s="192">
        <v>5.7421762848119435</v>
      </c>
      <c r="AV306" s="192">
        <v>5.7753393011839442</v>
      </c>
      <c r="AW306" s="192">
        <v>5.8072009291521489</v>
      </c>
    </row>
    <row r="307" spans="1:49">
      <c r="A307" s="96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6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6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6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6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6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6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6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6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6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6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6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6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6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6">
        <v>44732</v>
      </c>
      <c r="T321" s="192">
        <v>5.1559680329981949</v>
      </c>
      <c r="U321" s="192">
        <v>5.1961548454143927</v>
      </c>
      <c r="V321" s="192">
        <v>5.2424639580602879</v>
      </c>
      <c r="W321" s="192">
        <v>5.2798310454065467</v>
      </c>
      <c r="X321" s="192">
        <v>5.3191489361702127</v>
      </c>
      <c r="Y321" s="192">
        <v>5.3576212161800161</v>
      </c>
      <c r="Z321" s="192">
        <v>5.3951982735365531</v>
      </c>
      <c r="AA321" s="192">
        <v>5.4347826086956523</v>
      </c>
      <c r="AB321" s="192">
        <v>5.4704595185995624</v>
      </c>
      <c r="AC321" s="192">
        <v>5.5081244836133303</v>
      </c>
      <c r="AD321" s="192">
        <v>5.54016620498615</v>
      </c>
      <c r="AE321" s="192">
        <v>5.5788005578800561</v>
      </c>
      <c r="AF321" s="192">
        <v>5.6132472635419592</v>
      </c>
      <c r="AG321" s="192">
        <v>5.6481219994351877</v>
      </c>
      <c r="AH321" s="192">
        <v>5.683432793407218</v>
      </c>
      <c r="AI321" s="192">
        <v>5.715918833952558</v>
      </c>
      <c r="AJ321" s="192">
        <v>5.7520851308599363</v>
      </c>
      <c r="AK321" s="192">
        <v>5.7853630315302285</v>
      </c>
      <c r="AL321" s="192">
        <v>5.8190282222868781</v>
      </c>
      <c r="AM321" s="192">
        <v>5.8565153733528543</v>
      </c>
      <c r="AN321" s="192">
        <v>5.8892815076560661</v>
      </c>
      <c r="AO321" s="192">
        <v>5.9206631142687982</v>
      </c>
      <c r="AP321" s="192">
        <v>5.9577003276735176</v>
      </c>
      <c r="AQ321" s="192">
        <v>5.9916117435590177</v>
      </c>
      <c r="AR321" s="192">
        <v>6.0240963855421681</v>
      </c>
      <c r="AS321" s="192">
        <v>6.0606060606060606</v>
      </c>
      <c r="AT321" s="192">
        <v>6.0957025297165499</v>
      </c>
      <c r="AU321" s="192">
        <v>6.1312078479460457</v>
      </c>
      <c r="AV321" s="192">
        <v>6.1652281134401967</v>
      </c>
      <c r="AW321" s="192">
        <v>6.1977068484660682</v>
      </c>
    </row>
    <row r="322" spans="1:50">
      <c r="A322" s="96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6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6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6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6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6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6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6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6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6">
        <v>44746</v>
      </c>
      <c r="U331" s="192">
        <v>5.3490238031559239</v>
      </c>
      <c r="V331" s="192">
        <v>5.3966540744738261</v>
      </c>
      <c r="W331" s="192">
        <v>5.4406964091403704</v>
      </c>
      <c r="X331" s="192">
        <v>5.4839594187003016</v>
      </c>
      <c r="Y331" s="192">
        <v>5.5248618784530388</v>
      </c>
      <c r="Z331" s="192">
        <v>5.5663790704146949</v>
      </c>
      <c r="AA331" s="192">
        <v>5.608524957936063</v>
      </c>
      <c r="AB331" s="192">
        <v>5.6465273856578202</v>
      </c>
      <c r="AC331" s="192">
        <v>5.6866647711117428</v>
      </c>
      <c r="AD331" s="192">
        <v>5.7224606580829764</v>
      </c>
      <c r="AE331" s="192">
        <v>5.7636887608069172</v>
      </c>
      <c r="AF331" s="192">
        <v>5.8004640371229703</v>
      </c>
      <c r="AG331" s="192">
        <v>5.8394160583941606</v>
      </c>
      <c r="AH331" s="192">
        <v>5.8788947677836569</v>
      </c>
      <c r="AI331" s="192">
        <v>5.9154096421177167</v>
      </c>
      <c r="AJ331" s="192">
        <v>5.954153021732659</v>
      </c>
      <c r="AK331" s="192">
        <v>5.9916117435590177</v>
      </c>
      <c r="AL331" s="192">
        <v>6.0295447693699122</v>
      </c>
      <c r="AM331" s="192">
        <v>6.0698027314112286</v>
      </c>
      <c r="AN331" s="192">
        <v>6.1068702290076331</v>
      </c>
      <c r="AO331" s="192">
        <v>6.1425061425061429</v>
      </c>
      <c r="AP331" s="192">
        <v>6.182380216383307</v>
      </c>
      <c r="AQ331" s="192">
        <v>6.2227753578095824</v>
      </c>
      <c r="AR331" s="192">
        <v>6.2578222778473096</v>
      </c>
      <c r="AS331" s="192">
        <v>6.2992125984251963</v>
      </c>
      <c r="AT331" s="192">
        <v>6.3371356147021549</v>
      </c>
      <c r="AU331" s="192">
        <v>6.3755180108383813</v>
      </c>
      <c r="AV331" s="192">
        <v>6.414368184733803</v>
      </c>
      <c r="AW331" s="192">
        <v>6.449532408900355</v>
      </c>
    </row>
    <row r="332" spans="1:50">
      <c r="A332" s="96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6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6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6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6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6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6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6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6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6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6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6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6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6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6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6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6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6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6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6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6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6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6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6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6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6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6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6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6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6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6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6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6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6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6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6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6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6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6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6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6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6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6">
        <v>44805</v>
      </c>
      <c r="U374" s="671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6">
        <v>44806</v>
      </c>
      <c r="U375" s="670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4">
        <v>44809</v>
      </c>
      <c r="U376" s="669"/>
      <c r="W376" s="192">
        <v>5.2042674993494673</v>
      </c>
      <c r="X376" s="192">
        <v>5.2397170552790149</v>
      </c>
      <c r="Y376" s="192">
        <v>5.2770448548812663</v>
      </c>
      <c r="Z376" s="192">
        <v>5.3134962805526031</v>
      </c>
      <c r="AA376" s="192">
        <v>5.3518865400053519</v>
      </c>
      <c r="AB376" s="192">
        <v>5.3850296176628971</v>
      </c>
      <c r="AC376" s="192">
        <v>5.4215234480889132</v>
      </c>
      <c r="AD376" s="192">
        <v>5.4540496318516496</v>
      </c>
      <c r="AE376" s="192">
        <v>5.4929964295523215</v>
      </c>
      <c r="AF376" s="192">
        <v>5.5248618784530388</v>
      </c>
      <c r="AG376" s="192">
        <v>5.5570991942206165</v>
      </c>
      <c r="AH376" s="192">
        <v>5.5881531153953619</v>
      </c>
      <c r="AI376" s="192">
        <v>5.616399887672002</v>
      </c>
      <c r="AJ376" s="192">
        <v>5.6481219994351877</v>
      </c>
      <c r="AK376" s="192">
        <v>5.6753688989784337</v>
      </c>
      <c r="AL376" s="192">
        <v>5.7045065601825442</v>
      </c>
      <c r="AM376" s="192">
        <v>5.7355893318038431</v>
      </c>
      <c r="AN376" s="192">
        <v>5.7636887608069172</v>
      </c>
      <c r="AO376" s="192">
        <v>5.7903879559930518</v>
      </c>
      <c r="AP376" s="192">
        <v>5.8224163027656477</v>
      </c>
      <c r="AQ376" s="192">
        <v>5.8513750731421883</v>
      </c>
      <c r="AR376" s="192">
        <v>5.8788947677836569</v>
      </c>
      <c r="AS376" s="192">
        <v>5.9101654846335698</v>
      </c>
      <c r="AT376" s="192">
        <v>5.9382422802850359</v>
      </c>
      <c r="AU376" s="192">
        <v>5.9683676514473287</v>
      </c>
      <c r="AV376" s="192">
        <v>5.9988002399520104</v>
      </c>
      <c r="AW376" s="192">
        <v>6.0259114191021395</v>
      </c>
    </row>
    <row r="377" spans="1:49">
      <c r="A377" s="96">
        <v>44810</v>
      </c>
      <c r="U377" s="670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6">
        <v>44811</v>
      </c>
      <c r="U378" s="669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6">
        <v>44812</v>
      </c>
      <c r="U379" s="670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6">
        <v>44813</v>
      </c>
      <c r="U380" s="399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6">
        <v>44816</v>
      </c>
      <c r="U381" s="670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6">
        <v>44817</v>
      </c>
      <c r="U382" s="669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6">
        <v>44818</v>
      </c>
      <c r="U383" s="670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6">
        <v>44819</v>
      </c>
      <c r="U384" s="669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6">
        <v>44820</v>
      </c>
      <c r="U385" s="670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6">
        <v>44823</v>
      </c>
      <c r="U386" s="669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6">
        <v>44824</v>
      </c>
      <c r="U387" s="670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6">
        <v>44825</v>
      </c>
      <c r="U388" s="669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6">
        <v>44826</v>
      </c>
      <c r="U389" s="670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6">
        <v>44827</v>
      </c>
      <c r="U390" s="669"/>
      <c r="V390" s="399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6">
        <v>44830</v>
      </c>
      <c r="U391" s="671"/>
      <c r="V391" s="401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6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6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6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6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6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6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6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6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6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6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6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6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6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6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6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6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6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6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6">
        <v>44855</v>
      </c>
      <c r="W410" s="671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6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6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6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6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6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6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6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6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6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6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6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6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6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6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6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6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6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6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6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6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6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6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6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6">
        <v>44889</v>
      </c>
      <c r="Y434" s="192">
        <v>5.4024851431658565</v>
      </c>
      <c r="Z434" s="192">
        <v>5.4362598532209843</v>
      </c>
      <c r="AA434" s="192">
        <v>5.4674685620557684</v>
      </c>
      <c r="AB434" s="192">
        <v>5.4914881933003841</v>
      </c>
      <c r="AC434" s="192">
        <v>5.5263885051119095</v>
      </c>
      <c r="AD434" s="192">
        <v>5.5570991942206165</v>
      </c>
      <c r="AE434" s="192">
        <v>5.594405594405595</v>
      </c>
      <c r="AF434" s="192">
        <v>5.6306306306306304</v>
      </c>
      <c r="AG434" s="192">
        <v>5.6689342403628116</v>
      </c>
      <c r="AH434" s="192">
        <v>5.7061340941512126</v>
      </c>
      <c r="AI434" s="192">
        <v>5.7421762848119435</v>
      </c>
      <c r="AJ434" s="192">
        <v>5.7803468208092488</v>
      </c>
      <c r="AK434" s="192">
        <v>5.8173356602675979</v>
      </c>
      <c r="AL434" s="192">
        <v>5.8548009367681493</v>
      </c>
      <c r="AM434" s="192">
        <v>5.8979652020053077</v>
      </c>
      <c r="AN434" s="192">
        <v>5.9347181008902075</v>
      </c>
      <c r="AO434" s="192">
        <v>5.9719319199761127</v>
      </c>
      <c r="AP434" s="192">
        <v>6.0150375939849621</v>
      </c>
      <c r="AQ434" s="192">
        <v>6.0551014229488347</v>
      </c>
      <c r="AR434" s="192">
        <v>6.091989034419738</v>
      </c>
      <c r="AS434" s="192">
        <v>6.1349693251533743</v>
      </c>
      <c r="AT434" s="192">
        <v>6.1728395061728394</v>
      </c>
      <c r="AU434" s="192">
        <v>6.2131096613855235</v>
      </c>
      <c r="AV434" s="192">
        <v>6.2539086929330834</v>
      </c>
      <c r="AW434" s="192">
        <v>6.2912865681031764</v>
      </c>
    </row>
    <row r="435" spans="1:49">
      <c r="A435" s="96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6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6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6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6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6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6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6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6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6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6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6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6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6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6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6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6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6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6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6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6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6">
        <v>44921</v>
      </c>
      <c r="Z456" s="192">
        <v>5.1666236114699045</v>
      </c>
      <c r="AA456" s="192">
        <v>5.1948051948051948</v>
      </c>
      <c r="AB456" s="192">
        <v>5.2219321148825069</v>
      </c>
      <c r="AC456" s="192">
        <v>5.2562417871222076</v>
      </c>
      <c r="AD456" s="192">
        <v>5.2840158520475562</v>
      </c>
      <c r="AE456" s="192">
        <v>5.3163211057947901</v>
      </c>
      <c r="AF456" s="192">
        <v>5.3475935828877006</v>
      </c>
      <c r="AG456" s="192">
        <v>5.3792361484669176</v>
      </c>
      <c r="AH456" s="192">
        <v>5.4127198917456019</v>
      </c>
      <c r="AI456" s="192">
        <v>5.4436581382689164</v>
      </c>
      <c r="AJ456" s="192">
        <v>5.4734537493158184</v>
      </c>
      <c r="AK456" s="192">
        <v>5.5005500550055011</v>
      </c>
      <c r="AL456" s="192">
        <v>5.5279159756771694</v>
      </c>
      <c r="AM456" s="192">
        <v>5.5648302726766836</v>
      </c>
      <c r="AN456" s="192">
        <v>5.5959709009513148</v>
      </c>
      <c r="AO456" s="192">
        <v>5.6258790436005626</v>
      </c>
      <c r="AP456" s="192">
        <v>5.660911406736485</v>
      </c>
      <c r="AQ456" s="192">
        <v>5.6947608200455582</v>
      </c>
      <c r="AR456" s="192">
        <v>5.7257371886630404</v>
      </c>
      <c r="AS456" s="192">
        <v>5.762028233938346</v>
      </c>
      <c r="AT456" s="192">
        <v>5.793742757821553</v>
      </c>
      <c r="AU456" s="192">
        <v>5.8275058275058278</v>
      </c>
      <c r="AV456" s="192">
        <v>5.8616647127784294</v>
      </c>
      <c r="AW456" s="192">
        <v>5.8927519151443724</v>
      </c>
    </row>
    <row r="457" spans="1:49">
      <c r="A457" s="96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6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6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6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6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6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6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6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6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6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6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6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6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6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6">
        <v>44942</v>
      </c>
      <c r="AA471" s="192">
        <v>5.1111679018655769</v>
      </c>
      <c r="AB471" s="192">
        <v>5.1361068310220848</v>
      </c>
      <c r="AC471" s="192">
        <v>5.1666236114699045</v>
      </c>
      <c r="AD471" s="192">
        <v>5.1934562451311352</v>
      </c>
      <c r="AE471" s="192">
        <v>5.226025607525477</v>
      </c>
      <c r="AF471" s="192">
        <v>5.2548607461902259</v>
      </c>
      <c r="AG471" s="192">
        <v>5.2854122621564477</v>
      </c>
      <c r="AH471" s="192">
        <v>5.3163211057947901</v>
      </c>
      <c r="AI471" s="192">
        <v>5.344735435595938</v>
      </c>
      <c r="AJ471" s="192">
        <v>5.3748992206396133</v>
      </c>
      <c r="AK471" s="192">
        <v>5.4010261949770451</v>
      </c>
      <c r="AL471" s="192">
        <v>5.4274084124830395</v>
      </c>
      <c r="AM471" s="192">
        <v>5.4570259208731242</v>
      </c>
      <c r="AN471" s="192">
        <v>5.4854635216675813</v>
      </c>
      <c r="AO471" s="192">
        <v>5.5126791620727671</v>
      </c>
      <c r="AP471" s="192">
        <v>5.5463117027176931</v>
      </c>
      <c r="AQ471" s="192">
        <v>5.5756899916364651</v>
      </c>
      <c r="AR471" s="192">
        <v>5.6038105912020173</v>
      </c>
      <c r="AS471" s="192">
        <v>5.6353902507748659</v>
      </c>
      <c r="AT471" s="192">
        <v>5.6657223796034</v>
      </c>
      <c r="AU471" s="192">
        <v>5.6963827969239533</v>
      </c>
      <c r="AV471" s="192">
        <v>5.7257371886630404</v>
      </c>
      <c r="AW471" s="192">
        <v>5.755395683453238</v>
      </c>
    </row>
    <row r="472" spans="1:49">
      <c r="A472" s="96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6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6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6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6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6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6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6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6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6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6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6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6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6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6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6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6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6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6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6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6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6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6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6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6">
        <v>44977</v>
      </c>
      <c r="AA496" s="297">
        <v>5.0991790321758197</v>
      </c>
      <c r="AB496" s="192">
        <v>5.1679586563307494</v>
      </c>
      <c r="AC496" s="192">
        <v>5.2002080083203328</v>
      </c>
      <c r="AD496" s="192">
        <v>5.2219321148825069</v>
      </c>
      <c r="AE496" s="192">
        <v>5.2548607461902259</v>
      </c>
      <c r="AF496" s="192">
        <v>5.2840158520475562</v>
      </c>
      <c r="AG496" s="192">
        <v>5.3149083178315175</v>
      </c>
      <c r="AH496" s="192">
        <v>5.344735435595938</v>
      </c>
      <c r="AI496" s="192">
        <v>5.3691275167785237</v>
      </c>
      <c r="AJ496" s="192">
        <v>5.3966540744738261</v>
      </c>
      <c r="AK496" s="192">
        <v>5.4229934924078087</v>
      </c>
      <c r="AL496" s="192">
        <v>5.4466230936819171</v>
      </c>
      <c r="AM496" s="192">
        <v>5.4734537493158184</v>
      </c>
      <c r="AN496" s="192">
        <v>5.4975261132490374</v>
      </c>
      <c r="AO496" s="192">
        <v>5.5248618784530388</v>
      </c>
      <c r="AP496" s="192">
        <v>5.5570991942206165</v>
      </c>
      <c r="AQ496" s="192">
        <v>5.5865921787709496</v>
      </c>
      <c r="AR496" s="192">
        <v>5.6148231330713081</v>
      </c>
      <c r="AS496" s="192">
        <v>5.6465273856578202</v>
      </c>
      <c r="AT496" s="192">
        <v>5.6753688989784337</v>
      </c>
      <c r="AU496" s="192">
        <v>5.7045065601825442</v>
      </c>
      <c r="AV496" s="192">
        <v>5.7355893318038431</v>
      </c>
      <c r="AW496" s="192">
        <v>5.7636887608069172</v>
      </c>
    </row>
    <row r="497" spans="1:49">
      <c r="A497" s="96">
        <v>44978</v>
      </c>
      <c r="AA497" s="666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6">
        <v>44979</v>
      </c>
      <c r="AA498" s="666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6">
        <v>44980</v>
      </c>
      <c r="AA499" s="666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6">
        <v>44981</v>
      </c>
      <c r="AA500" s="666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6">
        <v>44984</v>
      </c>
      <c r="AA501" s="666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6">
        <v>44985</v>
      </c>
      <c r="AA502" s="666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6">
        <v>44986</v>
      </c>
      <c r="AA503" s="666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6">
        <v>44987</v>
      </c>
      <c r="AA504" s="666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6">
        <v>44988</v>
      </c>
      <c r="AA505" s="666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6">
        <v>44991</v>
      </c>
      <c r="AA506" s="666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6">
        <v>44992</v>
      </c>
      <c r="AA507" s="666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6">
        <v>44993</v>
      </c>
      <c r="AA508" s="666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6">
        <v>44994</v>
      </c>
      <c r="AA509" s="666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6">
        <v>44995</v>
      </c>
      <c r="AA510" s="666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6">
        <v>44998</v>
      </c>
      <c r="AA511" s="666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6">
        <v>44999</v>
      </c>
      <c r="AA512" s="666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6">
        <v>45000</v>
      </c>
      <c r="AA513" s="666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6">
        <v>45001</v>
      </c>
      <c r="AA514" s="666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6">
        <v>45002</v>
      </c>
      <c r="AA515" s="666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6">
        <v>45005</v>
      </c>
      <c r="AA516" s="666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6">
        <v>45006</v>
      </c>
      <c r="AA517" s="666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6">
        <v>45007</v>
      </c>
      <c r="AA518" s="666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6">
        <v>45008</v>
      </c>
      <c r="AA519" s="666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6">
        <v>45009</v>
      </c>
      <c r="AA520" s="666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6">
        <v>45012</v>
      </c>
      <c r="AA521" s="666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6">
        <v>45013</v>
      </c>
      <c r="AA522" s="666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6">
        <v>45014</v>
      </c>
      <c r="AA523" s="666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6">
        <v>45015</v>
      </c>
      <c r="AA524" s="666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6">
        <v>45016</v>
      </c>
      <c r="AA525" s="666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6">
        <v>45019</v>
      </c>
      <c r="AA526" s="666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6">
        <v>45020</v>
      </c>
      <c r="AA527" s="666">
        <v>5.0991790321758197</v>
      </c>
      <c r="AB527" s="28">
        <v>5.2077908551192582</v>
      </c>
      <c r="AC527" s="297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6">
        <v>45021</v>
      </c>
      <c r="AC528" s="297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6">
        <v>45022</v>
      </c>
      <c r="AC529" s="297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6">
        <v>45026</v>
      </c>
      <c r="AC530" s="297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6">
        <v>45027</v>
      </c>
      <c r="AC531" s="297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6">
        <v>45028</v>
      </c>
      <c r="AC532" s="297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6">
        <v>45029</v>
      </c>
      <c r="AC533" s="297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6">
        <v>45030</v>
      </c>
      <c r="AC534" s="297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6">
        <v>45033</v>
      </c>
      <c r="AC535" s="297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6">
        <v>45034</v>
      </c>
      <c r="AC536" s="297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6">
        <v>45035</v>
      </c>
      <c r="AC537" s="297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6">
        <v>45036</v>
      </c>
      <c r="AC538" s="297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4">
        <v>45037</v>
      </c>
      <c r="AC539" s="297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6">
        <v>45040</v>
      </c>
      <c r="AC540" s="297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6">
        <v>45041</v>
      </c>
      <c r="AC541" s="297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6">
        <v>45042</v>
      </c>
      <c r="AC542" s="297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6">
        <v>45043</v>
      </c>
      <c r="AC543" s="297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6">
        <v>45044</v>
      </c>
      <c r="AC544" s="297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4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6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6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6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6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6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6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6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6">
        <v>45057</v>
      </c>
      <c r="AD553" s="856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6">
        <v>45058</v>
      </c>
      <c r="AD554" s="856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6">
        <v>45061</v>
      </c>
      <c r="AD555" s="856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6">
        <v>45062</v>
      </c>
      <c r="AD556" s="856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6">
        <v>45063</v>
      </c>
      <c r="AD557" s="856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6">
        <v>45064</v>
      </c>
      <c r="AD558" s="856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6">
        <v>45065</v>
      </c>
      <c r="AD559" s="856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6">
        <v>45068</v>
      </c>
      <c r="AD560" s="856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6">
        <v>45069</v>
      </c>
      <c r="AD561" s="856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6">
        <v>45070</v>
      </c>
      <c r="AD562" s="856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6">
        <v>45071</v>
      </c>
      <c r="AD563" s="856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6">
        <v>45072</v>
      </c>
      <c r="AD564" s="856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6">
        <v>45075</v>
      </c>
      <c r="AD565" s="856">
        <v>4.9947999999999997</v>
      </c>
      <c r="AE565" s="192">
        <v>4.9900199600798407</v>
      </c>
      <c r="AF565" s="192">
        <v>5.0150451354062184</v>
      </c>
      <c r="AG565" s="192">
        <v>5.0390526581002772</v>
      </c>
      <c r="AH565" s="192">
        <v>5.0709939148073024</v>
      </c>
      <c r="AI565" s="192">
        <v>5.0929462694168581</v>
      </c>
      <c r="AJ565" s="192">
        <v>5.1177072671443193</v>
      </c>
      <c r="AK565" s="192">
        <v>5.1400668208686708</v>
      </c>
      <c r="AL565" s="192">
        <v>5.1599587203302377</v>
      </c>
      <c r="AM565" s="192">
        <v>5.1813471502590671</v>
      </c>
      <c r="AN565" s="192">
        <v>5.2015604681404417</v>
      </c>
      <c r="AO565" s="192">
        <v>5.2205690420255806</v>
      </c>
      <c r="AP565" s="192">
        <v>5.2424639580602879</v>
      </c>
      <c r="AQ565" s="192">
        <v>5.2631578947368425</v>
      </c>
      <c r="AR565" s="192">
        <v>5.2826201796090864</v>
      </c>
      <c r="AS565" s="192">
        <v>5.3064473335102145</v>
      </c>
      <c r="AT565" s="192">
        <v>5.3276505061267976</v>
      </c>
      <c r="AU565" s="192">
        <v>5.3490238031559239</v>
      </c>
      <c r="AV565" s="192">
        <v>5.3720118184260004</v>
      </c>
      <c r="AW565" s="192">
        <v>5.3922890266918309</v>
      </c>
    </row>
    <row r="566" spans="1:49">
      <c r="A566" s="96">
        <v>45076</v>
      </c>
      <c r="AD566" s="856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6">
        <v>45077</v>
      </c>
      <c r="AD567" s="856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6">
        <v>45078</v>
      </c>
      <c r="AD568" s="859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6">
        <v>45079</v>
      </c>
      <c r="AD569" s="859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6">
        <v>45082</v>
      </c>
      <c r="AD570" s="859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6">
        <v>45083</v>
      </c>
      <c r="AD571" s="859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6">
        <v>45084</v>
      </c>
      <c r="AD572" s="859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4">
        <v>45085</v>
      </c>
      <c r="AD573" s="859">
        <v>5.0952999999999999</v>
      </c>
      <c r="AE573" s="297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6">
        <v>45086</v>
      </c>
      <c r="AD574" s="859">
        <v>5.0952999999999999</v>
      </c>
      <c r="AE574" s="297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6">
        <v>45089</v>
      </c>
      <c r="AD575" s="859">
        <v>5.0952999999999999</v>
      </c>
      <c r="AE575" s="297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6">
        <v>45090</v>
      </c>
      <c r="AD576" s="859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6">
        <v>45091</v>
      </c>
      <c r="AD577" s="859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6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6">
        <v>45093</v>
      </c>
      <c r="AD579">
        <v>5.0952999999999999</v>
      </c>
      <c r="AE579" s="856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6">
        <v>45096</v>
      </c>
      <c r="AD580">
        <v>5.0952999999999999</v>
      </c>
      <c r="AE580" s="856">
        <v>4.7797000000000001</v>
      </c>
      <c r="AF580" s="192">
        <v>4.8262548262548259</v>
      </c>
      <c r="AG580" s="192">
        <v>4.8496605237633368</v>
      </c>
      <c r="AH580" s="192">
        <v>4.8744820862783333</v>
      </c>
      <c r="AI580" s="192">
        <v>4.8983590497183442</v>
      </c>
      <c r="AJ580" s="192">
        <v>4.9224710804824019</v>
      </c>
      <c r="AK580" s="192">
        <v>4.9443757725587139</v>
      </c>
      <c r="AL580" s="192">
        <v>4.964010920824026</v>
      </c>
      <c r="AM580" s="192">
        <v>4.9825610363726955</v>
      </c>
      <c r="AN580" s="192">
        <v>4.9987503124218948</v>
      </c>
      <c r="AO580" s="192">
        <v>5.013787916771121</v>
      </c>
      <c r="AP580" s="192">
        <v>5.0289162685441289</v>
      </c>
      <c r="AQ580" s="192">
        <v>5.0428643469490666</v>
      </c>
      <c r="AR580" s="192">
        <v>5.0568900126422252</v>
      </c>
      <c r="AS580" s="192">
        <v>5.0761421319796955</v>
      </c>
      <c r="AT580" s="192">
        <v>5.0942435048395316</v>
      </c>
      <c r="AU580" s="192">
        <v>5.112474437627812</v>
      </c>
      <c r="AV580" s="192">
        <v>5.1295203898435497</v>
      </c>
      <c r="AW580" s="192">
        <v>5.1466803911477097</v>
      </c>
    </row>
    <row r="581" spans="1:49">
      <c r="A581" s="96">
        <v>45097</v>
      </c>
      <c r="AD581">
        <v>5.0952999999999999</v>
      </c>
      <c r="AE581" s="856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6">
        <v>45098</v>
      </c>
      <c r="AD582">
        <v>5.0952999999999999</v>
      </c>
      <c r="AE582" s="856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6">
        <v>45099</v>
      </c>
      <c r="AD583">
        <v>5.0952999999999999</v>
      </c>
      <c r="AE583" s="856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6">
        <v>45100</v>
      </c>
      <c r="AD584">
        <v>5.0952999999999999</v>
      </c>
      <c r="AE584" s="856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6">
        <v>45103</v>
      </c>
      <c r="AD585">
        <v>5.0952999999999999</v>
      </c>
      <c r="AE585" s="856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6">
        <v>45104</v>
      </c>
      <c r="AD586">
        <v>5.0952999999999999</v>
      </c>
      <c r="AE586" s="856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6">
        <v>45105</v>
      </c>
      <c r="AD587">
        <v>5.0952999999999999</v>
      </c>
      <c r="AE587" s="856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6">
        <v>45106</v>
      </c>
      <c r="AD588">
        <v>5.0952999999999999</v>
      </c>
      <c r="AE588" s="856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6">
        <v>45107</v>
      </c>
      <c r="AD589">
        <v>5.0952999999999999</v>
      </c>
      <c r="AE589" s="856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6">
        <v>45110</v>
      </c>
      <c r="AD590">
        <v>5.0952999999999999</v>
      </c>
      <c r="AE590" s="103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6">
        <v>45111</v>
      </c>
      <c r="AD591">
        <v>5.0952999999999999</v>
      </c>
      <c r="AE591" s="103">
        <v>4.8186</v>
      </c>
      <c r="AF591" s="28">
        <v>4.8049999999999997</v>
      </c>
      <c r="AG591" s="192">
        <v>4.8239266763145201</v>
      </c>
      <c r="AH591" s="192">
        <v>4.8520135856380397</v>
      </c>
      <c r="AI591" s="192">
        <v>4.8756704046806432</v>
      </c>
      <c r="AJ591" s="192">
        <v>4.8959608323133414</v>
      </c>
      <c r="AK591" s="192">
        <v>4.9127978383689506</v>
      </c>
      <c r="AL591" s="192">
        <v>4.9285362247412516</v>
      </c>
      <c r="AM591" s="192">
        <v>4.9468216670789023</v>
      </c>
      <c r="AN591" s="192">
        <v>4.9615480029769286</v>
      </c>
      <c r="AO591" s="192">
        <v>4.9763622791739239</v>
      </c>
      <c r="AP591" s="192">
        <v>4.9925112331502746</v>
      </c>
      <c r="AQ591" s="192">
        <v>5.0075112669003508</v>
      </c>
      <c r="AR591" s="192">
        <v>5.0200803212851408</v>
      </c>
      <c r="AS591" s="192">
        <v>5.0365147318055907</v>
      </c>
      <c r="AT591" s="192">
        <v>5.0505050505050502</v>
      </c>
      <c r="AU591" s="192">
        <v>5.0658561296859173</v>
      </c>
      <c r="AV591" s="192">
        <v>5.0813008130081299</v>
      </c>
      <c r="AW591" s="192">
        <v>5.0942435048395316</v>
      </c>
    </row>
    <row r="592" spans="1:49">
      <c r="A592" s="96">
        <v>45112</v>
      </c>
      <c r="AD592">
        <v>5.0952999999999999</v>
      </c>
      <c r="AE592" s="103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6">
        <v>45113</v>
      </c>
      <c r="AD593">
        <v>5.0952999999999999</v>
      </c>
      <c r="AE593" s="103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6">
        <v>45114</v>
      </c>
      <c r="AD594">
        <v>5.0952999999999999</v>
      </c>
      <c r="AE594" s="103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6">
        <v>45117</v>
      </c>
      <c r="AD595">
        <v>5.0952999999999999</v>
      </c>
      <c r="AE595" s="103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6">
        <v>45118</v>
      </c>
      <c r="AD596">
        <v>5.0952999999999999</v>
      </c>
      <c r="AE596" s="103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6">
        <v>45119</v>
      </c>
      <c r="AD597">
        <v>5.0952999999999999</v>
      </c>
      <c r="AE597" s="103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6">
        <v>45120</v>
      </c>
      <c r="AD598">
        <v>5.0952999999999999</v>
      </c>
      <c r="AE598" s="103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6">
        <v>45121</v>
      </c>
      <c r="AD599">
        <v>5.0952999999999999</v>
      </c>
      <c r="AE599" s="103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6">
        <v>45124</v>
      </c>
      <c r="AD600">
        <v>5.0952999999999999</v>
      </c>
      <c r="AE600" s="103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6">
        <v>45125</v>
      </c>
      <c r="AD601">
        <v>5.0952999999999999</v>
      </c>
      <c r="AE601" s="103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6">
        <v>45126</v>
      </c>
      <c r="AD602">
        <v>5.0952999999999999</v>
      </c>
      <c r="AE602" s="103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6">
        <v>45127</v>
      </c>
      <c r="AD603">
        <v>5.0952999999999999</v>
      </c>
      <c r="AE603" s="103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6">
        <v>45128</v>
      </c>
      <c r="AD604">
        <v>5.0952999999999999</v>
      </c>
      <c r="AE604" s="103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6">
        <v>45131</v>
      </c>
      <c r="AD605">
        <v>5.0952999999999999</v>
      </c>
      <c r="AE605" s="103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6">
        <v>45132</v>
      </c>
      <c r="AD606">
        <v>5.0952999999999999</v>
      </c>
      <c r="AE606" s="103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6">
        <v>45133</v>
      </c>
      <c r="AD607">
        <v>5.0952999999999999</v>
      </c>
      <c r="AE607" s="103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6">
        <v>45134</v>
      </c>
      <c r="AD608">
        <v>5.0952999999999999</v>
      </c>
      <c r="AE608" s="103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6">
        <v>45135</v>
      </c>
      <c r="AD609">
        <v>5.0952999999999999</v>
      </c>
      <c r="AE609" s="103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6">
        <v>45138</v>
      </c>
      <c r="AD610">
        <v>5.0952999999999999</v>
      </c>
      <c r="AE610" s="103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6">
        <v>45139</v>
      </c>
      <c r="AD611">
        <v>5.0952999999999999</v>
      </c>
      <c r="AE611" s="103">
        <v>4.8186</v>
      </c>
      <c r="AF611">
        <v>4.7408999999999999</v>
      </c>
      <c r="AG611" s="883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6">
        <v>45140</v>
      </c>
      <c r="AD612">
        <v>5.0952999999999999</v>
      </c>
      <c r="AE612" s="103">
        <v>4.8186</v>
      </c>
      <c r="AF612">
        <v>4.7408999999999999</v>
      </c>
      <c r="AG612" s="883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6">
        <v>45141</v>
      </c>
      <c r="AD613">
        <v>5.0952999999999999</v>
      </c>
      <c r="AE613" s="103">
        <v>4.8186</v>
      </c>
      <c r="AF613">
        <v>4.7408999999999999</v>
      </c>
      <c r="AG613" s="883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6">
        <v>45142</v>
      </c>
      <c r="AD614">
        <v>5.0952999999999999</v>
      </c>
      <c r="AE614" s="103">
        <v>4.8186</v>
      </c>
      <c r="AF614">
        <v>4.7408999999999999</v>
      </c>
      <c r="AG614" s="883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6">
        <v>45145</v>
      </c>
      <c r="AD615">
        <v>5.0952999999999999</v>
      </c>
      <c r="AE615" s="103">
        <v>4.8186</v>
      </c>
      <c r="AF615">
        <v>4.7408999999999999</v>
      </c>
      <c r="AG615" s="883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6">
        <v>45146</v>
      </c>
      <c r="AD616">
        <v>5.0952999999999999</v>
      </c>
      <c r="AE616" s="103">
        <v>4.8186</v>
      </c>
      <c r="AF616">
        <v>4.7408999999999999</v>
      </c>
      <c r="AG616" s="883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6">
        <v>45147</v>
      </c>
      <c r="AD617">
        <v>5.0952999999999999</v>
      </c>
      <c r="AE617" s="103">
        <v>4.8186</v>
      </c>
      <c r="AF617">
        <v>4.7408999999999999</v>
      </c>
      <c r="AG617" s="883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6">
        <v>45148</v>
      </c>
      <c r="AD618">
        <v>5.0952999999999999</v>
      </c>
      <c r="AE618" s="103">
        <v>4.8186</v>
      </c>
      <c r="AF618">
        <v>4.7408999999999999</v>
      </c>
      <c r="AG618" s="883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6">
        <v>45149</v>
      </c>
      <c r="AD619">
        <v>5.0952999999999999</v>
      </c>
      <c r="AE619" s="103">
        <v>4.8186</v>
      </c>
      <c r="AF619">
        <v>4.7408999999999999</v>
      </c>
      <c r="AG619" s="883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6">
        <v>45152</v>
      </c>
      <c r="AD620">
        <v>5.0952999999999999</v>
      </c>
      <c r="AE620" s="103">
        <v>4.8186</v>
      </c>
      <c r="AF620">
        <v>4.7408999999999999</v>
      </c>
      <c r="AG620" s="883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6">
        <v>45153</v>
      </c>
      <c r="AD621">
        <v>5.0952999999999999</v>
      </c>
      <c r="AE621" s="103">
        <v>4.8186</v>
      </c>
      <c r="AF621">
        <v>4.7408999999999999</v>
      </c>
      <c r="AG621" s="883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6">
        <v>45154</v>
      </c>
      <c r="AD622">
        <v>5.0952999999999999</v>
      </c>
      <c r="AE622" s="103">
        <v>4.8186</v>
      </c>
      <c r="AF622">
        <v>4.7408999999999999</v>
      </c>
      <c r="AG622" s="883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6">
        <v>45155</v>
      </c>
      <c r="AD623">
        <v>5.0952999999999999</v>
      </c>
      <c r="AE623" s="103">
        <v>4.8186</v>
      </c>
      <c r="AF623">
        <v>4.7408999999999999</v>
      </c>
      <c r="AG623" s="883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6">
        <v>45156</v>
      </c>
      <c r="AD624">
        <v>5.0952999999999999</v>
      </c>
      <c r="AE624" s="103">
        <v>4.8186</v>
      </c>
      <c r="AF624">
        <v>4.7408999999999999</v>
      </c>
      <c r="AG624" s="883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6">
        <v>45159</v>
      </c>
      <c r="AD625">
        <v>5.0952999999999999</v>
      </c>
      <c r="AE625" s="103">
        <v>4.8186</v>
      </c>
      <c r="AF625">
        <v>4.7408999999999999</v>
      </c>
      <c r="AG625" s="883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6">
        <v>45160</v>
      </c>
      <c r="AD626">
        <v>5.0952999999999999</v>
      </c>
      <c r="AE626" s="103">
        <v>4.8186</v>
      </c>
      <c r="AF626">
        <v>4.7408999999999999</v>
      </c>
      <c r="AG626" s="883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6">
        <v>45161</v>
      </c>
      <c r="AD627">
        <v>5.0952999999999999</v>
      </c>
      <c r="AE627" s="103">
        <v>4.8186</v>
      </c>
      <c r="AF627">
        <v>4.7408999999999999</v>
      </c>
      <c r="AG627" s="883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6">
        <v>45162</v>
      </c>
      <c r="AD628">
        <v>5.0952999999999999</v>
      </c>
      <c r="AE628" s="103">
        <v>4.8186</v>
      </c>
      <c r="AF628">
        <v>4.7408999999999999</v>
      </c>
      <c r="AG628" s="883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6">
        <v>45163</v>
      </c>
      <c r="AD629">
        <v>5.0952999999999999</v>
      </c>
      <c r="AE629" s="103">
        <v>4.8186</v>
      </c>
      <c r="AF629">
        <v>4.7408999999999999</v>
      </c>
      <c r="AG629" s="883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4">
        <v>45166</v>
      </c>
      <c r="AD630">
        <v>5.0952999999999999</v>
      </c>
      <c r="AE630" s="103">
        <v>4.8186</v>
      </c>
      <c r="AF630">
        <v>4.7408999999999999</v>
      </c>
      <c r="AG630" s="883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6">
        <v>45167</v>
      </c>
      <c r="AD631">
        <v>5.0952999999999999</v>
      </c>
      <c r="AE631" s="103">
        <v>4.8186</v>
      </c>
      <c r="AF631">
        <v>4.7408999999999999</v>
      </c>
      <c r="AG631" s="883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6">
        <v>45168</v>
      </c>
      <c r="AD632">
        <v>5.0952999999999999</v>
      </c>
      <c r="AE632" s="103">
        <v>4.8186</v>
      </c>
      <c r="AF632">
        <v>4.7408999999999999</v>
      </c>
      <c r="AG632" s="883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6">
        <v>45169</v>
      </c>
      <c r="AD633">
        <v>5.0952999999999999</v>
      </c>
      <c r="AE633" s="103">
        <v>4.8186</v>
      </c>
      <c r="AF633">
        <v>4.7408999999999999</v>
      </c>
      <c r="AG633" s="883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6">
        <v>45170</v>
      </c>
      <c r="AD634">
        <v>5.0952999999999999</v>
      </c>
      <c r="AE634" s="103">
        <v>4.8186</v>
      </c>
      <c r="AF634">
        <v>4.7408999999999999</v>
      </c>
      <c r="AG634" s="886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6">
        <v>45173</v>
      </c>
      <c r="AD635">
        <v>5.0952999999999999</v>
      </c>
      <c r="AE635" s="103">
        <v>4.8186</v>
      </c>
      <c r="AF635">
        <v>4.7408999999999999</v>
      </c>
      <c r="AG635" s="886">
        <v>4.9212999999999996</v>
      </c>
      <c r="AH635" s="192">
        <v>4.921986513756953</v>
      </c>
      <c r="AI635" s="192">
        <v>4.9578582052553299</v>
      </c>
      <c r="AJ635" s="192">
        <v>4.9800796812749004</v>
      </c>
      <c r="AK635" s="192">
        <v>4.9962528103922059</v>
      </c>
      <c r="AL635" s="192">
        <v>5.0125313283208017</v>
      </c>
      <c r="AM635" s="192">
        <v>5.0301810865191143</v>
      </c>
      <c r="AN635" s="192">
        <v>5.0466818067120869</v>
      </c>
      <c r="AO635" s="192">
        <v>5.0607287449392713</v>
      </c>
      <c r="AP635" s="192">
        <v>5.0774308200050777</v>
      </c>
      <c r="AQ635" s="192">
        <v>5.0942435048395316</v>
      </c>
      <c r="AR635" s="192">
        <v>5.1072522982635338</v>
      </c>
      <c r="AS635" s="192">
        <v>5.1229508196721305</v>
      </c>
      <c r="AT635" s="192">
        <v>5.1374261494991016</v>
      </c>
      <c r="AU635" s="192">
        <v>5.1559680329981949</v>
      </c>
      <c r="AV635" s="192">
        <v>5.1746442432082791</v>
      </c>
      <c r="AW635" s="192">
        <v>5.1934562451311352</v>
      </c>
    </row>
    <row r="636" spans="1:50">
      <c r="A636" s="96">
        <v>45174</v>
      </c>
      <c r="AD636">
        <v>5.0952999999999999</v>
      </c>
      <c r="AE636" s="103">
        <v>4.8186</v>
      </c>
      <c r="AF636">
        <v>4.7408999999999999</v>
      </c>
      <c r="AG636" s="886">
        <v>4.9212999999999996</v>
      </c>
      <c r="AH636" s="886">
        <v>4.9699</v>
      </c>
      <c r="AI636" s="886">
        <v>5</v>
      </c>
      <c r="AJ636" s="886">
        <v>5.0200803212851408</v>
      </c>
      <c r="AK636" s="886">
        <v>5.0390526581002772</v>
      </c>
      <c r="AL636" s="886">
        <v>5.0568900126422252</v>
      </c>
      <c r="AM636" s="886">
        <v>5.0735667174023336</v>
      </c>
      <c r="AN636" s="886">
        <v>5.0890585241730282</v>
      </c>
      <c r="AO636" s="886">
        <v>5.1020408163265305</v>
      </c>
      <c r="AP636" s="886">
        <v>5.1177072671443193</v>
      </c>
      <c r="AQ636" s="886">
        <v>5.1321529381575575</v>
      </c>
      <c r="AR636" s="886">
        <v>5.1466803911477097</v>
      </c>
      <c r="AS636" s="886">
        <v>5.1639555899819261</v>
      </c>
      <c r="AT636" s="886">
        <v>5.1786639047125842</v>
      </c>
      <c r="AU636" s="886">
        <v>5.1948051948051948</v>
      </c>
      <c r="AV636" s="886">
        <v>5.2124055251498564</v>
      </c>
      <c r="AW636" s="886">
        <v>5.2287581699346406</v>
      </c>
      <c r="AX636" s="886"/>
    </row>
    <row r="637" spans="1:50">
      <c r="A637" s="96">
        <v>45175</v>
      </c>
      <c r="AD637">
        <v>5.0952999999999999</v>
      </c>
      <c r="AE637" s="103">
        <v>4.8186</v>
      </c>
      <c r="AF637">
        <v>4.7408999999999999</v>
      </c>
      <c r="AG637" s="886">
        <v>4.9212999999999996</v>
      </c>
      <c r="AH637" s="886">
        <v>4.9756</v>
      </c>
      <c r="AI637" s="886">
        <v>5.0075112669003508</v>
      </c>
      <c r="AJ637" s="886">
        <v>5.0289162685441289</v>
      </c>
      <c r="AK637" s="886">
        <v>5.0454086781029268</v>
      </c>
      <c r="AL637" s="886">
        <v>5.0607287449392713</v>
      </c>
      <c r="AM637" s="886">
        <v>5.0774308200050777</v>
      </c>
      <c r="AN637" s="886">
        <v>5.0916496945010188</v>
      </c>
      <c r="AO637" s="886">
        <v>5.1059484299208577</v>
      </c>
      <c r="AP637" s="886">
        <v>5.1216389244558256</v>
      </c>
      <c r="AQ637" s="886">
        <v>5.1374261494991016</v>
      </c>
      <c r="AR637" s="886">
        <v>5.150656708730363</v>
      </c>
      <c r="AS637" s="886">
        <v>5.1666236114699045</v>
      </c>
      <c r="AT637" s="886">
        <v>5.1813471502590671</v>
      </c>
      <c r="AU637" s="886">
        <v>5.1975051975051976</v>
      </c>
      <c r="AV637" s="886">
        <v>5.2151238591916558</v>
      </c>
      <c r="AW637" s="886">
        <v>5.2314935914203513</v>
      </c>
      <c r="AX637" s="886"/>
    </row>
    <row r="638" spans="1:50">
      <c r="A638" s="96">
        <v>45176</v>
      </c>
      <c r="AD638">
        <v>5.0952999999999999</v>
      </c>
      <c r="AE638" s="103">
        <v>4.8186</v>
      </c>
      <c r="AF638">
        <v>4.7408999999999999</v>
      </c>
      <c r="AG638" s="886">
        <v>4.9212999999999996</v>
      </c>
      <c r="AH638" s="887">
        <v>4.9756</v>
      </c>
      <c r="AI638" s="886">
        <v>5.0163029847002756</v>
      </c>
      <c r="AJ638" s="886">
        <v>5.0377833753148611</v>
      </c>
      <c r="AK638" s="886">
        <v>5.0543340914834474</v>
      </c>
      <c r="AL638" s="886">
        <v>5.0543340914834474</v>
      </c>
      <c r="AM638" s="886">
        <v>5.0709939148073024</v>
      </c>
      <c r="AN638" s="886">
        <v>5.0851767098906686</v>
      </c>
      <c r="AO638" s="886">
        <v>5.0994390617032126</v>
      </c>
      <c r="AP638" s="886">
        <v>5.1163980557687383</v>
      </c>
      <c r="AQ638" s="886">
        <v>5.1308363263211909</v>
      </c>
      <c r="AR638" s="886">
        <v>5.1440329218106999</v>
      </c>
      <c r="AS638" s="886">
        <v>5.1599587203302377</v>
      </c>
      <c r="AT638" s="886">
        <v>5.1746442432082791</v>
      </c>
      <c r="AU638" s="886">
        <v>5.1907604464053989</v>
      </c>
      <c r="AV638" s="886">
        <v>5.208333333333333</v>
      </c>
      <c r="AW638" s="886">
        <v>5.2232958997127188</v>
      </c>
      <c r="AX638" s="886"/>
    </row>
    <row r="639" spans="1:50">
      <c r="A639" s="96">
        <v>45177</v>
      </c>
      <c r="AD639">
        <v>5.0952999999999999</v>
      </c>
      <c r="AE639" s="103">
        <v>4.8186</v>
      </c>
      <c r="AF639">
        <v>4.7408999999999999</v>
      </c>
      <c r="AG639" s="886">
        <v>4.9212999999999996</v>
      </c>
      <c r="AH639" s="883">
        <v>4.9828999999999999</v>
      </c>
      <c r="AI639" s="886">
        <v>5.002501250625313</v>
      </c>
      <c r="AJ639" s="886">
        <v>5.0238633509168551</v>
      </c>
      <c r="AK639" s="886">
        <v>5.040322580645161</v>
      </c>
      <c r="AL639" s="886">
        <v>5.0568900126422252</v>
      </c>
      <c r="AM639" s="886">
        <v>5.0735667174023336</v>
      </c>
      <c r="AN639" s="886">
        <v>5.0877639277537519</v>
      </c>
      <c r="AO639" s="886">
        <v>5.1020408163265305</v>
      </c>
      <c r="AP639" s="886">
        <v>5.1177072671443193</v>
      </c>
      <c r="AQ639" s="886">
        <v>5.1334702258726903</v>
      </c>
      <c r="AR639" s="886">
        <v>5.1466803911477097</v>
      </c>
      <c r="AS639" s="886">
        <v>5.1626226122870413</v>
      </c>
      <c r="AT639" s="886">
        <v>5.1786639047125842</v>
      </c>
      <c r="AU639" s="886">
        <v>5.1948051948051948</v>
      </c>
      <c r="AV639" s="886">
        <v>5.2137643378519289</v>
      </c>
      <c r="AW639" s="886">
        <v>5.2301255230125516</v>
      </c>
      <c r="AX639" s="886"/>
    </row>
    <row r="640" spans="1:50">
      <c r="A640" s="96">
        <v>45180</v>
      </c>
      <c r="AD640">
        <v>5.0952999999999999</v>
      </c>
      <c r="AE640" s="103">
        <v>4.8186</v>
      </c>
      <c r="AF640">
        <v>4.7408999999999999</v>
      </c>
      <c r="AG640" s="886">
        <v>4.9212999999999996</v>
      </c>
      <c r="AH640" s="887">
        <v>4.9499000000000004</v>
      </c>
      <c r="AI640" s="886">
        <v>4.9468216670789023</v>
      </c>
      <c r="AJ640" s="886">
        <v>4.9677098857426722</v>
      </c>
      <c r="AK640" s="886">
        <v>4.9862877088007975</v>
      </c>
      <c r="AL640" s="886">
        <v>5.0037528146109587</v>
      </c>
      <c r="AM640" s="886">
        <v>5.0200803212851408</v>
      </c>
      <c r="AN640" s="886">
        <v>5.0339793606846213</v>
      </c>
      <c r="AO640" s="886">
        <v>5.0479555779909138</v>
      </c>
      <c r="AP640" s="886">
        <v>5.0632911392405058</v>
      </c>
      <c r="AQ640" s="886">
        <v>5.0774308200050777</v>
      </c>
      <c r="AR640" s="886">
        <v>5.0916496945010188</v>
      </c>
      <c r="AS640" s="886">
        <v>5.1072522982635338</v>
      </c>
      <c r="AT640" s="886">
        <v>5.1216389244558256</v>
      </c>
      <c r="AU640" s="886">
        <v>5.1387461459403907</v>
      </c>
      <c r="AV640" s="886">
        <v>5.1559680329981949</v>
      </c>
      <c r="AW640" s="886">
        <v>5.1719679337988103</v>
      </c>
      <c r="AX640" s="886"/>
    </row>
    <row r="641" spans="1:50">
      <c r="A641" s="96">
        <v>45181</v>
      </c>
      <c r="AD641">
        <v>5.0952999999999999</v>
      </c>
      <c r="AE641" s="103">
        <v>4.8186</v>
      </c>
      <c r="AF641">
        <v>4.7408999999999999</v>
      </c>
      <c r="AG641" s="886">
        <v>4.9212999999999996</v>
      </c>
      <c r="AH641" s="883">
        <v>4.9499000000000004</v>
      </c>
      <c r="AI641" s="886">
        <v>4.9627791563275432</v>
      </c>
      <c r="AJ641" s="886">
        <v>4.9838026414153997</v>
      </c>
      <c r="AK641" s="886">
        <v>5.0012503125781445</v>
      </c>
      <c r="AL641" s="886">
        <v>5.0188205771643659</v>
      </c>
      <c r="AM641" s="886">
        <v>5.0339793606846213</v>
      </c>
      <c r="AN641" s="886">
        <v>5.0479555779909138</v>
      </c>
      <c r="AO641" s="886">
        <v>5.0620096178182736</v>
      </c>
      <c r="AP641" s="886">
        <v>5.0761421319796955</v>
      </c>
      <c r="AQ641" s="886">
        <v>5.090353779587681</v>
      </c>
      <c r="AR641" s="886">
        <v>5.1033426894615967</v>
      </c>
      <c r="AS641" s="886">
        <v>5.1177072671443193</v>
      </c>
      <c r="AT641" s="886">
        <v>5.1321529381575575</v>
      </c>
      <c r="AU641" s="886">
        <v>5.1466803911477097</v>
      </c>
      <c r="AV641" s="886">
        <v>5.1639555899819261</v>
      </c>
      <c r="AW641" s="886">
        <v>5.1800051800051801</v>
      </c>
      <c r="AX641" s="886"/>
    </row>
    <row r="642" spans="1:50">
      <c r="A642" s="96">
        <v>45182</v>
      </c>
      <c r="AD642">
        <v>5.0952999999999999</v>
      </c>
      <c r="AE642" s="103">
        <v>4.8186</v>
      </c>
      <c r="AF642">
        <v>4.7408999999999999</v>
      </c>
      <c r="AG642" s="886">
        <v>4.9212999999999996</v>
      </c>
      <c r="AH642" s="883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6">
        <v>45183</v>
      </c>
      <c r="AD643">
        <v>5.0952999999999999</v>
      </c>
      <c r="AE643" s="103">
        <v>4.8186</v>
      </c>
      <c r="AF643">
        <v>4.7408999999999999</v>
      </c>
      <c r="AG643" s="886">
        <v>4.9212999999999996</v>
      </c>
      <c r="AH643" s="883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6">
        <v>45184</v>
      </c>
      <c r="AD644">
        <v>5.0952999999999999</v>
      </c>
      <c r="AE644" s="103">
        <v>4.8186</v>
      </c>
      <c r="AF644">
        <v>4.7408999999999999</v>
      </c>
      <c r="AG644" s="886">
        <v>4.9212999999999996</v>
      </c>
      <c r="AH644" s="883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6">
        <v>45187</v>
      </c>
      <c r="AD645">
        <v>5.0952999999999999</v>
      </c>
      <c r="AE645" s="103">
        <v>4.8186</v>
      </c>
      <c r="AF645">
        <v>4.7408999999999999</v>
      </c>
      <c r="AG645" s="886">
        <v>4.9212999999999996</v>
      </c>
      <c r="AH645" s="883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6">
        <v>45188</v>
      </c>
      <c r="AD646">
        <v>5.0952999999999999</v>
      </c>
      <c r="AE646" s="103">
        <v>4.8186</v>
      </c>
      <c r="AF646">
        <v>4.7408999999999999</v>
      </c>
      <c r="AG646" s="886">
        <v>4.9212999999999996</v>
      </c>
      <c r="AH646" s="883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6">
        <v>45189</v>
      </c>
      <c r="AD647">
        <v>5.0952999999999999</v>
      </c>
      <c r="AE647" s="103">
        <v>4.8186</v>
      </c>
      <c r="AF647">
        <v>4.7408999999999999</v>
      </c>
      <c r="AG647" s="886">
        <v>4.9212999999999996</v>
      </c>
      <c r="AH647" s="883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6">
        <v>45190</v>
      </c>
      <c r="AD648">
        <v>5.0952999999999999</v>
      </c>
      <c r="AE648" s="103">
        <v>4.8186</v>
      </c>
      <c r="AF648">
        <v>4.7408999999999999</v>
      </c>
      <c r="AG648" s="886">
        <v>4.9212999999999996</v>
      </c>
      <c r="AH648" s="883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6">
        <v>45191</v>
      </c>
      <c r="AD649">
        <v>5.0952999999999999</v>
      </c>
      <c r="AE649" s="103">
        <v>4.8186</v>
      </c>
      <c r="AF649">
        <v>4.7408999999999999</v>
      </c>
      <c r="AG649" s="886">
        <v>4.9212999999999996</v>
      </c>
      <c r="AH649" s="883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6">
        <v>45194</v>
      </c>
      <c r="AD650">
        <v>5.0952999999999999</v>
      </c>
      <c r="AE650" s="103">
        <v>4.8186</v>
      </c>
      <c r="AF650">
        <v>4.7408999999999999</v>
      </c>
      <c r="AG650" s="886">
        <v>4.9212999999999996</v>
      </c>
      <c r="AH650" s="883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6">
        <v>45195</v>
      </c>
      <c r="AD651">
        <v>5.0952999999999999</v>
      </c>
      <c r="AE651" s="103">
        <v>4.8186</v>
      </c>
      <c r="AF651">
        <v>4.7408999999999999</v>
      </c>
      <c r="AG651" s="886">
        <v>4.9212999999999996</v>
      </c>
      <c r="AH651" s="883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6">
        <v>45196</v>
      </c>
      <c r="AD652">
        <v>5.0952999999999999</v>
      </c>
      <c r="AE652" s="103">
        <v>4.8186</v>
      </c>
      <c r="AF652">
        <v>4.7408999999999999</v>
      </c>
      <c r="AG652" s="886">
        <v>4.9212999999999996</v>
      </c>
      <c r="AH652" s="883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6">
        <v>45197</v>
      </c>
      <c r="AD653">
        <v>5.0952999999999999</v>
      </c>
      <c r="AE653" s="103">
        <v>4.8186</v>
      </c>
      <c r="AF653">
        <v>4.7408999999999999</v>
      </c>
      <c r="AG653" s="886">
        <v>4.9212999999999996</v>
      </c>
      <c r="AH653" s="883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6">
        <v>45198</v>
      </c>
      <c r="AD654">
        <v>5.0952999999999999</v>
      </c>
      <c r="AE654" s="103">
        <v>4.8186</v>
      </c>
      <c r="AF654">
        <v>4.7408999999999999</v>
      </c>
      <c r="AG654" s="886">
        <v>4.9212999999999996</v>
      </c>
      <c r="AH654" s="883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6">
        <v>45201</v>
      </c>
      <c r="AD655">
        <v>5.0952999999999999</v>
      </c>
      <c r="AE655" s="103">
        <v>4.8186</v>
      </c>
      <c r="AF655">
        <v>4.7408999999999999</v>
      </c>
      <c r="AG655" s="886">
        <v>4.9212999999999996</v>
      </c>
      <c r="AH655" s="883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6">
        <v>45202</v>
      </c>
      <c r="AD656">
        <v>5.0952999999999999</v>
      </c>
      <c r="AE656" s="103">
        <v>4.8186</v>
      </c>
      <c r="AF656">
        <v>4.7408999999999999</v>
      </c>
      <c r="AG656" s="886">
        <v>4.9212999999999996</v>
      </c>
      <c r="AH656" s="883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6">
        <v>45203</v>
      </c>
      <c r="AD657">
        <v>5.0952999999999999</v>
      </c>
      <c r="AE657" s="103">
        <v>4.8186</v>
      </c>
      <c r="AF657">
        <v>4.7408999999999999</v>
      </c>
      <c r="AG657" s="886">
        <v>4.9212999999999996</v>
      </c>
      <c r="AH657" s="883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6">
        <v>45204</v>
      </c>
      <c r="AD658">
        <v>5.0952999999999999</v>
      </c>
      <c r="AE658" s="103">
        <v>4.8186</v>
      </c>
      <c r="AF658">
        <v>4.7408999999999999</v>
      </c>
      <c r="AG658" s="886">
        <v>4.9212999999999996</v>
      </c>
      <c r="AH658" s="883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6">
        <v>45205</v>
      </c>
      <c r="AD659">
        <v>5.0952999999999999</v>
      </c>
      <c r="AE659" s="103">
        <v>4.8186</v>
      </c>
      <c r="AF659">
        <v>4.7408999999999999</v>
      </c>
      <c r="AG659" s="886">
        <v>4.9212999999999996</v>
      </c>
      <c r="AH659" s="883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6">
        <v>45208</v>
      </c>
      <c r="AD660">
        <v>5.0952999999999999</v>
      </c>
      <c r="AE660" s="103">
        <v>4.8186</v>
      </c>
      <c r="AF660">
        <v>4.7408999999999999</v>
      </c>
      <c r="AG660" s="886">
        <v>4.9212999999999996</v>
      </c>
      <c r="AH660" s="883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6">
        <v>45209</v>
      </c>
      <c r="AD661">
        <v>5.0952999999999999</v>
      </c>
      <c r="AE661" s="103">
        <v>4.8186</v>
      </c>
      <c r="AF661">
        <v>4.7408999999999999</v>
      </c>
      <c r="AG661" s="886">
        <v>4.9212999999999996</v>
      </c>
      <c r="AH661" s="883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6">
        <v>45210</v>
      </c>
      <c r="AD662">
        <v>5.0952999999999999</v>
      </c>
      <c r="AE662" s="103">
        <v>4.8186</v>
      </c>
      <c r="AF662">
        <v>4.7408999999999999</v>
      </c>
      <c r="AG662" s="886">
        <v>4.9212999999999996</v>
      </c>
      <c r="AH662" s="883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6">
        <v>45211</v>
      </c>
      <c r="AD663">
        <v>5.0952999999999999</v>
      </c>
      <c r="AE663" s="103">
        <v>4.8186</v>
      </c>
      <c r="AF663">
        <v>4.7408999999999999</v>
      </c>
      <c r="AG663" s="886">
        <v>4.9212999999999996</v>
      </c>
      <c r="AH663" s="883">
        <v>5.1707000000000001</v>
      </c>
      <c r="AI663" s="192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6">
        <v>45212</v>
      </c>
      <c r="AD664">
        <v>5.0952999999999999</v>
      </c>
      <c r="AE664" s="103">
        <v>4.8186</v>
      </c>
      <c r="AF664">
        <v>4.7408999999999999</v>
      </c>
      <c r="AG664" s="886">
        <v>4.9212999999999996</v>
      </c>
      <c r="AH664" s="883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6">
        <v>45215</v>
      </c>
      <c r="AD665">
        <v>5.0952999999999999</v>
      </c>
      <c r="AE665" s="103">
        <v>4.8186</v>
      </c>
      <c r="AF665">
        <v>4.7408999999999999</v>
      </c>
      <c r="AG665" s="886">
        <v>4.9212999999999996</v>
      </c>
      <c r="AH665" s="883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6">
        <v>45216</v>
      </c>
      <c r="AD666">
        <v>5.0952999999999999</v>
      </c>
      <c r="AE666" s="103">
        <v>4.8186</v>
      </c>
      <c r="AF666">
        <v>4.7408999999999999</v>
      </c>
      <c r="AG666" s="886">
        <v>4.9212999999999996</v>
      </c>
      <c r="AH666" s="883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6">
        <v>45217</v>
      </c>
      <c r="AD667">
        <v>5.0952999999999999</v>
      </c>
      <c r="AE667" s="103">
        <v>4.8186</v>
      </c>
      <c r="AF667">
        <v>4.7408999999999999</v>
      </c>
      <c r="AG667" s="886">
        <v>4.9212999999999996</v>
      </c>
      <c r="AH667" s="883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6">
        <v>45218</v>
      </c>
      <c r="AD668">
        <v>5.0952999999999999</v>
      </c>
      <c r="AE668" s="103">
        <v>4.8186</v>
      </c>
      <c r="AF668">
        <v>4.7408999999999999</v>
      </c>
      <c r="AG668" s="886">
        <v>4.9212999999999996</v>
      </c>
      <c r="AH668" s="883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6">
        <v>45219</v>
      </c>
      <c r="AD669">
        <v>5.0952999999999999</v>
      </c>
      <c r="AE669" s="103">
        <v>4.8186</v>
      </c>
      <c r="AF669">
        <v>4.7408999999999999</v>
      </c>
      <c r="AG669" s="886">
        <v>4.9212999999999996</v>
      </c>
      <c r="AH669" s="883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6">
        <v>45222</v>
      </c>
      <c r="AD670">
        <v>5.0952999999999999</v>
      </c>
      <c r="AE670" s="103">
        <v>4.8186</v>
      </c>
      <c r="AF670">
        <v>4.7408999999999999</v>
      </c>
      <c r="AG670" s="886">
        <v>4.9212999999999996</v>
      </c>
      <c r="AH670" s="883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6">
        <v>45223</v>
      </c>
      <c r="AD671">
        <v>5.0952999999999999</v>
      </c>
      <c r="AE671" s="103">
        <v>4.8186</v>
      </c>
      <c r="AF671">
        <v>4.7408999999999999</v>
      </c>
      <c r="AG671" s="886">
        <v>4.9212999999999996</v>
      </c>
      <c r="AH671" s="883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6">
        <v>45224</v>
      </c>
      <c r="AD672">
        <v>5.0952999999999999</v>
      </c>
      <c r="AE672" s="103">
        <v>4.8186</v>
      </c>
      <c r="AF672">
        <v>4.7408999999999999</v>
      </c>
      <c r="AG672" s="886">
        <v>4.9212999999999996</v>
      </c>
      <c r="AH672" s="883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6">
        <v>45225</v>
      </c>
      <c r="AD673">
        <v>5.0952999999999999</v>
      </c>
      <c r="AE673" s="103">
        <v>4.8186</v>
      </c>
      <c r="AF673">
        <v>4.7408999999999999</v>
      </c>
      <c r="AG673" s="886">
        <v>4.9212999999999996</v>
      </c>
      <c r="AH673" s="883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6">
        <v>45226</v>
      </c>
      <c r="AD674">
        <v>5.0952999999999999</v>
      </c>
      <c r="AE674" s="103">
        <v>4.8186</v>
      </c>
      <c r="AF674">
        <v>4.7408999999999999</v>
      </c>
      <c r="AG674" s="886">
        <v>4.9212999999999996</v>
      </c>
      <c r="AH674" s="883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6">
        <v>45229</v>
      </c>
      <c r="AD675">
        <v>5.0952999999999999</v>
      </c>
      <c r="AE675" s="103">
        <v>4.8186</v>
      </c>
      <c r="AF675">
        <v>4.7408999999999999</v>
      </c>
      <c r="AG675" s="886">
        <v>4.9212999999999996</v>
      </c>
      <c r="AH675" s="883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6">
        <v>45230</v>
      </c>
      <c r="AD676">
        <v>5.0952999999999999</v>
      </c>
      <c r="AE676" s="103">
        <v>4.8186</v>
      </c>
      <c r="AF676">
        <v>4.7408999999999999</v>
      </c>
      <c r="AG676" s="886">
        <v>4.9212999999999996</v>
      </c>
      <c r="AH676" s="883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42">
        <v>45231</v>
      </c>
      <c r="AD677">
        <v>5.0952999999999999</v>
      </c>
      <c r="AE677" s="103">
        <v>4.8186</v>
      </c>
      <c r="AF677">
        <v>4.7408999999999999</v>
      </c>
      <c r="AG677" s="886">
        <v>4.9212999999999996</v>
      </c>
      <c r="AH677" s="886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6">
        <v>45232</v>
      </c>
      <c r="AD678">
        <v>5.0952999999999999</v>
      </c>
      <c r="AE678" s="103">
        <v>4.8186</v>
      </c>
      <c r="AF678">
        <v>4.7408999999999999</v>
      </c>
      <c r="AG678" s="886">
        <v>4.9212999999999996</v>
      </c>
      <c r="AH678" s="886">
        <v>5.1707000000000001</v>
      </c>
      <c r="AI678">
        <v>5.0568999999999997</v>
      </c>
      <c r="AJ678" s="297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6">
        <v>45233</v>
      </c>
      <c r="AD679">
        <v>5.0952999999999999</v>
      </c>
      <c r="AE679" s="103">
        <v>4.8186</v>
      </c>
      <c r="AF679">
        <v>4.7408999999999999</v>
      </c>
      <c r="AG679" s="886">
        <v>4.9212999999999996</v>
      </c>
      <c r="AH679" s="886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6">
        <v>45236</v>
      </c>
      <c r="AD680">
        <v>5.0952999999999999</v>
      </c>
      <c r="AE680" s="103">
        <v>4.8186</v>
      </c>
      <c r="AF680">
        <v>4.7408999999999999</v>
      </c>
      <c r="AG680" s="886">
        <v>4.9212999999999996</v>
      </c>
      <c r="AH680" s="886">
        <v>5.1707000000000001</v>
      </c>
      <c r="AI680">
        <v>5.0568999999999997</v>
      </c>
      <c r="AJ680" s="297">
        <v>4.8903999999999996</v>
      </c>
      <c r="AK680">
        <v>4.9031625398381955</v>
      </c>
      <c r="AL680" s="103">
        <v>4.9200492004920049</v>
      </c>
      <c r="AM680">
        <v>4.9407114624505928</v>
      </c>
      <c r="AN680" s="886">
        <v>4.9566294919454768</v>
      </c>
      <c r="AO680" s="886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6">
        <v>45237</v>
      </c>
      <c r="AD681">
        <v>5.0952999999999999</v>
      </c>
      <c r="AE681" s="103">
        <v>4.8186</v>
      </c>
      <c r="AF681">
        <v>4.7408999999999999</v>
      </c>
      <c r="AG681" s="886">
        <v>4.9212999999999996</v>
      </c>
      <c r="AH681" s="886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6">
        <v>45238</v>
      </c>
      <c r="AD682">
        <v>5.0952999999999999</v>
      </c>
      <c r="AE682" s="103">
        <v>4.8186</v>
      </c>
      <c r="AF682">
        <v>4.7408999999999999</v>
      </c>
      <c r="AG682" s="886">
        <v>4.9212999999999996</v>
      </c>
      <c r="AH682" s="886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6">
        <v>45239</v>
      </c>
      <c r="AD683">
        <v>5.0952999999999999</v>
      </c>
      <c r="AE683" s="103">
        <v>4.8186</v>
      </c>
      <c r="AF683">
        <v>4.7408999999999999</v>
      </c>
      <c r="AG683" s="886">
        <v>4.9212999999999996</v>
      </c>
      <c r="AH683" s="886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6">
        <v>45240</v>
      </c>
      <c r="AD684">
        <v>5.0952999999999999</v>
      </c>
      <c r="AE684" s="103">
        <v>4.8186</v>
      </c>
      <c r="AF684">
        <v>4.7408999999999999</v>
      </c>
      <c r="AG684" s="886">
        <v>4.9212999999999996</v>
      </c>
      <c r="AH684" s="886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6">
        <v>45243</v>
      </c>
      <c r="AD685">
        <v>5.0952999999999999</v>
      </c>
      <c r="AE685" s="103">
        <v>4.8186</v>
      </c>
      <c r="AF685">
        <v>4.7408999999999999</v>
      </c>
      <c r="AG685" s="886">
        <v>4.9212999999999996</v>
      </c>
      <c r="AH685" s="886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6">
        <v>45244</v>
      </c>
      <c r="AD686">
        <v>5.0952999999999999</v>
      </c>
      <c r="AE686" s="103">
        <v>4.8186</v>
      </c>
      <c r="AF686">
        <v>4.7408999999999999</v>
      </c>
      <c r="AG686" s="886">
        <v>4.9212999999999996</v>
      </c>
      <c r="AH686" s="886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6">
        <v>45245</v>
      </c>
      <c r="AD687">
        <v>5.0952999999999999</v>
      </c>
      <c r="AE687" s="103">
        <v>4.8186</v>
      </c>
      <c r="AF687">
        <v>4.7408999999999999</v>
      </c>
      <c r="AG687" s="886">
        <v>4.9212999999999996</v>
      </c>
      <c r="AH687" s="886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6">
        <v>45246</v>
      </c>
      <c r="AD688">
        <v>5.0952999999999999</v>
      </c>
      <c r="AE688" s="103">
        <v>4.8186</v>
      </c>
      <c r="AF688">
        <v>4.7408999999999999</v>
      </c>
      <c r="AG688" s="886">
        <v>4.9212999999999996</v>
      </c>
      <c r="AH688" s="886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6">
        <v>45247</v>
      </c>
      <c r="AD689">
        <v>5.0952999999999999</v>
      </c>
      <c r="AE689" s="103">
        <v>4.8186</v>
      </c>
      <c r="AF689">
        <v>4.7408999999999999</v>
      </c>
      <c r="AG689" s="886">
        <v>4.9212999999999996</v>
      </c>
      <c r="AH689" s="886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6">
        <v>45250</v>
      </c>
      <c r="AD690">
        <v>5.0952999999999999</v>
      </c>
      <c r="AE690" s="103">
        <v>4.8186</v>
      </c>
      <c r="AF690">
        <v>4.7408999999999999</v>
      </c>
      <c r="AG690" s="886">
        <v>4.9212999999999996</v>
      </c>
      <c r="AH690" s="886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6">
        <v>45251</v>
      </c>
      <c r="AD691">
        <v>5.0952999999999999</v>
      </c>
      <c r="AE691" s="103">
        <v>4.8186</v>
      </c>
      <c r="AF691">
        <v>4.7408999999999999</v>
      </c>
      <c r="AG691" s="886">
        <v>4.9212999999999996</v>
      </c>
      <c r="AH691" s="886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6">
        <v>45252</v>
      </c>
      <c r="AD692">
        <v>5.0952999999999999</v>
      </c>
      <c r="AE692" s="103">
        <v>4.8186</v>
      </c>
      <c r="AF692">
        <v>4.7408999999999999</v>
      </c>
      <c r="AG692" s="886">
        <v>4.9212999999999996</v>
      </c>
      <c r="AH692" s="886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4">
        <v>45253</v>
      </c>
      <c r="AD693">
        <v>5.0952999999999999</v>
      </c>
      <c r="AE693" s="103">
        <v>4.8186</v>
      </c>
      <c r="AF693">
        <v>4.7408999999999999</v>
      </c>
      <c r="AG693" s="886">
        <v>4.9212999999999996</v>
      </c>
      <c r="AH693" s="886">
        <v>5.1707000000000001</v>
      </c>
      <c r="AI693">
        <v>5.0568999999999997</v>
      </c>
      <c r="AJ693" s="28">
        <v>4.8925000000000001</v>
      </c>
      <c r="AK693" s="192">
        <v>4.9031625398381955</v>
      </c>
      <c r="AL693" s="192">
        <v>4.9188391539596656</v>
      </c>
      <c r="AM693" s="192">
        <v>4.9382716049382713</v>
      </c>
      <c r="AN693" s="192">
        <v>4.9504950495049505</v>
      </c>
      <c r="AO693" s="192">
        <v>4.9664762850757391</v>
      </c>
      <c r="AP693" s="192">
        <v>4.9850448654037889</v>
      </c>
      <c r="AQ693" s="192">
        <v>5.002501250625313</v>
      </c>
      <c r="AR693" s="192">
        <v>5.0163029847002756</v>
      </c>
      <c r="AS693" s="192">
        <v>5.0327126321087068</v>
      </c>
      <c r="AT693" s="192">
        <v>5.0479555779909138</v>
      </c>
      <c r="AU693" s="192">
        <v>5.064573309698658</v>
      </c>
      <c r="AV693" s="192">
        <v>5.082592121982211</v>
      </c>
      <c r="AW693" s="192">
        <v>5.0994390617032126</v>
      </c>
    </row>
    <row r="694" spans="1:50">
      <c r="A694" s="96">
        <v>45254</v>
      </c>
      <c r="AD694">
        <v>5.0952999999999999</v>
      </c>
      <c r="AE694" s="103">
        <v>4.8186</v>
      </c>
      <c r="AF694">
        <v>4.7408999999999999</v>
      </c>
      <c r="AG694" s="886">
        <v>4.9212999999999996</v>
      </c>
      <c r="AH694" s="886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6">
        <v>45257</v>
      </c>
      <c r="AD695">
        <v>5.0952999999999999</v>
      </c>
      <c r="AE695" s="103">
        <v>4.8186</v>
      </c>
      <c r="AF695">
        <v>4.7408999999999999</v>
      </c>
      <c r="AG695" s="886">
        <v>4.9212999999999996</v>
      </c>
      <c r="AH695" s="886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6">
        <v>45258</v>
      </c>
      <c r="AD696">
        <v>5.0952999999999999</v>
      </c>
      <c r="AE696" s="103">
        <v>4.8186</v>
      </c>
      <c r="AF696">
        <v>4.7408999999999999</v>
      </c>
      <c r="AG696" s="886">
        <v>4.9212999999999996</v>
      </c>
      <c r="AH696" s="886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6">
        <v>45259</v>
      </c>
      <c r="AD697">
        <v>5.0952999999999999</v>
      </c>
      <c r="AE697" s="103">
        <v>4.8186</v>
      </c>
      <c r="AF697">
        <v>4.7408999999999999</v>
      </c>
      <c r="AG697" s="886">
        <v>4.9212999999999996</v>
      </c>
      <c r="AH697" s="886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6">
        <v>45260</v>
      </c>
      <c r="AD698">
        <v>5.0952999999999999</v>
      </c>
      <c r="AE698" s="103">
        <v>4.8186</v>
      </c>
      <c r="AF698">
        <v>4.7408999999999999</v>
      </c>
      <c r="AG698" s="886">
        <v>4.9212999999999996</v>
      </c>
      <c r="AH698" s="886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6">
        <v>45261</v>
      </c>
      <c r="AD699">
        <v>5.0952999999999999</v>
      </c>
      <c r="AE699" s="103">
        <v>4.8186</v>
      </c>
      <c r="AF699">
        <v>4.7408999999999999</v>
      </c>
      <c r="AG699" s="886">
        <v>4.9212999999999996</v>
      </c>
      <c r="AH699" s="886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6">
        <v>45264</v>
      </c>
      <c r="AD700">
        <v>5.0952999999999999</v>
      </c>
      <c r="AE700" s="103">
        <v>4.8186</v>
      </c>
      <c r="AF700">
        <v>4.7408999999999999</v>
      </c>
      <c r="AG700" s="886">
        <v>4.9212999999999996</v>
      </c>
      <c r="AH700" s="886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6">
        <v>45265</v>
      </c>
      <c r="AD701">
        <v>5.0952999999999999</v>
      </c>
      <c r="AE701" s="103">
        <v>4.8186</v>
      </c>
      <c r="AF701">
        <v>4.7408999999999999</v>
      </c>
      <c r="AG701" s="886">
        <v>4.9212999999999996</v>
      </c>
      <c r="AH701" s="886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6">
        <v>45266</v>
      </c>
      <c r="AD702">
        <v>5.0952999999999999</v>
      </c>
      <c r="AE702" s="103">
        <v>4.8186</v>
      </c>
      <c r="AF702">
        <v>4.7408999999999999</v>
      </c>
      <c r="AG702" s="886">
        <v>4.9212999999999996</v>
      </c>
      <c r="AH702" s="886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6">
        <v>45267</v>
      </c>
      <c r="AD703">
        <v>5.0952999999999999</v>
      </c>
      <c r="AE703" s="103">
        <v>4.8186</v>
      </c>
      <c r="AF703">
        <v>4.7408999999999999</v>
      </c>
      <c r="AG703" s="886">
        <v>4.9212999999999996</v>
      </c>
      <c r="AH703" s="886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6">
        <v>45268</v>
      </c>
      <c r="AD704">
        <v>5.0952999999999999</v>
      </c>
      <c r="AE704" s="103">
        <v>4.8186</v>
      </c>
      <c r="AF704">
        <v>4.7408999999999999</v>
      </c>
      <c r="AG704" s="886">
        <v>4.9212999999999996</v>
      </c>
      <c r="AH704" s="886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6">
        <v>45271</v>
      </c>
      <c r="AD705">
        <v>5.0952999999999999</v>
      </c>
      <c r="AE705" s="103">
        <v>4.8186</v>
      </c>
      <c r="AF705">
        <v>4.7408999999999999</v>
      </c>
      <c r="AG705" s="886">
        <v>4.9212999999999996</v>
      </c>
      <c r="AH705" s="886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6">
        <v>45272</v>
      </c>
      <c r="AD706">
        <v>5.0952999999999999</v>
      </c>
      <c r="AE706" s="103">
        <v>4.8186</v>
      </c>
      <c r="AF706">
        <v>4.7408999999999999</v>
      </c>
      <c r="AG706" s="886">
        <v>4.9212999999999996</v>
      </c>
      <c r="AH706" s="886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6">
        <v>45273</v>
      </c>
      <c r="AD707">
        <v>5.0952999999999999</v>
      </c>
      <c r="AE707" s="103">
        <v>4.8186</v>
      </c>
      <c r="AF707">
        <v>4.7408999999999999</v>
      </c>
      <c r="AG707" s="886">
        <v>4.9212999999999996</v>
      </c>
      <c r="AH707" s="886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6">
        <v>45274</v>
      </c>
      <c r="AD708">
        <v>5.0952999999999999</v>
      </c>
      <c r="AE708" s="103">
        <v>4.8186</v>
      </c>
      <c r="AF708">
        <v>4.7408999999999999</v>
      </c>
      <c r="AG708" s="886">
        <v>4.9212999999999996</v>
      </c>
      <c r="AH708" s="886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6">
        <v>45275</v>
      </c>
      <c r="AD709">
        <v>5.0952999999999999</v>
      </c>
      <c r="AE709" s="103">
        <v>4.8186</v>
      </c>
      <c r="AF709">
        <v>4.7408999999999999</v>
      </c>
      <c r="AG709" s="886">
        <v>4.9212999999999996</v>
      </c>
      <c r="AH709" s="886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6">
        <v>45278</v>
      </c>
      <c r="AD710">
        <v>5.0952999999999999</v>
      </c>
      <c r="AE710" s="103">
        <v>4.8186</v>
      </c>
      <c r="AF710">
        <v>4.7408999999999999</v>
      </c>
      <c r="AG710" s="886">
        <v>4.9212999999999996</v>
      </c>
      <c r="AH710" s="886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6">
        <v>45279</v>
      </c>
      <c r="AD711">
        <v>5.0952999999999999</v>
      </c>
      <c r="AE711" s="103">
        <v>4.8186</v>
      </c>
      <c r="AF711">
        <v>4.7408999999999999</v>
      </c>
      <c r="AG711" s="886">
        <v>4.9212999999999996</v>
      </c>
      <c r="AH711" s="886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6">
        <v>45280</v>
      </c>
      <c r="AD712">
        <v>5.0952999999999999</v>
      </c>
      <c r="AE712" s="103">
        <v>4.8186</v>
      </c>
      <c r="AF712">
        <v>4.7408999999999999</v>
      </c>
      <c r="AG712" s="886">
        <v>4.9212999999999996</v>
      </c>
      <c r="AH712" s="886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6">
        <v>45281</v>
      </c>
      <c r="AD713">
        <v>5.0952999999999999</v>
      </c>
      <c r="AE713" s="103">
        <v>4.8186</v>
      </c>
      <c r="AF713">
        <v>4.7408999999999999</v>
      </c>
      <c r="AG713" s="886">
        <v>4.9212999999999996</v>
      </c>
      <c r="AH713" s="886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6">
        <v>45282</v>
      </c>
      <c r="AD714">
        <v>5.0952999999999999</v>
      </c>
      <c r="AE714" s="103">
        <v>4.8186</v>
      </c>
      <c r="AF714">
        <v>4.7408999999999999</v>
      </c>
      <c r="AG714" s="886">
        <v>4.9212999999999996</v>
      </c>
      <c r="AH714" s="886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6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6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6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6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6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6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6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6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6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6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6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6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6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6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92">
        <v>4.8661800486618008</v>
      </c>
      <c r="AN728" s="192">
        <v>4.8792388387411565</v>
      </c>
      <c r="AO728" s="192">
        <v>4.8947626040137049</v>
      </c>
      <c r="AP728" s="192">
        <v>4.9140049140049147</v>
      </c>
      <c r="AQ728" s="192">
        <v>4.9297510475720978</v>
      </c>
      <c r="AR728" s="192">
        <v>4.9455984174085064</v>
      </c>
      <c r="AS728" s="192">
        <v>4.9627791563275432</v>
      </c>
      <c r="AT728" s="192">
        <v>4.9800796812749004</v>
      </c>
      <c r="AU728" s="192">
        <v>4.9975012493753121</v>
      </c>
      <c r="AV728" s="192">
        <v>5.013787916771121</v>
      </c>
      <c r="AW728" s="192">
        <v>5.0276520864756158</v>
      </c>
    </row>
    <row r="729" spans="1:49">
      <c r="A729" s="96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6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6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6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6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6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6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6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6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6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6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6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6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6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6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6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6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6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6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4">
        <v>45334</v>
      </c>
      <c r="AK748">
        <v>4.8412997999999998</v>
      </c>
      <c r="AL748">
        <v>4.9528999999999996</v>
      </c>
      <c r="AM748" s="297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4">
        <v>45335</v>
      </c>
      <c r="AK749">
        <v>4.8412997999999998</v>
      </c>
      <c r="AL749">
        <v>4.9528999999999996</v>
      </c>
      <c r="AM749" s="297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6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6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6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6">
        <v>45341</v>
      </c>
      <c r="AK753">
        <v>4.8412997999999998</v>
      </c>
      <c r="AL753">
        <v>4.9528999999999996</v>
      </c>
      <c r="AM753" s="28">
        <v>4.9579000000000004</v>
      </c>
      <c r="AN753" s="192">
        <v>4.9751243781094523</v>
      </c>
      <c r="AO753" s="192">
        <v>4.9912652857499378</v>
      </c>
      <c r="AP753" s="192">
        <v>5.0075112669003508</v>
      </c>
      <c r="AQ753" s="192">
        <v>5.0238633509168551</v>
      </c>
      <c r="AR753" s="192">
        <v>5.0377833753148611</v>
      </c>
      <c r="AS753" s="192">
        <v>5.0556117290192111</v>
      </c>
      <c r="AT753" s="192">
        <v>5.0697084917617232</v>
      </c>
      <c r="AU753" s="192">
        <v>5.0851767098906686</v>
      </c>
      <c r="AV753" s="192">
        <v>5.1007396072430504</v>
      </c>
      <c r="AW753" s="192">
        <v>5.1150895140664963</v>
      </c>
    </row>
    <row r="754" spans="1:50">
      <c r="A754" s="96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6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6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6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6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6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6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6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6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6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6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6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6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6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6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6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6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6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6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6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6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6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6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6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6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6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6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6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6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6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6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6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6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6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6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6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6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6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6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6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6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6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6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6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9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6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6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6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6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6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6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4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7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6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6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4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6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6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6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6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6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6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6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6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6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6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6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6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6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6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4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92">
        <v>5.1719679337988103</v>
      </c>
      <c r="AR822" s="192">
        <v>5.186721991701245</v>
      </c>
      <c r="AS822" s="192">
        <v>5.2015604681404417</v>
      </c>
      <c r="AT822" s="192">
        <v>5.2205690420255806</v>
      </c>
      <c r="AU822" s="192">
        <v>5.2356020942408374</v>
      </c>
      <c r="AV822" s="192">
        <v>5.2507219742714621</v>
      </c>
      <c r="AW822" s="192">
        <v>5.2659294365455498</v>
      </c>
      <c r="AX822" s="192">
        <v>5.2840158520475562</v>
      </c>
      <c r="AY822" s="192">
        <v>5.3008216273522395</v>
      </c>
      <c r="AZ822" s="192">
        <v>5.3163211057947901</v>
      </c>
      <c r="BA822" s="192">
        <v>5.333333333333333</v>
      </c>
      <c r="BB822" s="192">
        <v>5.3504547886570357</v>
      </c>
      <c r="BC822" s="192">
        <v>5.3676865271068168</v>
      </c>
      <c r="BD822" s="192">
        <v>5.3922890266918309</v>
      </c>
      <c r="BE822" s="192">
        <v>5.417118093174432</v>
      </c>
      <c r="BF822" s="192">
        <v>5.4392167527875985</v>
      </c>
      <c r="BG822" s="192">
        <v>5.4644808743169397</v>
      </c>
      <c r="BH822" s="192">
        <v>5.48847420417124</v>
      </c>
      <c r="BI822" s="192">
        <v>5.5111600992008816</v>
      </c>
    </row>
    <row r="823" spans="1:61">
      <c r="A823" s="96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6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4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7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6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6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83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6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83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6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83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6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83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6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83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6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83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6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83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6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83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6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83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6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83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6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83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6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83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92" customFormat="1">
      <c r="A839" s="104">
        <v>45462</v>
      </c>
      <c r="AK839" s="192">
        <v>4.8412997999999998</v>
      </c>
      <c r="AL839" s="192">
        <v>4.9528999999999996</v>
      </c>
      <c r="AM839" s="192">
        <v>4.9827000000000004</v>
      </c>
      <c r="AN839" s="192">
        <v>4.9955999999999996</v>
      </c>
      <c r="AO839" s="192">
        <v>5.1711999999999998</v>
      </c>
      <c r="AP839" s="192">
        <v>5.2409999999999997</v>
      </c>
      <c r="AQ839" s="883">
        <v>5.4641000000000002</v>
      </c>
      <c r="AR839" s="192">
        <v>5.4288816503800215</v>
      </c>
      <c r="AS839" s="192">
        <v>5.4466230936819171</v>
      </c>
      <c r="AT839" s="192">
        <v>5.4629882545752526</v>
      </c>
      <c r="AU839" s="192">
        <v>5.4809536859413539</v>
      </c>
      <c r="AV839" s="192">
        <v>5.5005500550055011</v>
      </c>
      <c r="AW839" s="192">
        <v>5.5172413793103452</v>
      </c>
      <c r="AX839" s="192">
        <v>5.5370985603543739</v>
      </c>
      <c r="AY839" s="192">
        <v>5.5570991942206165</v>
      </c>
      <c r="AZ839" s="192">
        <v>5.5756899916364651</v>
      </c>
      <c r="BA839" s="192">
        <v>5.5959709009513148</v>
      </c>
      <c r="BB839" s="192">
        <v>5.616399887672002</v>
      </c>
      <c r="BC839" s="192">
        <v>5.6385678037778399</v>
      </c>
      <c r="BD839" s="192">
        <v>5.6625141562853907</v>
      </c>
      <c r="BE839" s="192">
        <v>5.6915196357427433</v>
      </c>
      <c r="BF839" s="192">
        <v>5.7208237986270021</v>
      </c>
      <c r="BG839" s="192">
        <v>5.7520851308599363</v>
      </c>
      <c r="BH839" s="192">
        <v>5.7820179242555652</v>
      </c>
      <c r="BI839" s="192">
        <v>5.8088875980249783</v>
      </c>
    </row>
    <row r="840" spans="1:62">
      <c r="A840" s="96">
        <v>45463</v>
      </c>
      <c r="AK840" s="178">
        <v>4.8412997999999998</v>
      </c>
      <c r="AL840" s="178">
        <v>4.9528999999999996</v>
      </c>
      <c r="AM840" s="178">
        <v>4.9827000000000004</v>
      </c>
      <c r="AN840" s="178">
        <v>4.9955999999999996</v>
      </c>
      <c r="AO840" s="178">
        <v>5.1711999999999998</v>
      </c>
      <c r="AP840" s="178">
        <v>5.2409999999999997</v>
      </c>
      <c r="AQ840" s="883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6">
        <v>45464</v>
      </c>
      <c r="AK841" s="178">
        <v>4.8412997999999998</v>
      </c>
      <c r="AL841" s="178">
        <v>4.9528999999999996</v>
      </c>
      <c r="AM841" s="178">
        <v>4.9827000000000004</v>
      </c>
      <c r="AN841" s="178">
        <v>4.9955999999999996</v>
      </c>
      <c r="AO841" s="178">
        <v>5.1711999999999998</v>
      </c>
      <c r="AP841" s="178">
        <v>5.2409999999999997</v>
      </c>
      <c r="AQ841" s="883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6">
        <v>45467</v>
      </c>
      <c r="AK842" s="178">
        <v>4.8412997999999998</v>
      </c>
      <c r="AL842" s="178">
        <v>4.9528999999999996</v>
      </c>
      <c r="AM842" s="178">
        <v>4.9827000000000004</v>
      </c>
      <c r="AN842" s="178">
        <v>4.9955999999999996</v>
      </c>
      <c r="AO842" s="178">
        <v>5.1711999999999998</v>
      </c>
      <c r="AP842" s="178">
        <v>5.2409999999999997</v>
      </c>
      <c r="AQ842" s="883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6">
        <v>45468</v>
      </c>
      <c r="AK843" s="178">
        <v>4.8412997999999998</v>
      </c>
      <c r="AL843" s="178">
        <v>4.9528999999999996</v>
      </c>
      <c r="AM843" s="178">
        <v>4.9827000000000004</v>
      </c>
      <c r="AN843" s="178">
        <v>4.9955999999999996</v>
      </c>
      <c r="AO843" s="178">
        <v>5.1711999999999998</v>
      </c>
      <c r="AP843" s="178">
        <v>5.2409999999999997</v>
      </c>
      <c r="AQ843" s="883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6">
        <v>45469</v>
      </c>
      <c r="AK844" s="178">
        <v>4.8412997999999998</v>
      </c>
      <c r="AL844" s="178">
        <v>4.9528999999999996</v>
      </c>
      <c r="AM844" s="178">
        <v>4.9827000000000004</v>
      </c>
      <c r="AN844" s="178">
        <v>4.9955999999999996</v>
      </c>
      <c r="AO844" s="178">
        <v>5.1711999999999998</v>
      </c>
      <c r="AP844" s="178">
        <v>5.2409999999999997</v>
      </c>
      <c r="AQ844" s="883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6">
        <v>45470</v>
      </c>
      <c r="AK845" s="178">
        <v>4.8412997999999998</v>
      </c>
      <c r="AL845" s="178">
        <v>4.9528999999999996</v>
      </c>
      <c r="AM845" s="178">
        <v>4.9827000000000004</v>
      </c>
      <c r="AN845" s="178">
        <v>4.9955999999999996</v>
      </c>
      <c r="AO845" s="178">
        <v>5.1711999999999998</v>
      </c>
      <c r="AP845" s="178">
        <v>5.2409999999999997</v>
      </c>
      <c r="AQ845" s="883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6">
        <v>45471</v>
      </c>
      <c r="AK846" s="178">
        <v>4.8412997999999998</v>
      </c>
      <c r="AL846" s="178">
        <v>4.9528999999999996</v>
      </c>
      <c r="AM846" s="178">
        <v>4.9827000000000004</v>
      </c>
      <c r="AN846" s="178">
        <v>4.9955999999999996</v>
      </c>
      <c r="AO846" s="178">
        <v>5.1711999999999998</v>
      </c>
      <c r="AP846" s="178">
        <v>5.2409999999999997</v>
      </c>
      <c r="AQ846" s="883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6">
        <v>45474</v>
      </c>
      <c r="AK847" s="178">
        <v>4.8412997999999998</v>
      </c>
      <c r="AL847" s="178">
        <v>4.9528999999999996</v>
      </c>
      <c r="AM847" s="178">
        <v>4.9827000000000004</v>
      </c>
      <c r="AN847" s="178">
        <v>4.9955999999999996</v>
      </c>
      <c r="AO847" s="178">
        <v>5.1711999999999998</v>
      </c>
      <c r="AP847" s="178">
        <v>5.2409999999999997</v>
      </c>
      <c r="AQ847" s="886">
        <v>5.5583</v>
      </c>
      <c r="AR847" s="883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6">
        <v>45475</v>
      </c>
      <c r="AK848" s="178">
        <v>4.8412997999999998</v>
      </c>
      <c r="AL848" s="178">
        <v>4.9528999999999996</v>
      </c>
      <c r="AM848" s="178">
        <v>4.9827000000000004</v>
      </c>
      <c r="AN848" s="178">
        <v>4.9955999999999996</v>
      </c>
      <c r="AO848" s="178">
        <v>5.1711999999999998</v>
      </c>
      <c r="AP848" s="178">
        <v>5.2409999999999997</v>
      </c>
      <c r="AQ848" s="886">
        <v>5.5583</v>
      </c>
      <c r="AR848" s="883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6">
        <v>45476</v>
      </c>
      <c r="AK849" s="178">
        <v>4.8412997999999998</v>
      </c>
      <c r="AL849" s="178">
        <v>4.9528999999999996</v>
      </c>
      <c r="AM849" s="178">
        <v>4.9827000000000004</v>
      </c>
      <c r="AN849" s="178">
        <v>4.9955999999999996</v>
      </c>
      <c r="AO849" s="178">
        <v>5.1711999999999998</v>
      </c>
      <c r="AP849" s="178">
        <v>5.2409999999999997</v>
      </c>
      <c r="AQ849" s="886">
        <v>5.5583</v>
      </c>
      <c r="AR849" s="883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6">
        <v>45477</v>
      </c>
      <c r="AK850" s="178">
        <v>4.8412997999999998</v>
      </c>
      <c r="AL850" s="178">
        <v>4.9528999999999996</v>
      </c>
      <c r="AM850" s="178">
        <v>4.9827000000000004</v>
      </c>
      <c r="AN850" s="178">
        <v>4.9955999999999996</v>
      </c>
      <c r="AO850" s="178">
        <v>5.1711999999999998</v>
      </c>
      <c r="AP850" s="178">
        <v>5.2409999999999997</v>
      </c>
      <c r="AQ850" s="886">
        <v>5.5583</v>
      </c>
      <c r="AR850" s="883">
        <v>5.4832999999999998</v>
      </c>
      <c r="AS850" s="192">
        <v>5.5756899916364651</v>
      </c>
      <c r="AT850" s="192">
        <v>5.592841163310962</v>
      </c>
      <c r="AU850" s="192">
        <v>5.6116722783389452</v>
      </c>
      <c r="AV850" s="192">
        <v>5.6306306306306304</v>
      </c>
      <c r="AW850" s="192">
        <v>5.6481219994351877</v>
      </c>
      <c r="AX850" s="192">
        <v>5.6673278549164072</v>
      </c>
      <c r="AY850" s="192">
        <v>5.6882821387940838</v>
      </c>
      <c r="AZ850" s="192">
        <v>5.7061340941512126</v>
      </c>
      <c r="BA850" s="192">
        <v>5.7290174735032942</v>
      </c>
      <c r="BB850" s="192">
        <v>5.7504312823461756</v>
      </c>
      <c r="BC850" s="192">
        <v>5.7720057720057723</v>
      </c>
      <c r="BD850" s="192">
        <v>5.7954216169226305</v>
      </c>
      <c r="BE850" s="192">
        <v>5.8258083309059137</v>
      </c>
      <c r="BF850" s="192">
        <v>5.8565153733528543</v>
      </c>
      <c r="BG850" s="192">
        <v>5.8892815076560661</v>
      </c>
      <c r="BH850" s="192">
        <v>5.9224163458691148</v>
      </c>
      <c r="BI850" s="192">
        <v>5.9506099375185952</v>
      </c>
    </row>
    <row r="851" spans="1:61">
      <c r="A851" s="96">
        <v>45478</v>
      </c>
      <c r="AK851" s="178">
        <v>4.8412997999999998</v>
      </c>
      <c r="AL851" s="178">
        <v>4.9528999999999996</v>
      </c>
      <c r="AM851" s="178">
        <v>4.9827000000000004</v>
      </c>
      <c r="AN851" s="178">
        <v>4.9955999999999996</v>
      </c>
      <c r="AO851" s="178">
        <v>5.1711999999999998</v>
      </c>
      <c r="AP851" s="178">
        <v>5.2409999999999997</v>
      </c>
      <c r="AQ851" s="886">
        <v>5.5583</v>
      </c>
      <c r="AR851" s="883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6">
        <v>45481</v>
      </c>
      <c r="AK852" s="178">
        <v>4.8412997999999998</v>
      </c>
      <c r="AL852" s="178">
        <v>4.9528999999999996</v>
      </c>
      <c r="AM852" s="178">
        <v>4.9827000000000004</v>
      </c>
      <c r="AN852" s="178">
        <v>4.9955999999999996</v>
      </c>
      <c r="AO852" s="178">
        <v>5.1711999999999998</v>
      </c>
      <c r="AP852" s="178">
        <v>5.2409999999999997</v>
      </c>
      <c r="AQ852" s="886">
        <v>5.5583</v>
      </c>
      <c r="AR852" s="883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6">
        <v>45482</v>
      </c>
      <c r="AK853" s="178">
        <v>4.8412997999999998</v>
      </c>
      <c r="AL853" s="178">
        <v>4.9528999999999996</v>
      </c>
      <c r="AM853" s="178">
        <v>4.9827000000000004</v>
      </c>
      <c r="AN853" s="178">
        <v>4.9955999999999996</v>
      </c>
      <c r="AO853" s="178">
        <v>5.1711999999999998</v>
      </c>
      <c r="AP853" s="178">
        <v>5.2409999999999997</v>
      </c>
      <c r="AQ853" s="886">
        <v>5.5583</v>
      </c>
      <c r="AR853" s="883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6">
        <v>45483</v>
      </c>
      <c r="AK854" s="178">
        <v>4.8412997999999998</v>
      </c>
      <c r="AL854" s="178">
        <v>4.9528999999999996</v>
      </c>
      <c r="AM854" s="178">
        <v>4.9827000000000004</v>
      </c>
      <c r="AN854" s="178">
        <v>4.9955999999999996</v>
      </c>
      <c r="AO854" s="178">
        <v>5.1711999999999998</v>
      </c>
      <c r="AP854" s="178">
        <v>5.2409999999999997</v>
      </c>
      <c r="AQ854" s="886">
        <v>5.5583</v>
      </c>
      <c r="AR854" s="883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6">
        <v>45484</v>
      </c>
      <c r="AK855" s="178">
        <v>4.8412997999999998</v>
      </c>
      <c r="AL855" s="178">
        <v>4.9528999999999996</v>
      </c>
      <c r="AM855" s="178">
        <v>4.9827000000000004</v>
      </c>
      <c r="AN855" s="178">
        <v>4.9955999999999996</v>
      </c>
      <c r="AO855" s="178">
        <v>5.1711999999999998</v>
      </c>
      <c r="AP855" s="178">
        <v>5.2409999999999997</v>
      </c>
      <c r="AQ855" s="886">
        <v>5.5583</v>
      </c>
      <c r="AR855" s="883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6">
        <v>45485</v>
      </c>
      <c r="AK856" s="178">
        <v>4.8412997999999998</v>
      </c>
      <c r="AL856" s="178">
        <v>4.9528999999999996</v>
      </c>
      <c r="AM856" s="178">
        <v>4.9827000000000004</v>
      </c>
      <c r="AN856" s="178">
        <v>4.9955999999999996</v>
      </c>
      <c r="AO856" s="178">
        <v>5.1711999999999998</v>
      </c>
      <c r="AP856" s="178">
        <v>5.2409999999999997</v>
      </c>
      <c r="AQ856" s="886">
        <v>5.5583</v>
      </c>
      <c r="AR856" s="883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6">
        <v>45488</v>
      </c>
      <c r="AK857" s="178">
        <v>4.8412997999999998</v>
      </c>
      <c r="AL857" s="178">
        <v>4.9528999999999996</v>
      </c>
      <c r="AM857" s="178">
        <v>4.9827000000000004</v>
      </c>
      <c r="AN857" s="178">
        <v>4.9955999999999996</v>
      </c>
      <c r="AO857" s="178">
        <v>5.1711999999999998</v>
      </c>
      <c r="AP857" s="178">
        <v>5.2409999999999997</v>
      </c>
      <c r="AQ857" s="886">
        <v>5.5583</v>
      </c>
      <c r="AR857" s="883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6">
        <v>45489</v>
      </c>
      <c r="AK858" s="178">
        <v>4.8412997999999998</v>
      </c>
      <c r="AL858" s="178">
        <v>4.9528999999999996</v>
      </c>
      <c r="AM858" s="178">
        <v>4.9827000000000004</v>
      </c>
      <c r="AN858" s="178">
        <v>4.9955999999999996</v>
      </c>
      <c r="AO858" s="178">
        <v>5.1711999999999998</v>
      </c>
      <c r="AP858" s="178">
        <v>5.2409999999999997</v>
      </c>
      <c r="AQ858" s="886">
        <v>5.5583</v>
      </c>
      <c r="AR858" s="883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6">
        <v>45490</v>
      </c>
      <c r="AK859" s="178">
        <v>4.8412997999999998</v>
      </c>
      <c r="AL859" s="178">
        <v>4.9528999999999996</v>
      </c>
      <c r="AM859" s="178">
        <v>4.9827000000000004</v>
      </c>
      <c r="AN859" s="178">
        <v>4.9955999999999996</v>
      </c>
      <c r="AO859" s="178">
        <v>5.1711999999999998</v>
      </c>
      <c r="AP859" s="178">
        <v>5.2409999999999997</v>
      </c>
      <c r="AQ859" s="886">
        <v>5.5583</v>
      </c>
      <c r="AR859" s="883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6">
        <v>45491</v>
      </c>
      <c r="AK860" s="178">
        <v>4.8412997999999998</v>
      </c>
      <c r="AL860" s="178">
        <v>4.9528999999999996</v>
      </c>
      <c r="AM860" s="178">
        <v>4.9827000000000004</v>
      </c>
      <c r="AN860" s="178">
        <v>4.9955999999999996</v>
      </c>
      <c r="AO860" s="178">
        <v>5.1711999999999998</v>
      </c>
      <c r="AP860" s="178">
        <v>5.2409999999999997</v>
      </c>
      <c r="AQ860" s="886">
        <v>5.5583</v>
      </c>
      <c r="AR860" s="883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6">
        <v>45492</v>
      </c>
      <c r="AK861" s="178">
        <v>4.8412997999999998</v>
      </c>
      <c r="AL861" s="178">
        <v>4.9528999999999996</v>
      </c>
      <c r="AM861" s="178">
        <v>4.9827000000000004</v>
      </c>
      <c r="AN861" s="178">
        <v>4.9955999999999996</v>
      </c>
      <c r="AO861" s="178">
        <v>5.1711999999999998</v>
      </c>
      <c r="AP861" s="178">
        <v>5.2409999999999997</v>
      </c>
      <c r="AQ861" s="886">
        <v>5.5583</v>
      </c>
      <c r="AR861" s="883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6">
        <v>45495</v>
      </c>
      <c r="AK862" s="178">
        <v>4.8412997999999998</v>
      </c>
      <c r="AL862" s="178">
        <v>4.9528999999999996</v>
      </c>
      <c r="AM862" s="178">
        <v>4.9827000000000004</v>
      </c>
      <c r="AN862" s="178">
        <v>4.9955999999999996</v>
      </c>
      <c r="AO862" s="178">
        <v>5.1711999999999998</v>
      </c>
      <c r="AP862" s="178">
        <v>5.2409999999999997</v>
      </c>
      <c r="AQ862" s="886">
        <v>5.5583</v>
      </c>
      <c r="AR862" s="883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6">
        <v>45496</v>
      </c>
      <c r="AK863" s="178">
        <v>4.8412997999999998</v>
      </c>
      <c r="AL863" s="178">
        <v>4.9528999999999996</v>
      </c>
      <c r="AM863" s="178">
        <v>4.9827000000000004</v>
      </c>
      <c r="AN863" s="178">
        <v>4.9955999999999996</v>
      </c>
      <c r="AO863" s="178">
        <v>5.1711999999999998</v>
      </c>
      <c r="AP863" s="178">
        <v>5.2409999999999997</v>
      </c>
      <c r="AQ863" s="886">
        <v>5.5583</v>
      </c>
      <c r="AR863" s="883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6">
        <v>45497</v>
      </c>
      <c r="AK864" s="178">
        <v>4.8412997999999998</v>
      </c>
      <c r="AL864" s="178">
        <v>4.9528999999999996</v>
      </c>
      <c r="AM864" s="178">
        <v>4.9827000000000004</v>
      </c>
      <c r="AN864" s="178">
        <v>4.9955999999999996</v>
      </c>
      <c r="AO864" s="178">
        <v>5.1711999999999998</v>
      </c>
      <c r="AP864" s="178">
        <v>5.2409999999999997</v>
      </c>
      <c r="AQ864" s="886">
        <v>5.5583</v>
      </c>
      <c r="AR864" s="883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6">
        <v>45498</v>
      </c>
      <c r="AK865" s="178">
        <v>4.8412997999999998</v>
      </c>
      <c r="AL865" s="178">
        <v>4.9528999999999996</v>
      </c>
      <c r="AM865" s="178">
        <v>4.9827000000000004</v>
      </c>
      <c r="AN865" s="178">
        <v>4.9955999999999996</v>
      </c>
      <c r="AO865" s="178">
        <v>5.1711999999999998</v>
      </c>
      <c r="AP865" s="178">
        <v>5.2409999999999997</v>
      </c>
      <c r="AQ865" s="886">
        <v>5.5583</v>
      </c>
      <c r="AR865" s="883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6">
        <v>45499</v>
      </c>
      <c r="AK866" s="178">
        <v>4.8412997999999998</v>
      </c>
      <c r="AL866" s="178">
        <v>4.9528999999999996</v>
      </c>
      <c r="AM866" s="178">
        <v>4.9827000000000004</v>
      </c>
      <c r="AN866" s="178">
        <v>4.9955999999999996</v>
      </c>
      <c r="AO866" s="178">
        <v>5.1711999999999998</v>
      </c>
      <c r="AP866" s="178">
        <v>5.2409999999999997</v>
      </c>
      <c r="AQ866" s="886">
        <v>5.5583</v>
      </c>
      <c r="AR866" s="883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6">
        <v>45502</v>
      </c>
      <c r="AK867" s="178">
        <v>4.8412997999999998</v>
      </c>
      <c r="AL867" s="178">
        <v>4.9528999999999996</v>
      </c>
      <c r="AM867" s="178">
        <v>4.9827000000000004</v>
      </c>
      <c r="AN867" s="178">
        <v>4.9955999999999996</v>
      </c>
      <c r="AO867" s="178">
        <v>5.1711999999999998</v>
      </c>
      <c r="AP867" s="178">
        <v>5.2409999999999997</v>
      </c>
      <c r="AQ867" s="886">
        <v>5.5583</v>
      </c>
      <c r="AR867" s="883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6">
        <v>45503</v>
      </c>
      <c r="AK868" s="178">
        <v>4.8412997999999998</v>
      </c>
      <c r="AL868" s="178">
        <v>4.9528999999999996</v>
      </c>
      <c r="AM868" s="178">
        <v>4.9827000000000004</v>
      </c>
      <c r="AN868" s="178">
        <v>4.9955999999999996</v>
      </c>
      <c r="AO868" s="178">
        <v>5.1711999999999998</v>
      </c>
      <c r="AP868" s="178">
        <v>5.2409999999999997</v>
      </c>
      <c r="AQ868" s="886">
        <v>5.5583</v>
      </c>
      <c r="AR868" s="883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6">
        <v>45504</v>
      </c>
      <c r="AK869" s="178">
        <v>4.8412997999999998</v>
      </c>
      <c r="AL869" s="178">
        <v>4.9528999999999996</v>
      </c>
      <c r="AM869" s="178">
        <v>4.9827000000000004</v>
      </c>
      <c r="AN869" s="178">
        <v>4.9955999999999996</v>
      </c>
      <c r="AO869" s="178">
        <v>5.1711999999999998</v>
      </c>
      <c r="AP869" s="178">
        <v>5.2409999999999997</v>
      </c>
      <c r="AQ869" s="886">
        <v>5.5583</v>
      </c>
      <c r="AR869" s="883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6">
        <v>45505</v>
      </c>
      <c r="AK870" s="178">
        <v>4.8412997999999998</v>
      </c>
      <c r="AL870" s="178">
        <v>4.9528999999999996</v>
      </c>
      <c r="AM870" s="178">
        <v>4.9827000000000004</v>
      </c>
      <c r="AN870" s="178">
        <v>4.9955999999999996</v>
      </c>
      <c r="AO870" s="178">
        <v>5.1711999999999998</v>
      </c>
      <c r="AP870" s="178">
        <v>5.2409999999999997</v>
      </c>
      <c r="AQ870" s="886">
        <v>5.5583</v>
      </c>
      <c r="AR870" s="886">
        <v>5.6615000000000002</v>
      </c>
      <c r="AS870" s="883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6">
        <v>45506</v>
      </c>
      <c r="AK871" s="178">
        <v>4.8412997999999998</v>
      </c>
      <c r="AL871" s="178">
        <v>4.9528999999999996</v>
      </c>
      <c r="AM871" s="178">
        <v>4.9827000000000004</v>
      </c>
      <c r="AN871" s="178">
        <v>4.9955999999999996</v>
      </c>
      <c r="AO871" s="178">
        <v>5.1711999999999998</v>
      </c>
      <c r="AP871" s="178">
        <v>5.2409999999999997</v>
      </c>
      <c r="AQ871" s="886">
        <v>5.5583</v>
      </c>
      <c r="AR871" s="886">
        <v>5.6615000000000002</v>
      </c>
      <c r="AS871" s="883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6">
        <v>45509</v>
      </c>
      <c r="AK872" s="178">
        <v>4.8412997999999998</v>
      </c>
      <c r="AL872" s="178">
        <v>4.9528999999999996</v>
      </c>
      <c r="AM872" s="178">
        <v>4.9827000000000004</v>
      </c>
      <c r="AN872" s="178">
        <v>4.9955999999999996</v>
      </c>
      <c r="AO872" s="178">
        <v>5.1711999999999998</v>
      </c>
      <c r="AP872" s="178">
        <v>5.2409999999999997</v>
      </c>
      <c r="AQ872" s="886">
        <v>5.5583</v>
      </c>
      <c r="AR872" s="886">
        <v>5.6615000000000002</v>
      </c>
      <c r="AS872" s="883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6">
        <v>45510</v>
      </c>
      <c r="AK873" s="178">
        <v>4.8412997999999998</v>
      </c>
      <c r="AL873" s="178">
        <v>4.9528999999999996</v>
      </c>
      <c r="AM873" s="178">
        <v>4.9827000000000004</v>
      </c>
      <c r="AN873" s="178">
        <v>4.9955999999999996</v>
      </c>
      <c r="AO873" s="178">
        <v>5.1711999999999998</v>
      </c>
      <c r="AP873" s="178">
        <v>5.2409999999999997</v>
      </c>
      <c r="AQ873" s="886">
        <v>5.5583</v>
      </c>
      <c r="AR873" s="886">
        <v>5.6615000000000002</v>
      </c>
      <c r="AS873" s="883">
        <v>5.6521999999999997</v>
      </c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</row>
    <row r="874" spans="1:61">
      <c r="A874" s="96">
        <v>45511</v>
      </c>
      <c r="AK874" s="178">
        <v>4.8412997999999998</v>
      </c>
      <c r="AL874" s="178">
        <v>4.9528999999999996</v>
      </c>
      <c r="AM874" s="178">
        <v>4.9827000000000004</v>
      </c>
      <c r="AN874" s="178">
        <v>4.9955999999999996</v>
      </c>
      <c r="AO874" s="178">
        <v>5.1711999999999998</v>
      </c>
      <c r="AP874" s="178">
        <v>5.2409999999999997</v>
      </c>
      <c r="AQ874" s="886">
        <v>5.5583</v>
      </c>
      <c r="AR874" s="886">
        <v>5.6615000000000002</v>
      </c>
      <c r="AS874" s="883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6">
        <v>45512</v>
      </c>
      <c r="AK875" s="178">
        <v>4.8412997999999998</v>
      </c>
      <c r="AL875" s="178">
        <v>4.9528999999999996</v>
      </c>
      <c r="AM875" s="178">
        <v>4.9827000000000004</v>
      </c>
      <c r="AN875" s="178">
        <v>4.9955999999999996</v>
      </c>
      <c r="AO875" s="178">
        <v>5.1711999999999998</v>
      </c>
      <c r="AP875" s="178">
        <v>5.2409999999999997</v>
      </c>
      <c r="AQ875" s="886">
        <v>5.5583</v>
      </c>
      <c r="AR875" s="886">
        <v>5.6615000000000002</v>
      </c>
      <c r="AS875" s="883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6">
        <v>45513</v>
      </c>
      <c r="AK876" s="178">
        <v>4.8412997999999998</v>
      </c>
      <c r="AL876" s="178">
        <v>4.9528999999999996</v>
      </c>
      <c r="AM876" s="178">
        <v>4.9827000000000004</v>
      </c>
      <c r="AN876" s="178">
        <v>4.9955999999999996</v>
      </c>
      <c r="AO876" s="178">
        <v>5.1711999999999998</v>
      </c>
      <c r="AP876" s="178">
        <v>5.2409999999999997</v>
      </c>
      <c r="AQ876" s="886">
        <v>5.5583</v>
      </c>
      <c r="AR876" s="886">
        <v>5.6615000000000002</v>
      </c>
      <c r="AS876" s="883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6">
        <v>45516</v>
      </c>
      <c r="AK877" s="178">
        <v>4.8412997999999998</v>
      </c>
      <c r="AL877" s="178">
        <v>4.9528999999999996</v>
      </c>
      <c r="AM877" s="178">
        <v>4.9827000000000004</v>
      </c>
      <c r="AN877" s="178">
        <v>4.9955999999999996</v>
      </c>
      <c r="AO877" s="178">
        <v>5.1711999999999998</v>
      </c>
      <c r="AP877" s="178">
        <v>5.2409999999999997</v>
      </c>
      <c r="AQ877" s="886">
        <v>5.5583</v>
      </c>
      <c r="AR877" s="886">
        <v>5.6615000000000002</v>
      </c>
      <c r="AS877" s="883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6">
        <v>45517</v>
      </c>
      <c r="AK878" s="178">
        <v>4.8412997999999998</v>
      </c>
      <c r="AL878" s="178">
        <v>4.9528999999999996</v>
      </c>
      <c r="AM878" s="178">
        <v>4.9827000000000004</v>
      </c>
      <c r="AN878" s="178">
        <v>4.9955999999999996</v>
      </c>
      <c r="AO878" s="178">
        <v>5.1711999999999998</v>
      </c>
      <c r="AP878" s="178">
        <v>5.2409999999999997</v>
      </c>
      <c r="AQ878" s="886">
        <v>5.5583</v>
      </c>
      <c r="AR878" s="886">
        <v>5.6615000000000002</v>
      </c>
      <c r="AS878" s="883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6">
        <v>45518</v>
      </c>
      <c r="AK879" s="178">
        <v>4.8412997999999998</v>
      </c>
      <c r="AL879" s="178">
        <v>4.9528999999999996</v>
      </c>
      <c r="AM879" s="178">
        <v>4.9827000000000004</v>
      </c>
      <c r="AN879" s="178">
        <v>4.9955999999999996</v>
      </c>
      <c r="AO879" s="178">
        <v>5.1711999999999998</v>
      </c>
      <c r="AP879" s="178">
        <v>5.2409999999999997</v>
      </c>
      <c r="AQ879" s="886">
        <v>5.5583</v>
      </c>
      <c r="AR879" s="886">
        <v>5.6615000000000002</v>
      </c>
      <c r="AS879" s="883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6">
        <v>45519</v>
      </c>
      <c r="AK880" s="178">
        <v>4.8412997999999998</v>
      </c>
      <c r="AL880" s="178">
        <v>4.9528999999999996</v>
      </c>
      <c r="AM880" s="178">
        <v>4.9827000000000004</v>
      </c>
      <c r="AN880" s="178">
        <v>4.9955999999999996</v>
      </c>
      <c r="AO880" s="178">
        <v>5.1711999999999998</v>
      </c>
      <c r="AP880" s="178">
        <v>5.2409999999999997</v>
      </c>
      <c r="AQ880" s="886">
        <v>5.5583</v>
      </c>
      <c r="AR880" s="886">
        <v>5.6615000000000002</v>
      </c>
      <c r="AS880" s="883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6">
        <v>45520</v>
      </c>
      <c r="AK881" s="178">
        <v>4.8412997999999998</v>
      </c>
      <c r="AL881" s="178">
        <v>4.9528999999999996</v>
      </c>
      <c r="AM881" s="178">
        <v>4.9827000000000004</v>
      </c>
      <c r="AN881" s="178">
        <v>4.9955999999999996</v>
      </c>
      <c r="AO881" s="178">
        <v>5.1711999999999998</v>
      </c>
      <c r="AP881" s="178">
        <v>5.2409999999999997</v>
      </c>
      <c r="AQ881" s="886">
        <v>5.5583</v>
      </c>
      <c r="AR881" s="886">
        <v>5.6615000000000002</v>
      </c>
      <c r="AS881" s="883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6">
        <v>45523</v>
      </c>
      <c r="AK882" s="178">
        <v>4.8412997999999998</v>
      </c>
      <c r="AL882" s="178">
        <v>4.9528999999999996</v>
      </c>
      <c r="AM882" s="178">
        <v>4.9827000000000004</v>
      </c>
      <c r="AN882" s="178">
        <v>4.9955999999999996</v>
      </c>
      <c r="AO882" s="178">
        <v>5.1711999999999998</v>
      </c>
      <c r="AP882" s="178">
        <v>5.2409999999999997</v>
      </c>
      <c r="AQ882" s="886">
        <v>5.5583</v>
      </c>
      <c r="AR882" s="886">
        <v>5.6615000000000002</v>
      </c>
      <c r="AS882" s="883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6">
        <v>45524</v>
      </c>
      <c r="AK883" s="178">
        <v>4.8412997999999998</v>
      </c>
      <c r="AL883" s="178">
        <v>4.9528999999999996</v>
      </c>
      <c r="AM883" s="178">
        <v>4.9827000000000004</v>
      </c>
      <c r="AN883" s="178">
        <v>4.9955999999999996</v>
      </c>
      <c r="AO883" s="178">
        <v>5.1711999999999998</v>
      </c>
      <c r="AP883" s="178">
        <v>5.2409999999999997</v>
      </c>
      <c r="AQ883" s="886">
        <v>5.5583</v>
      </c>
      <c r="AR883" s="886">
        <v>5.6615000000000002</v>
      </c>
      <c r="AS883" s="883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6">
        <v>45525</v>
      </c>
      <c r="AK884" s="178">
        <v>4.8412997999999998</v>
      </c>
      <c r="AL884" s="178">
        <v>4.9528999999999996</v>
      </c>
      <c r="AM884" s="178">
        <v>4.9827000000000004</v>
      </c>
      <c r="AN884" s="178">
        <v>4.9955999999999996</v>
      </c>
      <c r="AO884" s="178">
        <v>5.1711999999999998</v>
      </c>
      <c r="AP884" s="178">
        <v>5.2409999999999997</v>
      </c>
      <c r="AQ884" s="886">
        <v>5.5583</v>
      </c>
      <c r="AR884" s="886">
        <v>5.6615000000000002</v>
      </c>
      <c r="AS884" s="883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6">
        <v>45526</v>
      </c>
      <c r="AK885" s="178">
        <v>4.8412997999999998</v>
      </c>
      <c r="AL885" s="178">
        <v>4.9528999999999996</v>
      </c>
      <c r="AM885" s="178">
        <v>4.9827000000000004</v>
      </c>
      <c r="AN885" s="178">
        <v>4.9955999999999996</v>
      </c>
      <c r="AO885" s="178">
        <v>5.1711999999999998</v>
      </c>
      <c r="AP885" s="178">
        <v>5.2409999999999997</v>
      </c>
      <c r="AQ885" s="886">
        <v>5.5583</v>
      </c>
      <c r="AR885" s="886">
        <v>5.6615000000000002</v>
      </c>
      <c r="AS885" s="883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6">
        <v>45527</v>
      </c>
      <c r="AK886" s="178">
        <v>4.8412997999999998</v>
      </c>
      <c r="AL886" s="178">
        <v>4.9528999999999996</v>
      </c>
      <c r="AM886" s="178">
        <v>4.9827000000000004</v>
      </c>
      <c r="AN886" s="178">
        <v>4.9955999999999996</v>
      </c>
      <c r="AO886" s="178">
        <v>5.1711999999999998</v>
      </c>
      <c r="AP886" s="178">
        <v>5.2409999999999997</v>
      </c>
      <c r="AQ886" s="886">
        <v>5.5583</v>
      </c>
      <c r="AR886" s="886">
        <v>5.6615000000000002</v>
      </c>
      <c r="AS886" s="883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6">
        <v>45530</v>
      </c>
      <c r="AK887" s="178">
        <v>4.8412997999999998</v>
      </c>
      <c r="AL887" s="178">
        <v>4.9528999999999996</v>
      </c>
      <c r="AM887" s="178">
        <v>4.9827000000000004</v>
      </c>
      <c r="AN887" s="178">
        <v>4.9955999999999996</v>
      </c>
      <c r="AO887" s="178">
        <v>5.1711999999999998</v>
      </c>
      <c r="AP887" s="178">
        <v>5.2409999999999997</v>
      </c>
      <c r="AQ887" s="886">
        <v>5.5583</v>
      </c>
      <c r="AR887" s="886">
        <v>5.6615000000000002</v>
      </c>
      <c r="AS887" s="883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6">
        <v>45531</v>
      </c>
      <c r="AK888" s="178">
        <v>4.8412997999999998</v>
      </c>
      <c r="AL888" s="178">
        <v>4.9528999999999996</v>
      </c>
      <c r="AM888" s="178">
        <v>4.9827000000000004</v>
      </c>
      <c r="AN888" s="178">
        <v>4.9955999999999996</v>
      </c>
      <c r="AO888" s="178">
        <v>5.1711999999999998</v>
      </c>
      <c r="AP888" s="178">
        <v>5.2409999999999997</v>
      </c>
      <c r="AQ888" s="886">
        <v>5.5583</v>
      </c>
      <c r="AR888" s="886">
        <v>5.6615000000000002</v>
      </c>
      <c r="AS888" s="883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6">
        <v>45532</v>
      </c>
      <c r="AK889" s="178">
        <v>4.8412997999999998</v>
      </c>
      <c r="AL889" s="178">
        <v>4.9528999999999996</v>
      </c>
      <c r="AM889" s="178">
        <v>4.9827000000000004</v>
      </c>
      <c r="AN889" s="178">
        <v>4.9955999999999996</v>
      </c>
      <c r="AO889" s="178">
        <v>5.1711999999999998</v>
      </c>
      <c r="AP889" s="178">
        <v>5.2409999999999997</v>
      </c>
      <c r="AQ889" s="886">
        <v>5.5583</v>
      </c>
      <c r="AR889" s="886">
        <v>5.6615000000000002</v>
      </c>
      <c r="AS889" s="883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6">
        <v>45533</v>
      </c>
      <c r="AK890" s="178">
        <v>4.8412997999999998</v>
      </c>
      <c r="AL890" s="178">
        <v>4.9528999999999996</v>
      </c>
      <c r="AM890" s="178">
        <v>4.9827000000000004</v>
      </c>
      <c r="AN890" s="178">
        <v>4.9955999999999996</v>
      </c>
      <c r="AO890" s="178">
        <v>5.1711999999999998</v>
      </c>
      <c r="AP890" s="178">
        <v>5.2409999999999997</v>
      </c>
      <c r="AQ890" s="886">
        <v>5.5583</v>
      </c>
      <c r="AR890" s="886">
        <v>5.6615000000000002</v>
      </c>
      <c r="AS890" s="883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6">
        <v>45534</v>
      </c>
      <c r="AK891" s="178">
        <v>4.8412997999999998</v>
      </c>
      <c r="AL891" s="178">
        <v>4.9528999999999996</v>
      </c>
      <c r="AM891" s="178">
        <v>4.9827000000000004</v>
      </c>
      <c r="AN891" s="178">
        <v>4.9955999999999996</v>
      </c>
      <c r="AO891" s="178">
        <v>5.1711999999999998</v>
      </c>
      <c r="AP891" s="178">
        <v>5.2409999999999997</v>
      </c>
      <c r="AQ891" s="886">
        <v>5.5583</v>
      </c>
      <c r="AR891" s="886">
        <v>5.6615000000000002</v>
      </c>
      <c r="AS891" s="883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4">
        <v>45537</v>
      </c>
      <c r="AK892" s="178">
        <v>4.8412997999999998</v>
      </c>
      <c r="AL892" s="178">
        <v>4.9528999999999996</v>
      </c>
      <c r="AM892" s="178">
        <v>4.9827000000000004</v>
      </c>
      <c r="AN892" s="178">
        <v>4.9955999999999996</v>
      </c>
      <c r="AO892" s="178">
        <v>5.1711999999999998</v>
      </c>
      <c r="AP892" s="178">
        <v>5.2409999999999997</v>
      </c>
      <c r="AQ892" s="886">
        <v>5.5583</v>
      </c>
      <c r="AR892" s="886">
        <v>5.6615000000000002</v>
      </c>
      <c r="AS892" s="886">
        <v>5.6555999999999997</v>
      </c>
      <c r="AT892" s="297">
        <v>5.6223999999999998</v>
      </c>
      <c r="AU892" s="192">
        <v>5.6673278549164072</v>
      </c>
      <c r="AV892" s="192">
        <v>5.6882821387940838</v>
      </c>
      <c r="AW892" s="192">
        <v>5.7061340941512126</v>
      </c>
      <c r="AX892" s="192">
        <v>5.7306590257879657</v>
      </c>
      <c r="AY892" s="192">
        <v>5.755395683453238</v>
      </c>
      <c r="AZ892" s="192">
        <v>5.7770075101097627</v>
      </c>
      <c r="BA892" s="192">
        <v>5.8072009291521489</v>
      </c>
      <c r="BB892" s="192">
        <v>5.8343057176196034</v>
      </c>
      <c r="BC892" s="192">
        <v>5.8633831720902956</v>
      </c>
      <c r="BD892" s="192">
        <v>5.8962264150943398</v>
      </c>
      <c r="BE892" s="192">
        <v>5.9311981020166078</v>
      </c>
      <c r="BF892" s="192">
        <v>5.9630292188431726</v>
      </c>
      <c r="BG892" s="192">
        <v>6.0006000600060005</v>
      </c>
      <c r="BH892" s="192">
        <v>6.0386473429951693</v>
      </c>
      <c r="BI892" s="192">
        <v>6.0716454159077102</v>
      </c>
    </row>
    <row r="893" spans="1:61">
      <c r="A893" s="96">
        <v>45538</v>
      </c>
      <c r="AK893" s="178">
        <v>4.8412997999999998</v>
      </c>
      <c r="AL893" s="178">
        <v>4.9528999999999996</v>
      </c>
      <c r="AM893" s="178">
        <v>4.9827000000000004</v>
      </c>
      <c r="AN893" s="178">
        <v>4.9955999999999996</v>
      </c>
      <c r="AO893" s="178">
        <v>5.1711999999999998</v>
      </c>
      <c r="AP893" s="178">
        <v>5.2409999999999997</v>
      </c>
      <c r="AQ893" s="886">
        <v>5.5583</v>
      </c>
      <c r="AR893" s="886">
        <v>5.6615000000000002</v>
      </c>
      <c r="AS893" s="886">
        <v>5.6555999999999997</v>
      </c>
      <c r="AT893" s="883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6">
        <v>45539</v>
      </c>
      <c r="AK894" s="178">
        <v>4.8412997999999998</v>
      </c>
      <c r="AL894" s="178">
        <v>4.9528999999999996</v>
      </c>
      <c r="AM894" s="178">
        <v>4.9827000000000004</v>
      </c>
      <c r="AN894" s="178">
        <v>4.9955999999999996</v>
      </c>
      <c r="AO894" s="178">
        <v>5.1711999999999998</v>
      </c>
      <c r="AP894" s="178">
        <v>5.2409999999999997</v>
      </c>
      <c r="AQ894" s="886">
        <v>5.5583</v>
      </c>
      <c r="AR894" s="886">
        <v>5.6615000000000002</v>
      </c>
      <c r="AS894" s="886">
        <v>5.6555999999999997</v>
      </c>
      <c r="AT894" s="883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6">
        <v>45540</v>
      </c>
      <c r="AK895" s="178">
        <v>4.8412997999999998</v>
      </c>
      <c r="AL895" s="178">
        <v>4.9528999999999996</v>
      </c>
      <c r="AM895" s="178">
        <v>4.9827000000000004</v>
      </c>
      <c r="AN895" s="178">
        <v>4.9955999999999996</v>
      </c>
      <c r="AO895" s="178">
        <v>5.1711999999999998</v>
      </c>
      <c r="AP895" s="178">
        <v>5.2409999999999997</v>
      </c>
      <c r="AQ895" s="886">
        <v>5.5583</v>
      </c>
      <c r="AR895" s="886">
        <v>5.6615000000000002</v>
      </c>
      <c r="AS895" s="886">
        <v>5.6555999999999997</v>
      </c>
      <c r="AT895" s="883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6">
        <v>45541</v>
      </c>
      <c r="AK896" s="178">
        <v>4.8412997999999998</v>
      </c>
      <c r="AL896" s="178">
        <v>4.9528999999999996</v>
      </c>
      <c r="AM896" s="178">
        <v>4.9827000000000004</v>
      </c>
      <c r="AN896" s="178">
        <v>4.9955999999999996</v>
      </c>
      <c r="AO896" s="178">
        <v>5.1711999999999998</v>
      </c>
      <c r="AP896" s="178">
        <v>5.2409999999999997</v>
      </c>
      <c r="AQ896" s="886">
        <v>5.5583</v>
      </c>
      <c r="AR896" s="886">
        <v>5.6615000000000002</v>
      </c>
      <c r="AS896" s="886">
        <v>5.6555999999999997</v>
      </c>
      <c r="AT896" s="883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6">
        <v>45544</v>
      </c>
      <c r="AK897" s="178">
        <v>4.8412997999999998</v>
      </c>
      <c r="AL897" s="178">
        <v>4.9528999999999996</v>
      </c>
      <c r="AM897" s="178">
        <v>4.9827000000000004</v>
      </c>
      <c r="AN897" s="178">
        <v>4.9955999999999996</v>
      </c>
      <c r="AO897" s="178">
        <v>5.1711999999999998</v>
      </c>
      <c r="AP897" s="178">
        <v>5.2409999999999997</v>
      </c>
      <c r="AQ897" s="886">
        <v>5.5583</v>
      </c>
      <c r="AR897" s="886">
        <v>5.6615000000000002</v>
      </c>
      <c r="AS897" s="886">
        <v>5.6555999999999997</v>
      </c>
      <c r="AT897" s="883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6">
        <v>45545</v>
      </c>
      <c r="AK898" s="178">
        <v>4.8412997999999998</v>
      </c>
      <c r="AL898" s="178">
        <v>4.9528999999999996</v>
      </c>
      <c r="AM898" s="178">
        <v>4.9827000000000004</v>
      </c>
      <c r="AN898" s="178">
        <v>4.9955999999999996</v>
      </c>
      <c r="AO898" s="178">
        <v>5.1711999999999998</v>
      </c>
      <c r="AP898" s="178">
        <v>5.2409999999999997</v>
      </c>
      <c r="AQ898" s="886">
        <v>5.5583</v>
      </c>
      <c r="AR898" s="886">
        <v>5.6615000000000002</v>
      </c>
      <c r="AS898" s="886">
        <v>5.6555999999999997</v>
      </c>
      <c r="AT898" s="883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6">
        <v>45546</v>
      </c>
      <c r="AK899" s="178">
        <v>4.8412997999999998</v>
      </c>
      <c r="AL899" s="178">
        <v>4.9528999999999996</v>
      </c>
      <c r="AM899" s="178">
        <v>4.9827000000000004</v>
      </c>
      <c r="AN899" s="178">
        <v>4.9955999999999996</v>
      </c>
      <c r="AO899" s="178">
        <v>5.1711999999999998</v>
      </c>
      <c r="AP899" s="178">
        <v>5.2409999999999997</v>
      </c>
      <c r="AQ899" s="886">
        <v>5.5583</v>
      </c>
      <c r="AR899" s="886">
        <v>5.6615000000000002</v>
      </c>
      <c r="AS899" s="886">
        <v>5.6555999999999997</v>
      </c>
      <c r="AT899" s="883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6">
        <v>45547</v>
      </c>
      <c r="AK900" s="178">
        <v>4.8412997999999998</v>
      </c>
      <c r="AL900" s="178">
        <v>4.9528999999999996</v>
      </c>
      <c r="AM900" s="178">
        <v>4.9827000000000004</v>
      </c>
      <c r="AN900" s="178">
        <v>4.9955999999999996</v>
      </c>
      <c r="AO900" s="178">
        <v>5.1711999999999998</v>
      </c>
      <c r="AP900" s="178">
        <v>5.2409999999999997</v>
      </c>
      <c r="AQ900" s="886">
        <v>5.5583</v>
      </c>
      <c r="AR900" s="886">
        <v>5.6615000000000002</v>
      </c>
      <c r="AS900" s="886">
        <v>5.6555999999999997</v>
      </c>
      <c r="AT900" s="883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6">
        <v>45548</v>
      </c>
      <c r="AK901" s="178">
        <v>4.8412997999999998</v>
      </c>
      <c r="AL901" s="178">
        <v>4.9528999999999996</v>
      </c>
      <c r="AM901" s="178">
        <v>4.9827000000000004</v>
      </c>
      <c r="AN901" s="178">
        <v>4.9955999999999996</v>
      </c>
      <c r="AO901" s="178">
        <v>5.1711999999999998</v>
      </c>
      <c r="AP901" s="178">
        <v>5.2409999999999997</v>
      </c>
      <c r="AQ901" s="886">
        <v>5.5583</v>
      </c>
      <c r="AR901" s="886">
        <v>5.6615000000000002</v>
      </c>
      <c r="AS901" s="886">
        <v>5.6555999999999997</v>
      </c>
      <c r="AT901" s="883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6">
        <v>45551</v>
      </c>
      <c r="AK902" s="178">
        <v>4.8412997999999998</v>
      </c>
      <c r="AL902" s="178">
        <v>4.9528999999999996</v>
      </c>
      <c r="AM902" s="178">
        <v>4.9827000000000004</v>
      </c>
      <c r="AN902" s="178">
        <v>4.9955999999999996</v>
      </c>
      <c r="AO902" s="178">
        <v>5.1711999999999998</v>
      </c>
      <c r="AP902" s="178">
        <v>5.2409999999999997</v>
      </c>
      <c r="AQ902" s="886">
        <v>5.5583</v>
      </c>
      <c r="AR902" s="886">
        <v>5.6615000000000002</v>
      </c>
      <c r="AS902" s="886">
        <v>5.6555999999999997</v>
      </c>
      <c r="AT902" s="883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6">
        <v>45552</v>
      </c>
      <c r="AK903" s="178">
        <v>4.8412997999999998</v>
      </c>
      <c r="AL903" s="178">
        <v>4.9528999999999996</v>
      </c>
      <c r="AM903" s="178">
        <v>4.9827000000000004</v>
      </c>
      <c r="AN903" s="178">
        <v>4.9955999999999996</v>
      </c>
      <c r="AO903" s="178">
        <v>5.1711999999999998</v>
      </c>
      <c r="AP903" s="178">
        <v>5.2409999999999997</v>
      </c>
      <c r="AQ903" s="886">
        <v>5.5583</v>
      </c>
      <c r="AR903" s="886">
        <v>5.6615000000000002</v>
      </c>
      <c r="AS903" s="886">
        <v>5.6555999999999997</v>
      </c>
      <c r="AT903" s="883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6">
        <v>45553</v>
      </c>
      <c r="AK904" s="178">
        <v>4.8412997999999998</v>
      </c>
      <c r="AL904" s="178">
        <v>4.9528999999999996</v>
      </c>
      <c r="AM904" s="178">
        <v>4.9827000000000004</v>
      </c>
      <c r="AN904" s="178">
        <v>4.9955999999999996</v>
      </c>
      <c r="AO904" s="178">
        <v>5.1711999999999998</v>
      </c>
      <c r="AP904" s="178">
        <v>5.2409999999999997</v>
      </c>
      <c r="AQ904" s="886">
        <v>5.5583</v>
      </c>
      <c r="AR904" s="886">
        <v>5.6615000000000002</v>
      </c>
      <c r="AS904" s="886">
        <v>5.6555999999999997</v>
      </c>
      <c r="AT904" s="883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6">
        <v>45554</v>
      </c>
      <c r="AK905" s="178">
        <v>4.8412997999999998</v>
      </c>
      <c r="AL905" s="178">
        <v>4.9528999999999996</v>
      </c>
      <c r="AM905" s="178">
        <v>4.9827000000000004</v>
      </c>
      <c r="AN905" s="178">
        <v>4.9955999999999996</v>
      </c>
      <c r="AO905" s="178">
        <v>5.1711999999999998</v>
      </c>
      <c r="AP905" s="178">
        <v>5.2409999999999997</v>
      </c>
      <c r="AQ905" s="886">
        <v>5.5583</v>
      </c>
      <c r="AR905" s="886">
        <v>5.6615000000000002</v>
      </c>
      <c r="AS905" s="886">
        <v>5.6555999999999997</v>
      </c>
      <c r="AT905" s="883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6">
        <v>45555</v>
      </c>
      <c r="AK906" s="178">
        <v>4.8412997999999998</v>
      </c>
      <c r="AL906" s="178">
        <v>4.9528999999999996</v>
      </c>
      <c r="AM906" s="178">
        <v>4.9827000000000004</v>
      </c>
      <c r="AN906" s="178">
        <v>4.9955999999999996</v>
      </c>
      <c r="AO906" s="178">
        <v>5.1711999999999998</v>
      </c>
      <c r="AP906" s="178">
        <v>5.2409999999999997</v>
      </c>
      <c r="AQ906" s="886">
        <v>5.5583</v>
      </c>
      <c r="AR906" s="886">
        <v>5.6615000000000002</v>
      </c>
      <c r="AS906" s="886">
        <v>5.6555999999999997</v>
      </c>
      <c r="AT906" s="883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6">
        <v>45558</v>
      </c>
      <c r="AK907" s="178">
        <v>4.8412997999999998</v>
      </c>
      <c r="AL907" s="178">
        <v>4.9528999999999996</v>
      </c>
      <c r="AM907" s="178">
        <v>4.9827000000000004</v>
      </c>
      <c r="AN907" s="178">
        <v>4.9955999999999996</v>
      </c>
      <c r="AO907" s="178">
        <v>5.1711999999999998</v>
      </c>
      <c r="AP907" s="178">
        <v>5.2409999999999997</v>
      </c>
      <c r="AQ907" s="886">
        <v>5.5583</v>
      </c>
      <c r="AR907" s="886">
        <v>5.6615000000000002</v>
      </c>
      <c r="AS907" s="886">
        <v>5.6555999999999997</v>
      </c>
      <c r="AT907" s="883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6">
        <v>45559</v>
      </c>
      <c r="AK908" s="178">
        <v>4.8412997999999998</v>
      </c>
      <c r="AL908" s="178">
        <v>4.9528999999999996</v>
      </c>
      <c r="AM908" s="178">
        <v>4.9827000000000004</v>
      </c>
      <c r="AN908" s="178">
        <v>4.9955999999999996</v>
      </c>
      <c r="AO908" s="178">
        <v>5.1711999999999998</v>
      </c>
      <c r="AP908" s="178">
        <v>5.2409999999999997</v>
      </c>
      <c r="AQ908" s="886">
        <v>5.5583</v>
      </c>
      <c r="AR908" s="886">
        <v>5.6615000000000002</v>
      </c>
      <c r="AS908" s="886">
        <v>5.6555999999999997</v>
      </c>
      <c r="AT908" s="883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6">
        <v>45560</v>
      </c>
      <c r="AK909" s="178">
        <v>4.8412997999999998</v>
      </c>
      <c r="AL909" s="178">
        <v>4.9528999999999996</v>
      </c>
      <c r="AM909" s="178">
        <v>4.9827000000000004</v>
      </c>
      <c r="AN909" s="178">
        <v>4.9955999999999996</v>
      </c>
      <c r="AO909" s="178">
        <v>5.1711999999999998</v>
      </c>
      <c r="AP909" s="178">
        <v>5.2409999999999997</v>
      </c>
      <c r="AQ909" s="886">
        <v>5.5583</v>
      </c>
      <c r="AR909" s="886">
        <v>5.6615000000000002</v>
      </c>
      <c r="AS909" s="886">
        <v>5.6555999999999997</v>
      </c>
      <c r="AT909" s="883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6">
        <v>45561</v>
      </c>
      <c r="AK910" s="178">
        <v>4.8412997999999998</v>
      </c>
      <c r="AL910" s="178">
        <v>4.9528999999999996</v>
      </c>
      <c r="AM910" s="178">
        <v>4.9827000000000004</v>
      </c>
      <c r="AN910" s="178">
        <v>4.9955999999999996</v>
      </c>
      <c r="AO910" s="178">
        <v>5.1711999999999998</v>
      </c>
      <c r="AP910" s="178">
        <v>5.2409999999999997</v>
      </c>
      <c r="AQ910" s="886">
        <v>5.5583</v>
      </c>
      <c r="AR910" s="886">
        <v>5.6615000000000002</v>
      </c>
      <c r="AS910" s="886">
        <v>5.6555999999999997</v>
      </c>
      <c r="AT910" s="883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6">
        <v>45562</v>
      </c>
      <c r="AK911" s="178">
        <v>4.8412997999999998</v>
      </c>
      <c r="AL911" s="178">
        <v>4.9528999999999996</v>
      </c>
      <c r="AM911" s="178">
        <v>4.9827000000000004</v>
      </c>
      <c r="AN911" s="178">
        <v>4.9955999999999996</v>
      </c>
      <c r="AO911" s="178">
        <v>5.1711999999999998</v>
      </c>
      <c r="AP911" s="178">
        <v>5.2409999999999997</v>
      </c>
      <c r="AQ911" s="886">
        <v>5.5583</v>
      </c>
      <c r="AR911" s="886">
        <v>5.6615000000000002</v>
      </c>
      <c r="AS911" s="886">
        <v>5.6555999999999997</v>
      </c>
      <c r="AT911" s="883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6">
        <v>45565</v>
      </c>
      <c r="AK912" s="178">
        <v>4.8412997999999998</v>
      </c>
      <c r="AL912" s="178">
        <v>4.9528999999999996</v>
      </c>
      <c r="AM912" s="178">
        <v>4.9827000000000004</v>
      </c>
      <c r="AN912" s="178">
        <v>4.9955999999999996</v>
      </c>
      <c r="AO912" s="178">
        <v>5.1711999999999998</v>
      </c>
      <c r="AP912" s="178">
        <v>5.2409999999999997</v>
      </c>
      <c r="AQ912" s="886">
        <v>5.5583</v>
      </c>
      <c r="AR912" s="886">
        <v>5.6615000000000002</v>
      </c>
      <c r="AS912" s="886">
        <v>5.6555999999999997</v>
      </c>
      <c r="AT912" s="883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6">
        <v>45566</v>
      </c>
      <c r="AK913" s="178">
        <v>4.8412997999999998</v>
      </c>
      <c r="AL913" s="178">
        <v>4.9528999999999996</v>
      </c>
      <c r="AM913" s="178">
        <v>4.9827000000000004</v>
      </c>
      <c r="AN913" s="178">
        <v>4.9955999999999996</v>
      </c>
      <c r="AO913" s="178">
        <v>5.1711999999999998</v>
      </c>
      <c r="AP913" s="178">
        <v>5.2409999999999997</v>
      </c>
      <c r="AQ913" s="886">
        <v>5.5583</v>
      </c>
      <c r="AR913" s="886">
        <v>5.6615000000000002</v>
      </c>
      <c r="AS913" s="886">
        <v>5.6555999999999997</v>
      </c>
      <c r="AT913" s="886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6">
        <v>45567</v>
      </c>
      <c r="AK914" s="178">
        <v>4.8412997999999998</v>
      </c>
      <c r="AL914" s="178">
        <v>4.9528999999999996</v>
      </c>
      <c r="AM914" s="178">
        <v>4.9827000000000004</v>
      </c>
      <c r="AN914" s="178">
        <v>4.9955999999999996</v>
      </c>
      <c r="AO914" s="178">
        <v>5.1711999999999998</v>
      </c>
      <c r="AP914" s="178">
        <v>5.2409999999999997</v>
      </c>
      <c r="AQ914" s="886">
        <v>5.5583</v>
      </c>
      <c r="AR914" s="886">
        <v>5.6615000000000002</v>
      </c>
      <c r="AS914" s="886">
        <v>5.6555999999999997</v>
      </c>
      <c r="AT914" s="886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6">
        <v>45568</v>
      </c>
      <c r="AK915" s="178">
        <v>4.8412997999999998</v>
      </c>
      <c r="AL915" s="178">
        <v>4.9528999999999996</v>
      </c>
      <c r="AM915" s="178">
        <v>4.9827000000000004</v>
      </c>
      <c r="AN915" s="178">
        <v>4.9955999999999996</v>
      </c>
      <c r="AO915" s="178">
        <v>5.1711999999999998</v>
      </c>
      <c r="AP915" s="178">
        <v>5.2409999999999997</v>
      </c>
      <c r="AQ915" s="886">
        <v>5.5583</v>
      </c>
      <c r="AR915" s="886">
        <v>5.6615000000000002</v>
      </c>
      <c r="AS915" s="886">
        <v>5.6555999999999997</v>
      </c>
      <c r="AT915" s="886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6">
        <v>45569</v>
      </c>
      <c r="AK916" s="178">
        <v>4.8412997999999998</v>
      </c>
      <c r="AL916" s="178">
        <v>4.9528999999999996</v>
      </c>
      <c r="AM916" s="178">
        <v>4.9827000000000004</v>
      </c>
      <c r="AN916" s="178">
        <v>4.9955999999999996</v>
      </c>
      <c r="AO916" s="178">
        <v>5.1711999999999998</v>
      </c>
      <c r="AP916" s="178">
        <v>5.2409999999999997</v>
      </c>
      <c r="AQ916" s="886">
        <v>5.5583</v>
      </c>
      <c r="AR916" s="886">
        <v>5.6615000000000002</v>
      </c>
      <c r="AS916" s="886">
        <v>5.6555999999999997</v>
      </c>
      <c r="AT916" s="886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6">
        <v>45572</v>
      </c>
      <c r="AK917" s="178">
        <v>4.8412997999999998</v>
      </c>
      <c r="AL917" s="178">
        <v>4.9528999999999996</v>
      </c>
      <c r="AM917" s="178">
        <v>4.9827000000000004</v>
      </c>
      <c r="AN917" s="178">
        <v>4.9955999999999996</v>
      </c>
      <c r="AO917" s="178">
        <v>5.1711999999999998</v>
      </c>
      <c r="AP917" s="178">
        <v>5.2409999999999997</v>
      </c>
      <c r="AQ917" s="886">
        <v>5.5583</v>
      </c>
      <c r="AR917" s="886">
        <v>5.6615000000000002</v>
      </c>
      <c r="AS917" s="886">
        <v>5.6555999999999997</v>
      </c>
      <c r="AT917" s="886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6">
        <v>45573</v>
      </c>
      <c r="AK918" s="178">
        <v>4.8412997999999998</v>
      </c>
      <c r="AL918" s="178">
        <v>4.9528999999999996</v>
      </c>
      <c r="AM918" s="178">
        <v>4.9827000000000004</v>
      </c>
      <c r="AN918" s="178">
        <v>4.9955999999999996</v>
      </c>
      <c r="AO918" s="178">
        <v>5.1711999999999998</v>
      </c>
      <c r="AP918" s="178">
        <v>5.2409999999999997</v>
      </c>
      <c r="AQ918" s="886">
        <v>5.5583</v>
      </c>
      <c r="AR918" s="886">
        <v>5.6615000000000002</v>
      </c>
      <c r="AS918" s="886">
        <v>5.6555999999999997</v>
      </c>
      <c r="AT918" s="886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6">
        <v>45574</v>
      </c>
      <c r="AK919" s="178">
        <v>4.8412997999999998</v>
      </c>
      <c r="AL919" s="178">
        <v>4.9528999999999996</v>
      </c>
      <c r="AM919" s="178">
        <v>4.9827000000000004</v>
      </c>
      <c r="AN919" s="178">
        <v>4.9955999999999996</v>
      </c>
      <c r="AO919" s="178">
        <v>5.1711999999999998</v>
      </c>
      <c r="AP919" s="178">
        <v>5.2409999999999997</v>
      </c>
      <c r="AQ919" s="886">
        <v>5.5583</v>
      </c>
      <c r="AR919" s="886">
        <v>5.6615000000000002</v>
      </c>
      <c r="AS919" s="886">
        <v>5.6555999999999997</v>
      </c>
      <c r="AT919" s="886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6">
        <v>45575</v>
      </c>
      <c r="AK920" s="178">
        <v>4.8412997999999998</v>
      </c>
      <c r="AL920" s="178">
        <v>4.9528999999999996</v>
      </c>
      <c r="AM920" s="178">
        <v>4.9827000000000004</v>
      </c>
      <c r="AN920" s="178">
        <v>4.9955999999999996</v>
      </c>
      <c r="AO920" s="178">
        <v>5.1711999999999998</v>
      </c>
      <c r="AP920" s="178">
        <v>5.2409999999999997</v>
      </c>
      <c r="AQ920" s="886">
        <v>5.5583</v>
      </c>
      <c r="AR920" s="886">
        <v>5.6615000000000002</v>
      </c>
      <c r="AS920" s="886">
        <v>5.6555999999999997</v>
      </c>
      <c r="AT920" s="886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6">
        <v>45576</v>
      </c>
      <c r="AK921" s="178">
        <v>4.8412997999999998</v>
      </c>
      <c r="AL921" s="178">
        <v>4.9528999999999996</v>
      </c>
      <c r="AM921" s="178">
        <v>4.9827000000000004</v>
      </c>
      <c r="AN921" s="178">
        <v>4.9955999999999996</v>
      </c>
      <c r="AO921" s="178">
        <v>5.1711999999999998</v>
      </c>
      <c r="AP921" s="178">
        <v>5.2409999999999997</v>
      </c>
      <c r="AQ921" s="886">
        <v>5.5583</v>
      </c>
      <c r="AR921" s="886">
        <v>5.6615000000000002</v>
      </c>
      <c r="AS921" s="886">
        <v>5.6555999999999997</v>
      </c>
      <c r="AT921" s="886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6">
        <v>45579</v>
      </c>
      <c r="AK922" s="178">
        <v>4.8412997999999998</v>
      </c>
      <c r="AL922" s="178">
        <v>4.9528999999999996</v>
      </c>
      <c r="AM922" s="178">
        <v>4.9827000000000004</v>
      </c>
      <c r="AN922" s="178">
        <v>4.9955999999999996</v>
      </c>
      <c r="AO922" s="178">
        <v>5.1711999999999998</v>
      </c>
      <c r="AP922" s="178">
        <v>5.2409999999999997</v>
      </c>
      <c r="AQ922" s="886">
        <v>5.5583</v>
      </c>
      <c r="AR922" s="886">
        <v>5.6615000000000002</v>
      </c>
      <c r="AS922" s="886">
        <v>5.6555999999999997</v>
      </c>
      <c r="AT922" s="886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6">
        <v>45580</v>
      </c>
      <c r="AK923" s="178">
        <v>4.8412997999999998</v>
      </c>
      <c r="AL923" s="178">
        <v>4.9528999999999996</v>
      </c>
      <c r="AM923" s="178">
        <v>4.9827000000000004</v>
      </c>
      <c r="AN923" s="178">
        <v>4.9955999999999996</v>
      </c>
      <c r="AO923" s="178">
        <v>5.1711999999999998</v>
      </c>
      <c r="AP923" s="178">
        <v>5.2409999999999997</v>
      </c>
      <c r="AQ923" s="886">
        <v>5.5583</v>
      </c>
      <c r="AR923" s="886">
        <v>5.6615000000000002</v>
      </c>
      <c r="AS923" s="886">
        <v>5.6555999999999997</v>
      </c>
      <c r="AT923" s="886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6">
        <v>45581</v>
      </c>
      <c r="AK924" s="178">
        <v>4.8412997999999998</v>
      </c>
      <c r="AL924" s="178">
        <v>4.9528999999999996</v>
      </c>
      <c r="AM924" s="178">
        <v>4.9827000000000004</v>
      </c>
      <c r="AN924" s="178">
        <v>4.9955999999999996</v>
      </c>
      <c r="AO924" s="178">
        <v>5.1711999999999998</v>
      </c>
      <c r="AP924" s="178">
        <v>5.2409999999999997</v>
      </c>
      <c r="AQ924" s="886">
        <v>5.5583</v>
      </c>
      <c r="AR924" s="886">
        <v>5.6615000000000002</v>
      </c>
      <c r="AS924" s="886">
        <v>5.6555999999999997</v>
      </c>
      <c r="AT924" s="886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6">
        <v>45582</v>
      </c>
      <c r="AK925" s="178">
        <v>4.8412997999999998</v>
      </c>
      <c r="AL925" s="178">
        <v>4.9528999999999996</v>
      </c>
      <c r="AM925" s="178">
        <v>4.9827000000000004</v>
      </c>
      <c r="AN925" s="178">
        <v>4.9955999999999996</v>
      </c>
      <c r="AO925" s="178">
        <v>5.1711999999999998</v>
      </c>
      <c r="AP925" s="178">
        <v>5.2409999999999997</v>
      </c>
      <c r="AQ925" s="886">
        <v>5.5583</v>
      </c>
      <c r="AR925" s="886">
        <v>5.6615000000000002</v>
      </c>
      <c r="AS925" s="886">
        <v>5.6555999999999997</v>
      </c>
      <c r="AT925" s="886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6">
        <v>45583</v>
      </c>
      <c r="AK926" s="178">
        <v>4.8412997999999998</v>
      </c>
      <c r="AL926" s="178">
        <v>4.9528999999999996</v>
      </c>
      <c r="AM926" s="178">
        <v>4.9827000000000004</v>
      </c>
      <c r="AN926" s="178">
        <v>4.9955999999999996</v>
      </c>
      <c r="AO926" s="178">
        <v>5.1711999999999998</v>
      </c>
      <c r="AP926" s="178">
        <v>5.2409999999999997</v>
      </c>
      <c r="AQ926" s="886">
        <v>5.5583</v>
      </c>
      <c r="AR926" s="886">
        <v>5.6615000000000002</v>
      </c>
      <c r="AS926" s="886">
        <v>5.6555999999999997</v>
      </c>
      <c r="AT926" s="886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6">
        <v>45586</v>
      </c>
      <c r="AK927" s="178">
        <v>4.8412997999999998</v>
      </c>
      <c r="AL927" s="178">
        <v>4.9528999999999996</v>
      </c>
      <c r="AM927" s="178">
        <v>4.9827000000000004</v>
      </c>
      <c r="AN927" s="178">
        <v>4.9955999999999996</v>
      </c>
      <c r="AO927" s="178">
        <v>5.1711999999999998</v>
      </c>
      <c r="AP927" s="178">
        <v>5.2409999999999997</v>
      </c>
      <c r="AQ927" s="886">
        <v>5.5583</v>
      </c>
      <c r="AR927" s="886">
        <v>5.6615000000000002</v>
      </c>
      <c r="AS927" s="886">
        <v>5.6555999999999997</v>
      </c>
      <c r="AT927" s="886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6">
        <v>45587</v>
      </c>
      <c r="AK928" s="178">
        <v>4.8412997999999998</v>
      </c>
      <c r="AL928" s="178">
        <v>4.9528999999999996</v>
      </c>
      <c r="AM928" s="178">
        <v>4.9827000000000004</v>
      </c>
      <c r="AN928" s="178">
        <v>4.9955999999999996</v>
      </c>
      <c r="AO928" s="178">
        <v>5.1711999999999998</v>
      </c>
      <c r="AP928" s="178">
        <v>5.2409999999999997</v>
      </c>
      <c r="AQ928" s="886">
        <v>5.5583</v>
      </c>
      <c r="AR928" s="886">
        <v>5.6615000000000002</v>
      </c>
      <c r="AS928" s="886">
        <v>5.6555999999999997</v>
      </c>
      <c r="AT928" s="886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6">
        <v>45588</v>
      </c>
      <c r="AK929" s="178">
        <v>4.8412997999999998</v>
      </c>
      <c r="AL929" s="178">
        <v>4.9528999999999996</v>
      </c>
      <c r="AM929" s="178">
        <v>4.9827000000000004</v>
      </c>
      <c r="AN929" s="178">
        <v>4.9955999999999996</v>
      </c>
      <c r="AO929" s="178">
        <v>5.1711999999999998</v>
      </c>
      <c r="AP929" s="178">
        <v>5.2409999999999997</v>
      </c>
      <c r="AQ929" s="886">
        <v>5.5583</v>
      </c>
      <c r="AR929" s="886">
        <v>5.6615000000000002</v>
      </c>
      <c r="AS929" s="886">
        <v>5.6555999999999997</v>
      </c>
      <c r="AT929" s="886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6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6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6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6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6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6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6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6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6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6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6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6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6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6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6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6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6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6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6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4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7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6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6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6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6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6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4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92">
        <v>5.9206631142687982</v>
      </c>
      <c r="AX955" s="192">
        <v>5.9435364041604748</v>
      </c>
      <c r="AY955" s="192">
        <v>5.9612518628912072</v>
      </c>
      <c r="AZ955" s="192">
        <v>5.9934072520227746</v>
      </c>
      <c r="BA955" s="192">
        <v>6.0240963855421681</v>
      </c>
      <c r="BB955" s="192">
        <v>6.0514372163388801</v>
      </c>
      <c r="BC955" s="192">
        <v>6.0808756460930367</v>
      </c>
      <c r="BD955" s="192">
        <v>6.1162079510703364</v>
      </c>
      <c r="BE955" s="192">
        <v>6.1538461538461533</v>
      </c>
      <c r="BF955" s="192">
        <v>6.1881188118811883</v>
      </c>
      <c r="BG955" s="192">
        <v>6.2363579669473035</v>
      </c>
      <c r="BH955" s="192">
        <v>6.2853551225644253</v>
      </c>
      <c r="BI955" s="192">
        <v>6.3291139240506329</v>
      </c>
    </row>
    <row r="956" spans="1:61">
      <c r="A956" s="96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6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6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6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6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6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6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6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6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6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6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6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6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6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6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6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6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6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6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6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6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6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6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6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6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6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6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6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6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6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6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6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6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6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4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92">
        <v>6.0716454159077102</v>
      </c>
      <c r="AZ990" s="192">
        <v>6.1012812690665044</v>
      </c>
      <c r="BA990" s="192">
        <v>6.1255742725880546</v>
      </c>
      <c r="BB990" s="192">
        <v>6.1633281972265017</v>
      </c>
      <c r="BC990" s="192">
        <v>6.2015503875968987</v>
      </c>
      <c r="BD990" s="192">
        <v>6.2421972534332077</v>
      </c>
      <c r="BE990" s="192">
        <v>6.2853551225644253</v>
      </c>
      <c r="BF990" s="192">
        <v>6.3311174422285532</v>
      </c>
      <c r="BG990" s="192">
        <v>6.3836578359399931</v>
      </c>
      <c r="BH990" s="192">
        <v>6.4329366355741397</v>
      </c>
      <c r="BI990" s="192">
        <v>6.4745872450631268</v>
      </c>
    </row>
    <row r="991" spans="1:61">
      <c r="A991" s="96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6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6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6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6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6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6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6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74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6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6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6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6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6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6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6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6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6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6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6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6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92">
        <v>5.7240984544934177</v>
      </c>
      <c r="BA1010" s="192">
        <v>5.7537399309551205</v>
      </c>
      <c r="BB1010" s="192">
        <v>5.7803468208092488</v>
      </c>
      <c r="BC1010" s="192">
        <v>5.8190282222868781</v>
      </c>
      <c r="BD1010" s="192">
        <v>5.8616647127784294</v>
      </c>
      <c r="BE1010" s="192">
        <v>5.9031877213695401</v>
      </c>
      <c r="BF1010" s="192">
        <v>5.9453032104637344</v>
      </c>
      <c r="BG1010" s="192">
        <v>5.9934072520227746</v>
      </c>
      <c r="BH1010" s="192">
        <v>6.0404711567502263</v>
      </c>
      <c r="BI1010" s="192">
        <v>6.0827250608272507</v>
      </c>
    </row>
    <row r="1011" spans="1:61">
      <c r="A1011" s="96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6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6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6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6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6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6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6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4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4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7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6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7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6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6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6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6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6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6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6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6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6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6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6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6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6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6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6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6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6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6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6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6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6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6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6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6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6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6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6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6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6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6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6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6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4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7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6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78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6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6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6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6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6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6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4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92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6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4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6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6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6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6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6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6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6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6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3">
      <c r="A1073" s="96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3">
      <c r="A1074" s="96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3">
      <c r="A1075" s="96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3">
      <c r="A1076" s="96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</row>
    <row r="1077" spans="1:63">
      <c r="A1077" s="96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</row>
    <row r="1078" spans="1:63">
      <c r="A1078" s="96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</row>
    <row r="1079" spans="1:63">
      <c r="A1079" s="104">
        <v>45803</v>
      </c>
    </row>
    <row r="1080" spans="1:63">
      <c r="A1080" s="96">
        <v>45804</v>
      </c>
    </row>
    <row r="1081" spans="1:63">
      <c r="A1081" s="96">
        <v>45805</v>
      </c>
    </row>
    <row r="1082" spans="1:63">
      <c r="A1082" s="96">
        <v>45806</v>
      </c>
    </row>
    <row r="1083" spans="1:63">
      <c r="A1083" s="96">
        <v>45807</v>
      </c>
    </row>
    <row r="1084" spans="1:63" ht="15.75" thickBot="1">
      <c r="A1084" s="96">
        <v>45810</v>
      </c>
      <c r="BH1084" s="108">
        <v>1</v>
      </c>
    </row>
    <row r="1085" spans="1:63" ht="23.25" thickBot="1">
      <c r="A1085" s="96">
        <v>45811</v>
      </c>
      <c r="BB1085" s="1093" t="s">
        <v>4217</v>
      </c>
      <c r="BC1085" s="1093" t="s">
        <v>4218</v>
      </c>
      <c r="BD1085" s="1093" t="s">
        <v>4219</v>
      </c>
      <c r="BE1085" s="1093" t="s">
        <v>4220</v>
      </c>
      <c r="BF1085" s="1093" t="s">
        <v>372</v>
      </c>
      <c r="BG1085" s="1093" t="s">
        <v>4221</v>
      </c>
      <c r="BH1085" s="1093" t="s">
        <v>4222</v>
      </c>
      <c r="BI1085" s="1093" t="s">
        <v>4223</v>
      </c>
      <c r="BJ1085" s="1094" t="s">
        <v>4224</v>
      </c>
      <c r="BK1085" s="108"/>
    </row>
    <row r="1086" spans="1:63" ht="15.75" thickBot="1">
      <c r="A1086" s="96">
        <v>45812</v>
      </c>
      <c r="BB1086" s="1100">
        <v>45809</v>
      </c>
      <c r="BC1086" s="1095">
        <v>0.17635000000000001</v>
      </c>
      <c r="BD1086" s="1095">
        <v>0.17674999999999999</v>
      </c>
      <c r="BE1086" s="1095">
        <v>0.17555000000000001</v>
      </c>
      <c r="BF1086" s="1095">
        <v>0.17595</v>
      </c>
      <c r="BG1086" s="1095">
        <v>-1.1000000000000001E-3</v>
      </c>
      <c r="BH1086" s="1095">
        <v>0.17555000000000001</v>
      </c>
      <c r="BI1086" s="1104">
        <v>40830</v>
      </c>
      <c r="BJ1086" s="1105">
        <v>89699</v>
      </c>
      <c r="BK1086" s="114">
        <f t="shared" ref="BK1086:BK1092" si="0">+$BH$1084/BH1086</f>
        <v>5.6963827969239533</v>
      </c>
    </row>
    <row r="1087" spans="1:63" ht="15.75" thickBot="1">
      <c r="A1087" s="96">
        <v>45813</v>
      </c>
      <c r="BB1087" s="1098" t="s">
        <v>447</v>
      </c>
      <c r="BC1087" s="1098">
        <v>0.1754</v>
      </c>
      <c r="BD1087" s="1098">
        <v>0.1754</v>
      </c>
      <c r="BE1087" s="1098">
        <v>0.1744</v>
      </c>
      <c r="BF1087" s="1098" t="s">
        <v>4470</v>
      </c>
      <c r="BG1087" s="1098">
        <v>-1.1000000000000001E-3</v>
      </c>
      <c r="BH1087" s="1098">
        <v>0.17444999999999999</v>
      </c>
      <c r="BI1087" s="1098">
        <v>85</v>
      </c>
      <c r="BJ1087" s="1099">
        <v>893</v>
      </c>
      <c r="BK1087" s="114">
        <f t="shared" si="0"/>
        <v>5.7323015190599031</v>
      </c>
    </row>
    <row r="1088" spans="1:63" ht="15.75" thickBot="1">
      <c r="A1088" s="96">
        <v>45814</v>
      </c>
      <c r="BB1088" s="1100">
        <v>45870</v>
      </c>
      <c r="BC1088" s="1095" t="s">
        <v>439</v>
      </c>
      <c r="BD1088" s="1095" t="s">
        <v>439</v>
      </c>
      <c r="BE1088" s="1095" t="s">
        <v>439</v>
      </c>
      <c r="BF1088" s="1095" t="s">
        <v>439</v>
      </c>
      <c r="BG1088" s="1095">
        <v>-1.1000000000000001E-3</v>
      </c>
      <c r="BH1088" s="1095">
        <v>0.17319999999999999</v>
      </c>
      <c r="BI1088" s="1095">
        <v>0</v>
      </c>
      <c r="BJ1088" s="1096">
        <v>2</v>
      </c>
      <c r="BK1088" s="114">
        <f t="shared" si="0"/>
        <v>5.7736720554272516</v>
      </c>
    </row>
    <row r="1089" spans="1:63" ht="15.75" thickBot="1">
      <c r="A1089" s="96">
        <v>45817</v>
      </c>
      <c r="BB1089" s="1097">
        <v>45901</v>
      </c>
      <c r="BC1089" s="1098" t="s">
        <v>439</v>
      </c>
      <c r="BD1089" s="1098" t="s">
        <v>439</v>
      </c>
      <c r="BE1089" s="1098" t="s">
        <v>439</v>
      </c>
      <c r="BF1089" s="1098" t="s">
        <v>439</v>
      </c>
      <c r="BG1089" s="1098">
        <v>-1.0499999999999999E-3</v>
      </c>
      <c r="BH1089" s="1098">
        <v>0.17194999999999999</v>
      </c>
      <c r="BI1089" s="1098">
        <v>0</v>
      </c>
      <c r="BJ1089" s="1099">
        <v>0</v>
      </c>
      <c r="BK1089" s="114">
        <f t="shared" si="0"/>
        <v>5.8156440825821463</v>
      </c>
    </row>
    <row r="1090" spans="1:63" ht="15.75" thickBot="1">
      <c r="A1090" s="96">
        <v>45818</v>
      </c>
      <c r="BB1090" s="1100">
        <v>45931</v>
      </c>
      <c r="BC1090" s="1095" t="s">
        <v>439</v>
      </c>
      <c r="BD1090" s="1095" t="s">
        <v>439</v>
      </c>
      <c r="BE1090" s="1095" t="s">
        <v>439</v>
      </c>
      <c r="BF1090" s="1095" t="s">
        <v>439</v>
      </c>
      <c r="BG1090" s="1095">
        <v>-1E-3</v>
      </c>
      <c r="BH1090" s="1095">
        <v>0.17065</v>
      </c>
      <c r="BI1090" s="1095">
        <v>0</v>
      </c>
      <c r="BJ1090" s="1096">
        <v>0</v>
      </c>
      <c r="BK1090" s="114">
        <f t="shared" si="0"/>
        <v>5.8599472604746561</v>
      </c>
    </row>
    <row r="1091" spans="1:63" ht="15.75" thickBot="1">
      <c r="A1091" s="96">
        <v>45819</v>
      </c>
      <c r="BB1091" s="1097">
        <v>45962</v>
      </c>
      <c r="BC1091" s="1098" t="s">
        <v>439</v>
      </c>
      <c r="BD1091" s="1098" t="s">
        <v>439</v>
      </c>
      <c r="BE1091" s="1098" t="s">
        <v>439</v>
      </c>
      <c r="BF1091" s="1098" t="s">
        <v>439</v>
      </c>
      <c r="BG1091" s="1098">
        <v>-9.5E-4</v>
      </c>
      <c r="BH1091" s="1098">
        <v>0.1694</v>
      </c>
      <c r="BI1091" s="1098">
        <v>0</v>
      </c>
      <c r="BJ1091" s="1099">
        <v>0</v>
      </c>
      <c r="BK1091" s="114">
        <f t="shared" si="0"/>
        <v>5.9031877213695401</v>
      </c>
    </row>
    <row r="1092" spans="1:63" ht="15.75" thickBot="1">
      <c r="A1092" s="96">
        <v>45820</v>
      </c>
      <c r="BB1092" s="1106">
        <v>45992</v>
      </c>
      <c r="BC1092" s="1107" t="s">
        <v>439</v>
      </c>
      <c r="BD1092" s="1107" t="s">
        <v>439</v>
      </c>
      <c r="BE1092" s="1107" t="s">
        <v>439</v>
      </c>
      <c r="BF1092" s="1107" t="s">
        <v>439</v>
      </c>
      <c r="BG1092" s="1107">
        <v>-9.5E-4</v>
      </c>
      <c r="BH1092" s="1107">
        <v>0.16830000000000001</v>
      </c>
      <c r="BI1092" s="1107">
        <v>0</v>
      </c>
      <c r="BJ1092" s="1108">
        <v>0</v>
      </c>
      <c r="BK1092" s="114">
        <f t="shared" si="0"/>
        <v>5.9417706476530006</v>
      </c>
    </row>
    <row r="1093" spans="1:63">
      <c r="A1093" s="96">
        <v>45821</v>
      </c>
    </row>
    <row r="1094" spans="1:63">
      <c r="A1094" s="96">
        <v>45824</v>
      </c>
    </row>
    <row r="1095" spans="1:63">
      <c r="A1095" s="96">
        <v>45825</v>
      </c>
    </row>
    <row r="1096" spans="1:63">
      <c r="A1096" s="96">
        <v>45826</v>
      </c>
    </row>
    <row r="1097" spans="1:63">
      <c r="A1097" s="104">
        <v>45827</v>
      </c>
    </row>
    <row r="1098" spans="1:63">
      <c r="A1098" s="96">
        <v>45828</v>
      </c>
    </row>
    <row r="1099" spans="1:63">
      <c r="A1099" s="96">
        <v>45831</v>
      </c>
    </row>
    <row r="1100" spans="1:63">
      <c r="A1100" s="96">
        <v>45832</v>
      </c>
    </row>
    <row r="1101" spans="1:63">
      <c r="A1101" s="96">
        <v>45833</v>
      </c>
    </row>
    <row r="1102" spans="1:63">
      <c r="A1102" s="96">
        <v>45834</v>
      </c>
    </row>
    <row r="1103" spans="1:63">
      <c r="A1103" s="96">
        <v>45835</v>
      </c>
    </row>
    <row r="1104" spans="1:63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BV1135"/>
  <sheetViews>
    <sheetView workbookViewId="0">
      <pane xSplit="1" ySplit="4" topLeftCell="AS1073" activePane="bottomRight" state="frozen"/>
      <selection pane="topRight" activeCell="B1" sqref="B1"/>
      <selection pane="bottomLeft" activeCell="A5" sqref="A5"/>
      <selection pane="bottomRight" activeCell="AY1075" sqref="AY1075"/>
    </sheetView>
  </sheetViews>
  <sheetFormatPr baseColWidth="10" defaultColWidth="8.7109375" defaultRowHeight="15"/>
  <cols>
    <col min="1" max="1" width="11.85546875" customWidth="1"/>
    <col min="2" max="25" width="8.85546875" hidden="1" customWidth="1"/>
    <col min="26" max="34" width="0" hidden="1" customWidth="1"/>
  </cols>
  <sheetData>
    <row r="1" spans="1:73">
      <c r="A1" s="56" t="s">
        <v>455</v>
      </c>
    </row>
    <row r="2" spans="1:73">
      <c r="A2" s="56" t="s">
        <v>456</v>
      </c>
    </row>
    <row r="4" spans="1:73" s="97" customFormat="1" ht="15.75" thickBot="1">
      <c r="A4" s="97" t="s">
        <v>436</v>
      </c>
      <c r="B4" s="98">
        <v>44287</v>
      </c>
      <c r="C4" s="98">
        <v>44317</v>
      </c>
      <c r="D4" s="98">
        <v>44348</v>
      </c>
      <c r="E4" s="98" t="s">
        <v>438</v>
      </c>
      <c r="F4" s="98">
        <v>44409</v>
      </c>
      <c r="G4" s="98">
        <v>44440</v>
      </c>
      <c r="H4" s="98">
        <v>44470</v>
      </c>
      <c r="I4" s="98">
        <v>44501</v>
      </c>
      <c r="J4" s="98">
        <v>44531</v>
      </c>
      <c r="K4" s="98">
        <v>44562</v>
      </c>
      <c r="L4" s="98">
        <v>44593</v>
      </c>
      <c r="M4" s="98">
        <v>44621</v>
      </c>
      <c r="N4" s="98">
        <v>44652</v>
      </c>
      <c r="O4" s="98">
        <v>44682</v>
      </c>
      <c r="P4" s="98">
        <v>44713</v>
      </c>
      <c r="Q4" s="98">
        <v>44743</v>
      </c>
      <c r="R4" s="124">
        <v>44774</v>
      </c>
      <c r="S4" s="98">
        <v>44805</v>
      </c>
      <c r="T4" s="98">
        <v>44835</v>
      </c>
      <c r="U4" s="98">
        <v>44866</v>
      </c>
      <c r="V4" s="98">
        <v>44896</v>
      </c>
      <c r="W4" s="346">
        <v>44927</v>
      </c>
      <c r="X4" s="124">
        <v>44958</v>
      </c>
      <c r="Y4" s="124">
        <v>44986</v>
      </c>
      <c r="Z4" s="124">
        <v>45017</v>
      </c>
      <c r="AA4" s="124">
        <v>45047</v>
      </c>
      <c r="AB4" s="124">
        <v>45078</v>
      </c>
      <c r="AC4" s="124">
        <v>45108</v>
      </c>
      <c r="AD4" s="124">
        <v>45139</v>
      </c>
      <c r="AE4" s="124">
        <v>45170</v>
      </c>
      <c r="AF4" s="124">
        <v>45200</v>
      </c>
      <c r="AG4" s="124">
        <v>45231</v>
      </c>
      <c r="AH4" s="124">
        <v>45261</v>
      </c>
      <c r="AI4" s="124">
        <v>45292</v>
      </c>
      <c r="AJ4" s="124">
        <v>45323</v>
      </c>
      <c r="AK4" s="124">
        <v>45352</v>
      </c>
      <c r="AL4" s="124">
        <v>45383</v>
      </c>
      <c r="AM4" s="124">
        <v>45413</v>
      </c>
      <c r="AN4" s="98">
        <v>45444</v>
      </c>
      <c r="AO4" s="98">
        <v>45474</v>
      </c>
      <c r="AP4" s="124">
        <v>45505</v>
      </c>
      <c r="AQ4" s="98">
        <v>45536</v>
      </c>
      <c r="AR4" s="124">
        <v>45566</v>
      </c>
      <c r="AS4" s="124">
        <v>45597</v>
      </c>
      <c r="AT4" s="98">
        <v>45627</v>
      </c>
      <c r="AU4" s="98">
        <v>45658</v>
      </c>
      <c r="AV4" s="98">
        <v>45689</v>
      </c>
      <c r="AW4" s="98">
        <v>45717</v>
      </c>
      <c r="AX4" s="98">
        <v>45748</v>
      </c>
      <c r="AY4" s="98">
        <v>45778</v>
      </c>
      <c r="AZ4" s="98">
        <v>45809</v>
      </c>
      <c r="BA4" s="124">
        <v>45839</v>
      </c>
      <c r="BB4" s="124">
        <v>45870</v>
      </c>
      <c r="BC4" s="98">
        <v>45901</v>
      </c>
      <c r="BD4" s="98">
        <v>45992</v>
      </c>
      <c r="BE4" s="98">
        <v>46082</v>
      </c>
      <c r="BF4" s="98">
        <v>46174</v>
      </c>
      <c r="BG4" s="98">
        <v>46266</v>
      </c>
      <c r="BH4" s="98">
        <v>46357</v>
      </c>
      <c r="BI4" s="98">
        <v>46447</v>
      </c>
      <c r="BJ4" s="98">
        <v>46539</v>
      </c>
      <c r="BK4" s="98">
        <v>46631</v>
      </c>
      <c r="BL4" s="98">
        <v>46722</v>
      </c>
      <c r="BM4" s="98">
        <v>46813</v>
      </c>
      <c r="BN4" s="98">
        <v>46905</v>
      </c>
      <c r="BO4" s="98">
        <v>46997</v>
      </c>
      <c r="BP4" s="98">
        <v>47088</v>
      </c>
      <c r="BQ4" s="98">
        <v>47178</v>
      </c>
      <c r="BR4" s="98">
        <v>47270</v>
      </c>
      <c r="BS4" s="98">
        <v>47362</v>
      </c>
      <c r="BT4" s="98">
        <v>47453</v>
      </c>
      <c r="BU4" s="98">
        <v>11018</v>
      </c>
    </row>
    <row r="5" spans="1:73">
      <c r="A5" s="96">
        <v>44286</v>
      </c>
      <c r="B5" s="115">
        <v>1.1728499999999999</v>
      </c>
      <c r="C5" s="115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3">
      <c r="A6" s="96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8"/>
      <c r="AX6" s="108"/>
      <c r="AY6" s="108"/>
    </row>
    <row r="7" spans="1:73" s="178" customFormat="1">
      <c r="A7" s="242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3" s="178" customFormat="1">
      <c r="A8" s="242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3" s="178" customFormat="1">
      <c r="A9" s="242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3" s="178" customFormat="1">
      <c r="A10" s="242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3" s="178" customFormat="1">
      <c r="A11" s="242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3" s="178" customFormat="1">
      <c r="A12" s="242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3" s="178" customFormat="1" ht="14.1" customHeight="1">
      <c r="A13" s="242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3" s="178" customFormat="1" ht="14.1" customHeight="1">
      <c r="A14" s="242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3" s="178" customFormat="1" ht="14.1" customHeight="1">
      <c r="A15" s="242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3" s="178" customFormat="1" ht="14.1" customHeight="1">
      <c r="A16" s="242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8" customFormat="1" ht="14.1" customHeight="1">
      <c r="A17" s="242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8" customFormat="1" ht="14.1" customHeight="1">
      <c r="A18" s="242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8" customFormat="1" ht="14.1" customHeight="1">
      <c r="A19" s="242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8" customFormat="1" ht="14.1" customHeight="1">
      <c r="A20" s="242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8" customFormat="1" ht="14.1" customHeight="1">
      <c r="A21" s="242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8" customFormat="1" ht="14.1" customHeight="1">
      <c r="A22" s="242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8" customFormat="1" ht="14.1" customHeight="1">
      <c r="A23" s="242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8" customFormat="1" ht="14.1" customHeight="1">
      <c r="A24" s="242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8" customFormat="1" ht="14.1" customHeight="1">
      <c r="A25" s="242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8" customFormat="1" ht="14.1" customHeight="1">
      <c r="A26" s="242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8" customFormat="1" ht="14.1" customHeight="1">
      <c r="A27" s="242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6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6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6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6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6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6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6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6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6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6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6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6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6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6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6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6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6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6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6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6">
        <v>44347</v>
      </c>
      <c r="C47" s="192">
        <v>1.22045</v>
      </c>
      <c r="D47" s="192">
        <v>1.2213000000000001</v>
      </c>
      <c r="E47" s="192">
        <v>1.2219500000000001</v>
      </c>
      <c r="F47" s="192"/>
      <c r="G47" s="192">
        <v>1.2225999999999999</v>
      </c>
      <c r="H47" s="192"/>
      <c r="I47" s="192"/>
      <c r="J47" s="192">
        <v>1.2234</v>
      </c>
      <c r="K47" s="192"/>
      <c r="L47" s="192"/>
      <c r="M47" s="192">
        <v>1.2246999999999999</v>
      </c>
      <c r="N47" s="192"/>
      <c r="O47" s="192"/>
      <c r="P47" s="192">
        <v>1.22715</v>
      </c>
      <c r="Q47" s="192"/>
      <c r="R47" s="192">
        <v>1.2293499999999999</v>
      </c>
      <c r="S47" s="192">
        <v>1.2321</v>
      </c>
      <c r="T47" s="192"/>
      <c r="U47" s="192"/>
      <c r="V47" s="192">
        <v>1.23465</v>
      </c>
      <c r="W47" s="192"/>
      <c r="X47" s="192"/>
      <c r="Y47" s="192">
        <v>1.2370000000000001</v>
      </c>
      <c r="Z47" s="192"/>
      <c r="AA47" s="192"/>
      <c r="AB47" s="192">
        <v>1.2401500000000001</v>
      </c>
      <c r="AC47" s="192">
        <v>1.2450000000000001</v>
      </c>
      <c r="AD47" s="192">
        <v>1.2498499999999999</v>
      </c>
      <c r="AE47" s="192">
        <v>1.2546999999999999</v>
      </c>
      <c r="AF47" s="192">
        <v>1.2596000000000001</v>
      </c>
      <c r="AG47" s="192">
        <v>1.2644500000000001</v>
      </c>
      <c r="AH47" s="192">
        <v>1.2693000000000001</v>
      </c>
      <c r="AI47" s="192"/>
      <c r="AJ47" s="192"/>
      <c r="AK47" s="192">
        <v>1.2741499999999999</v>
      </c>
      <c r="AL47" s="192"/>
      <c r="AM47" s="192"/>
      <c r="AN47" s="192">
        <v>1.2789999999999999</v>
      </c>
      <c r="AO47" s="192"/>
      <c r="AP47" s="192"/>
      <c r="AQ47" s="192">
        <v>1.2838499999999999</v>
      </c>
      <c r="AR47" s="192"/>
      <c r="AS47" s="192"/>
      <c r="AT47" s="192">
        <v>1.2887</v>
      </c>
      <c r="AU47" s="192"/>
      <c r="AV47" s="192"/>
      <c r="AW47" s="192">
        <v>1.29355</v>
      </c>
      <c r="AX47" s="192"/>
      <c r="AY47" s="192"/>
    </row>
    <row r="48" spans="1:52">
      <c r="A48" s="96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6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6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6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6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6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6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6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6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6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6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6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6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6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6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6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6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6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5" customFormat="1">
      <c r="A66" s="390">
        <v>44372</v>
      </c>
      <c r="D66" s="105">
        <v>1.1936500000000001</v>
      </c>
      <c r="E66" s="105">
        <v>1.1942999999999999</v>
      </c>
      <c r="G66" s="105">
        <v>1.19495</v>
      </c>
      <c r="J66" s="105">
        <v>1.1958</v>
      </c>
      <c r="M66" s="105">
        <v>1.1971499999999999</v>
      </c>
      <c r="P66" s="105">
        <v>1.1997500000000001</v>
      </c>
      <c r="R66" s="105">
        <v>1.2021500000000001</v>
      </c>
      <c r="S66" s="105">
        <v>1.2053499999999999</v>
      </c>
      <c r="V66" s="105">
        <v>1.20845</v>
      </c>
      <c r="Y66" s="105">
        <v>1.2113</v>
      </c>
      <c r="AB66" s="105">
        <v>1.21465</v>
      </c>
      <c r="AC66" s="105">
        <v>1.2195499999999999</v>
      </c>
      <c r="AD66" s="105">
        <v>1.2245999999999999</v>
      </c>
      <c r="AE66" s="105">
        <v>1.2297</v>
      </c>
      <c r="AF66" s="105">
        <v>1.2347999999999999</v>
      </c>
      <c r="AG66" s="105">
        <v>1.2399</v>
      </c>
      <c r="AH66" s="105">
        <v>1.24495</v>
      </c>
      <c r="AK66" s="105">
        <v>1.2500500000000001</v>
      </c>
      <c r="AN66" s="105">
        <v>1.25515</v>
      </c>
      <c r="AQ66" s="105">
        <v>1.2602</v>
      </c>
      <c r="AT66" s="105">
        <v>1.2653000000000001</v>
      </c>
      <c r="AW66" s="105">
        <v>1.2704</v>
      </c>
      <c r="AZ66" s="105">
        <v>1.27545</v>
      </c>
    </row>
    <row r="67" spans="1:52">
      <c r="A67" s="96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6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6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6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6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92" customFormat="1" ht="15" customHeight="1">
      <c r="A72" s="104">
        <v>44382</v>
      </c>
      <c r="E72" s="192">
        <v>1.18475</v>
      </c>
      <c r="F72" s="192">
        <v>1.1854</v>
      </c>
      <c r="G72" s="192">
        <v>1.18605</v>
      </c>
      <c r="H72" s="192">
        <v>1.1869000000000001</v>
      </c>
      <c r="J72" s="192">
        <v>1.1881999999999999</v>
      </c>
      <c r="M72" s="192">
        <v>1.19085</v>
      </c>
      <c r="P72" s="192">
        <v>1.1932</v>
      </c>
      <c r="R72" s="192">
        <v>1.1962999999999999</v>
      </c>
      <c r="S72" s="192">
        <v>1.1993</v>
      </c>
      <c r="V72" s="192">
        <v>1.2020999999999999</v>
      </c>
      <c r="Y72" s="192">
        <v>1.2054</v>
      </c>
      <c r="AB72" s="192">
        <v>1.21</v>
      </c>
      <c r="AC72" s="192">
        <v>1.2150000000000001</v>
      </c>
      <c r="AD72" s="192">
        <v>1.22</v>
      </c>
      <c r="AE72" s="192">
        <v>1.22505</v>
      </c>
      <c r="AF72" s="192">
        <v>1.2300500000000001</v>
      </c>
      <c r="AG72" s="192">
        <v>1.23505</v>
      </c>
      <c r="AH72" s="192">
        <v>1.2400500000000001</v>
      </c>
      <c r="AK72" s="192">
        <v>1.24505</v>
      </c>
      <c r="AN72" s="192">
        <v>1.2500500000000001</v>
      </c>
      <c r="AQ72" s="192">
        <v>1.25505</v>
      </c>
      <c r="AT72" s="192">
        <v>1.2600499999999999</v>
      </c>
      <c r="AW72" s="192">
        <v>1.26505</v>
      </c>
    </row>
    <row r="73" spans="1:52">
      <c r="A73" s="96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6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6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6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6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6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6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6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6">
      <c r="A81" s="96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6">
      <c r="A82" s="96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6">
      <c r="A83" s="96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6">
      <c r="A84" s="96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6">
      <c r="A85" s="96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6">
      <c r="A86" s="96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6">
      <c r="A87" s="96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6">
      <c r="A88" s="96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6">
      <c r="A89" s="96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6">
      <c r="A90" s="96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6">
      <c r="A91" s="96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6">
      <c r="A92" s="96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6">
      <c r="A93" s="96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6">
      <c r="A94" s="96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D94">
        <v>1.2565500000000001</v>
      </c>
    </row>
    <row r="95" spans="1:56">
      <c r="A95" s="96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D95">
        <v>1.2565500000000001</v>
      </c>
    </row>
    <row r="96" spans="1:56">
      <c r="A96" s="96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D96">
        <v>1.2565500000000001</v>
      </c>
    </row>
    <row r="97" spans="1:56">
      <c r="A97" s="96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D97">
        <v>1.2565500000000001</v>
      </c>
    </row>
    <row r="98" spans="1:56">
      <c r="A98" s="96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D98">
        <v>1.2565500000000001</v>
      </c>
    </row>
    <row r="99" spans="1:56">
      <c r="A99" s="96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6">
      <c r="A100" s="96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6">
      <c r="A101" s="96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6">
      <c r="A102" s="96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6">
      <c r="A103" s="96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6">
      <c r="A104" s="96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6">
      <c r="A105" s="96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6">
      <c r="A106" s="96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6">
      <c r="A107" s="96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6">
      <c r="A108" s="96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6">
      <c r="A109" s="96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6">
      <c r="A110" s="96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6">
      <c r="A111" s="96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6">
      <c r="A112" s="96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5">
      <c r="A113" s="96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5">
      <c r="A114" s="96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5">
      <c r="A115" s="433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5">
      <c r="A116" s="433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5">
      <c r="A117" s="433">
        <v>44445</v>
      </c>
      <c r="G117" s="192">
        <v>1.1892499999999999</v>
      </c>
      <c r="H117" s="192">
        <v>1.1900999999999999</v>
      </c>
      <c r="I117" s="192"/>
      <c r="J117" s="192">
        <v>1.1907000000000001</v>
      </c>
      <c r="K117" s="192">
        <v>1.1913499999999999</v>
      </c>
      <c r="L117" s="192"/>
      <c r="M117" s="192">
        <v>1.19225</v>
      </c>
      <c r="N117" s="192"/>
      <c r="O117" s="192"/>
      <c r="P117" s="192">
        <v>1.1939</v>
      </c>
      <c r="Q117" s="192"/>
      <c r="R117" s="192">
        <v>1.19615</v>
      </c>
      <c r="S117" s="192">
        <v>1.1987000000000001</v>
      </c>
      <c r="T117" s="192"/>
      <c r="U117" s="192"/>
      <c r="V117" s="192">
        <v>1.2017</v>
      </c>
      <c r="W117" s="192"/>
      <c r="X117" s="192"/>
      <c r="Y117" s="192">
        <v>1.20445</v>
      </c>
      <c r="Z117" s="192"/>
      <c r="AA117" s="192"/>
      <c r="AB117" s="192">
        <v>1.2077</v>
      </c>
      <c r="AC117" s="192">
        <v>1.21095</v>
      </c>
      <c r="AD117" s="192">
        <v>1.2157500000000001</v>
      </c>
      <c r="AE117" s="192">
        <v>1.22055</v>
      </c>
      <c r="AF117" s="192">
        <v>1.2253499999999999</v>
      </c>
      <c r="AG117" s="192">
        <v>1.2302</v>
      </c>
      <c r="AH117" s="192">
        <v>1.2350000000000001</v>
      </c>
      <c r="AI117" s="192"/>
      <c r="AJ117" s="192"/>
      <c r="AK117" s="192">
        <v>1.2398</v>
      </c>
      <c r="AL117" s="192"/>
      <c r="AM117" s="192"/>
      <c r="AN117" s="192">
        <v>1.2445999999999999</v>
      </c>
      <c r="AO117" s="192"/>
      <c r="AP117" s="192"/>
      <c r="AQ117" s="192">
        <v>1.2494499999999999</v>
      </c>
      <c r="AR117" s="192"/>
      <c r="AS117" s="192"/>
      <c r="AT117" s="192">
        <v>1.2542500000000001</v>
      </c>
      <c r="AU117" s="192"/>
      <c r="AV117" s="192"/>
      <c r="AW117" s="192">
        <v>1.25905</v>
      </c>
      <c r="AX117" s="192"/>
      <c r="AY117" s="192"/>
      <c r="AZ117" s="192">
        <v>1.2638499999999999</v>
      </c>
      <c r="BA117" s="192"/>
      <c r="BB117" s="192"/>
      <c r="BC117" s="192"/>
    </row>
    <row r="118" spans="1:55">
      <c r="A118" s="433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5">
      <c r="A119" s="433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5">
      <c r="A120" s="433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5">
      <c r="A121" s="433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5">
      <c r="A122" s="433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5">
      <c r="A123" s="433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5">
      <c r="A124" s="433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5">
      <c r="A125" s="433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5">
      <c r="A126" s="433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5">
      <c r="A127" s="433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5">
      <c r="A128" s="433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57">
      <c r="A129" s="433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57">
      <c r="A130" s="433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57">
      <c r="A131" s="433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57">
      <c r="A132" s="433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57">
      <c r="A133" s="433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57">
      <c r="A134" s="433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57">
      <c r="A135" s="433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57">
      <c r="A136" s="433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57">
      <c r="A137" s="433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57">
      <c r="A138" s="433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57">
      <c r="A139" s="242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57">
      <c r="A140" s="96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57">
      <c r="A141" s="96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D141">
        <v>1.2320500000000001</v>
      </c>
      <c r="BE141">
        <v>1.2371000000000001</v>
      </c>
    </row>
    <row r="142" spans="1:57">
      <c r="A142" s="96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57">
      <c r="A143" s="96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57">
      <c r="A144" s="96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6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6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6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6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6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6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6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6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6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6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6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6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6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6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6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6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6">
      <c r="A161" s="96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6">
      <c r="A162" s="96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6">
      <c r="A163" s="96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6">
      <c r="A164" s="96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6">
      <c r="A165" s="96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6">
      <c r="A166" s="96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D166">
        <v>1.2327999999999999</v>
      </c>
    </row>
    <row r="167" spans="1:56">
      <c r="A167" s="96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6">
      <c r="A168" s="96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D168">
        <v>1.2215499999999999</v>
      </c>
    </row>
    <row r="169" spans="1:56">
      <c r="A169" s="96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D169">
        <v>1.22115</v>
      </c>
    </row>
    <row r="170" spans="1:56">
      <c r="A170" s="96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D170">
        <v>1.226</v>
      </c>
    </row>
    <row r="171" spans="1:56">
      <c r="A171" s="96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D171">
        <v>1.2189000000000001</v>
      </c>
    </row>
    <row r="172" spans="1:56">
      <c r="A172" s="96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D172">
        <v>1.2170000000000001</v>
      </c>
    </row>
    <row r="173" spans="1:56">
      <c r="A173" s="96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D173">
        <v>1.2179500000000001</v>
      </c>
    </row>
    <row r="174" spans="1:56">
      <c r="A174" s="96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D174">
        <v>1.2125999999999999</v>
      </c>
    </row>
    <row r="175" spans="1:56">
      <c r="A175" s="104">
        <v>44525</v>
      </c>
      <c r="J175" s="192">
        <v>1.1202000000000001</v>
      </c>
      <c r="K175" s="192">
        <v>1.1218999999999999</v>
      </c>
      <c r="L175" s="192"/>
      <c r="M175" s="192">
        <v>1.1225499999999999</v>
      </c>
      <c r="N175" s="192"/>
      <c r="O175" s="192"/>
      <c r="P175" s="192">
        <v>1.1232500000000001</v>
      </c>
      <c r="Q175" s="192"/>
      <c r="R175" s="192">
        <v>1.1242000000000001</v>
      </c>
      <c r="S175" s="192">
        <v>1.1257999999999999</v>
      </c>
      <c r="T175" s="192"/>
      <c r="U175" s="192"/>
      <c r="V175" s="192">
        <v>1.1291</v>
      </c>
      <c r="W175" s="192"/>
      <c r="X175" s="192"/>
      <c r="Y175" s="192">
        <v>1.1325000000000001</v>
      </c>
      <c r="Z175" s="192"/>
      <c r="AA175" s="192"/>
      <c r="AB175" s="192">
        <v>1.1373</v>
      </c>
      <c r="AC175" s="192">
        <v>1.14245</v>
      </c>
      <c r="AD175" s="192">
        <v>1.1472</v>
      </c>
      <c r="AE175" s="192">
        <v>1.15215</v>
      </c>
      <c r="AF175" s="192">
        <v>1.1576500000000001</v>
      </c>
      <c r="AG175" s="192">
        <v>1.1631499999999999</v>
      </c>
      <c r="AH175" s="192">
        <v>1.16865</v>
      </c>
      <c r="AI175" s="192"/>
      <c r="AJ175" s="192"/>
      <c r="AK175" s="192">
        <v>1.17415</v>
      </c>
      <c r="AL175" s="192"/>
      <c r="AM175" s="192"/>
      <c r="AN175" s="192">
        <v>1.1796500000000001</v>
      </c>
      <c r="AO175" s="192"/>
      <c r="AP175" s="192"/>
      <c r="AQ175" s="192">
        <v>1.1851499999999999</v>
      </c>
      <c r="AR175" s="192"/>
      <c r="AS175" s="192"/>
      <c r="AT175" s="192">
        <v>1.1906000000000001</v>
      </c>
      <c r="AU175" s="192"/>
      <c r="AV175" s="192"/>
      <c r="AW175" s="192">
        <v>1.1960999999999999</v>
      </c>
      <c r="AX175" s="192"/>
      <c r="AY175" s="192"/>
      <c r="AZ175" s="192">
        <v>1.2016</v>
      </c>
      <c r="BA175" s="192"/>
      <c r="BB175" s="192"/>
      <c r="BC175" s="192">
        <v>1.2071000000000001</v>
      </c>
      <c r="BD175" s="192">
        <v>1.2125999999999999</v>
      </c>
    </row>
    <row r="176" spans="1:56">
      <c r="A176" s="96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D176">
        <v>1.2198500000000001</v>
      </c>
    </row>
    <row r="177" spans="1:56">
      <c r="A177" s="96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D177">
        <v>1.2153499999999999</v>
      </c>
    </row>
    <row r="178" spans="1:56">
      <c r="A178" s="96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D178">
        <v>1.2174499999999999</v>
      </c>
    </row>
    <row r="179" spans="1:56">
      <c r="A179" s="96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D179">
        <v>1.2188000000000001</v>
      </c>
    </row>
    <row r="180" spans="1:56">
      <c r="A180" s="96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D180">
        <v>1.2181</v>
      </c>
    </row>
    <row r="181" spans="1:56">
      <c r="A181" s="96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D181">
        <v>1.21485</v>
      </c>
    </row>
    <row r="182" spans="1:56">
      <c r="A182" s="96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D182">
        <v>1.2153499999999999</v>
      </c>
    </row>
    <row r="183" spans="1:56">
      <c r="A183" s="96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D183">
        <v>1.2151000000000001</v>
      </c>
    </row>
    <row r="184" spans="1:56">
      <c r="A184" s="96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D184">
        <v>1.2234499999999999</v>
      </c>
    </row>
    <row r="185" spans="1:56">
      <c r="A185" s="96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D185">
        <v>1.2172499999999999</v>
      </c>
    </row>
    <row r="186" spans="1:56">
      <c r="A186" s="96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D186">
        <v>1.2199500000000001</v>
      </c>
    </row>
    <row r="187" spans="1:56">
      <c r="A187" s="96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D187">
        <v>1.2158</v>
      </c>
    </row>
    <row r="188" spans="1:56">
      <c r="A188" s="96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D188">
        <v>1.2182999999999999</v>
      </c>
    </row>
    <row r="189" spans="1:56">
      <c r="A189" s="96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D189">
        <v>1.2197499999999999</v>
      </c>
    </row>
    <row r="190" spans="1:56">
      <c r="A190" s="96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D190">
        <v>1.2221500000000001</v>
      </c>
    </row>
    <row r="191" spans="1:56">
      <c r="A191" s="96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D191">
        <v>1.2135</v>
      </c>
    </row>
    <row r="192" spans="1:56">
      <c r="A192" s="96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D192">
        <v>1.2152000000000001</v>
      </c>
    </row>
    <row r="193" spans="1:57">
      <c r="A193" s="96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D193">
        <v>1.2138</v>
      </c>
      <c r="BE193">
        <v>1.21885</v>
      </c>
    </row>
    <row r="194" spans="1:57">
      <c r="A194" s="96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D194">
        <v>1.2177</v>
      </c>
      <c r="BE194">
        <v>1.22265</v>
      </c>
    </row>
    <row r="195" spans="1:57">
      <c r="A195" s="96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D195">
        <v>1.2170000000000001</v>
      </c>
      <c r="BE195">
        <v>1.2218500000000001</v>
      </c>
    </row>
    <row r="196" spans="1:57">
      <c r="A196" s="96">
        <v>44554</v>
      </c>
      <c r="K196" s="192">
        <v>1.1344000000000001</v>
      </c>
      <c r="L196" s="192"/>
      <c r="M196" s="192">
        <v>1.1351</v>
      </c>
      <c r="N196" s="192"/>
      <c r="O196" s="192"/>
      <c r="P196" s="192">
        <v>1.13575</v>
      </c>
      <c r="Q196" s="192"/>
      <c r="R196" s="192">
        <v>1.1367499999999999</v>
      </c>
      <c r="S196" s="192">
        <v>1.1384000000000001</v>
      </c>
      <c r="T196" s="192"/>
      <c r="U196" s="192"/>
      <c r="V196" s="192">
        <v>1.1418999999999999</v>
      </c>
      <c r="W196" s="192"/>
      <c r="X196" s="192"/>
      <c r="Y196" s="192">
        <v>1.1456999999999999</v>
      </c>
      <c r="Z196" s="192"/>
      <c r="AA196" s="192"/>
      <c r="AB196" s="192">
        <v>1.1497999999999999</v>
      </c>
      <c r="AC196" s="192">
        <v>1.1545000000000001</v>
      </c>
      <c r="AD196" s="192">
        <v>1.1591499999999999</v>
      </c>
      <c r="AE196" s="192">
        <v>1.1636500000000001</v>
      </c>
      <c r="AF196" s="192">
        <v>1.1685000000000001</v>
      </c>
      <c r="AG196" s="192">
        <v>1.1733499999999999</v>
      </c>
      <c r="AH196" s="192">
        <v>1.1781999999999999</v>
      </c>
      <c r="AI196" s="192"/>
      <c r="AJ196" s="192"/>
      <c r="AK196" s="192">
        <v>1.1830499999999999</v>
      </c>
      <c r="AL196" s="192"/>
      <c r="AM196" s="192"/>
      <c r="AN196" s="192">
        <v>1.1879</v>
      </c>
      <c r="AO196" s="192"/>
      <c r="AP196" s="192"/>
      <c r="AQ196" s="192">
        <v>1.19275</v>
      </c>
      <c r="AR196" s="192"/>
      <c r="AS196" s="192"/>
      <c r="AT196" s="192">
        <v>1.1976</v>
      </c>
      <c r="AU196" s="192"/>
      <c r="AV196" s="192"/>
      <c r="AW196" s="192">
        <v>1.20245</v>
      </c>
      <c r="AX196" s="192"/>
      <c r="AY196" s="192"/>
      <c r="AZ196" s="192">
        <v>1.2073</v>
      </c>
      <c r="BA196" s="192"/>
      <c r="BB196" s="192"/>
      <c r="BC196" s="192">
        <v>1.2121500000000001</v>
      </c>
      <c r="BD196" s="192">
        <v>1.2170000000000001</v>
      </c>
      <c r="BE196" s="192">
        <v>1.2218500000000001</v>
      </c>
    </row>
    <row r="197" spans="1:57">
      <c r="A197" s="96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57">
      <c r="A198" s="96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57">
      <c r="A199" s="96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57">
      <c r="A200" s="96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57">
      <c r="A201" s="96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57">
      <c r="A202" s="96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57">
      <c r="A203" s="96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57">
      <c r="A204" s="96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57">
      <c r="A205" s="96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57">
      <c r="A206" s="96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57">
      <c r="A207" s="96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57">
      <c r="A208" s="96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5">
      <c r="A209" s="96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5">
      <c r="A210" s="96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5">
      <c r="A211" s="96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5">
      <c r="A212" s="96">
        <v>44578</v>
      </c>
      <c r="K212" s="192">
        <v>1.1431500000000001</v>
      </c>
      <c r="L212" s="192">
        <v>1.1422000000000001</v>
      </c>
      <c r="M212" s="192">
        <v>1.1428</v>
      </c>
      <c r="N212" s="192">
        <v>1.1438999999999999</v>
      </c>
      <c r="O212" s="192"/>
      <c r="P212" s="192">
        <v>1.14575</v>
      </c>
      <c r="Q212" s="192"/>
      <c r="R212" s="192">
        <v>1.1496</v>
      </c>
      <c r="S212" s="192">
        <v>1.1537500000000001</v>
      </c>
      <c r="T212" s="192"/>
      <c r="U212" s="192"/>
      <c r="V212" s="192">
        <v>1.15855</v>
      </c>
      <c r="W212" s="192"/>
      <c r="X212" s="192"/>
      <c r="Y212" s="192">
        <v>1.1637999999999999</v>
      </c>
      <c r="Z212" s="192"/>
      <c r="AA212" s="192"/>
      <c r="AB212" s="192">
        <v>1.169</v>
      </c>
      <c r="AC212" s="192">
        <v>1.17405</v>
      </c>
      <c r="AD212" s="192">
        <v>1.1792</v>
      </c>
      <c r="AE212" s="192">
        <v>1.1845000000000001</v>
      </c>
      <c r="AF212" s="192">
        <v>1.1897500000000001</v>
      </c>
      <c r="AG212" s="192">
        <v>1.1950499999999999</v>
      </c>
      <c r="AH212" s="192">
        <v>1.2002999999999999</v>
      </c>
      <c r="AI212" s="192"/>
      <c r="AJ212" s="192"/>
      <c r="AK212" s="192">
        <v>1.2056</v>
      </c>
      <c r="AL212" s="192"/>
      <c r="AM212" s="192"/>
      <c r="AN212" s="192">
        <v>1.21085</v>
      </c>
      <c r="AO212" s="192"/>
      <c r="AP212" s="192"/>
      <c r="AQ212" s="192">
        <v>1.2161500000000001</v>
      </c>
      <c r="AR212" s="192"/>
      <c r="AS212" s="192"/>
      <c r="AT212" s="192">
        <v>1.2214</v>
      </c>
      <c r="AU212" s="192"/>
      <c r="AV212" s="192"/>
      <c r="AW212" s="192">
        <v>1.2266999999999999</v>
      </c>
      <c r="AX212" s="192"/>
      <c r="AY212" s="192"/>
      <c r="AZ212" s="192">
        <v>1.2319500000000001</v>
      </c>
      <c r="BA212" s="192"/>
      <c r="BB212" s="192"/>
      <c r="BC212" s="192">
        <v>1.23725</v>
      </c>
    </row>
    <row r="213" spans="1:55">
      <c r="A213" s="96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5">
      <c r="A214" s="96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5">
      <c r="A215" s="96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5">
      <c r="A216" s="96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5">
      <c r="A217" s="96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5">
      <c r="A218" s="96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5">
      <c r="A219" s="96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5">
      <c r="A220" s="96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5">
      <c r="A221" s="96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5">
      <c r="A222" s="96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5">
      <c r="A223" s="96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5">
      <c r="A224" s="96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5">
      <c r="A225" s="96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5">
      <c r="A226" s="96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5">
      <c r="A227" s="96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5">
      <c r="A228" s="96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5">
      <c r="A229" s="96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5">
      <c r="A230" s="96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5">
      <c r="A231" s="96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5">
      <c r="A232" s="96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5">
      <c r="A233" s="96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5">
      <c r="A234" s="96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5">
      <c r="A235" s="96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5">
      <c r="A236" s="96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5">
      <c r="A237" s="96">
        <v>44613</v>
      </c>
      <c r="L237" s="192">
        <v>1.13375</v>
      </c>
      <c r="M237" s="192">
        <v>1.1350499999999999</v>
      </c>
      <c r="N237" s="192">
        <v>1.13605</v>
      </c>
      <c r="O237" s="192">
        <v>1.1373</v>
      </c>
      <c r="P237" s="192">
        <v>1.1391</v>
      </c>
      <c r="Q237" s="192"/>
      <c r="R237" s="192">
        <v>1.1424000000000001</v>
      </c>
      <c r="S237" s="192">
        <v>1.14775</v>
      </c>
      <c r="T237" s="192"/>
      <c r="U237" s="192"/>
      <c r="V237" s="192">
        <v>1.1532</v>
      </c>
      <c r="W237" s="192"/>
      <c r="X237" s="192"/>
      <c r="Y237" s="192">
        <v>1.1587499999999999</v>
      </c>
      <c r="Z237" s="192"/>
      <c r="AA237" s="192"/>
      <c r="AB237" s="192">
        <v>1.1641999999999999</v>
      </c>
      <c r="AC237" s="192">
        <v>1.1695</v>
      </c>
      <c r="AD237" s="192">
        <v>1.17455</v>
      </c>
      <c r="AE237" s="192">
        <v>1.1789499999999999</v>
      </c>
      <c r="AF237" s="192">
        <v>1.1833</v>
      </c>
      <c r="AG237" s="192">
        <v>1.1877</v>
      </c>
      <c r="AH237" s="192">
        <v>1.1920999999999999</v>
      </c>
      <c r="AI237" s="192"/>
      <c r="AJ237" s="192"/>
      <c r="AK237" s="192">
        <v>1.19645</v>
      </c>
      <c r="AL237" s="192"/>
      <c r="AM237" s="192"/>
      <c r="AN237" s="192">
        <v>1.20085</v>
      </c>
      <c r="AO237" s="192"/>
      <c r="AP237" s="192"/>
      <c r="AQ237" s="192">
        <v>1.2052</v>
      </c>
      <c r="AR237" s="192"/>
      <c r="AS237" s="192"/>
      <c r="AT237" s="192">
        <v>1.2096</v>
      </c>
      <c r="AU237" s="192"/>
      <c r="AV237" s="192"/>
      <c r="AW237" s="192">
        <v>1.214</v>
      </c>
      <c r="AX237" s="192"/>
      <c r="AY237" s="192"/>
      <c r="AZ237" s="192">
        <v>1.21835</v>
      </c>
      <c r="BA237" s="192"/>
      <c r="BB237" s="192"/>
      <c r="BC237" s="192">
        <v>1.22275</v>
      </c>
    </row>
    <row r="238" spans="1:55">
      <c r="A238" s="96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5">
      <c r="A239" s="96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5">
      <c r="A240" s="96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6">
      <c r="A241" s="96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6">
      <c r="A242" s="96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6">
      <c r="A243" s="96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6">
      <c r="A244" s="96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6">
      <c r="A245" s="96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6">
      <c r="A246" s="96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6">
      <c r="A247" s="96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6">
      <c r="A248" s="96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6">
      <c r="A249" s="96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6">
      <c r="A250" s="96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6">
      <c r="A251" s="96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6">
      <c r="A252" s="96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6">
      <c r="A253" s="96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6">
      <c r="A254" s="96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6">
      <c r="A255" s="96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D255">
        <v>1.2122999999999999</v>
      </c>
    </row>
    <row r="256" spans="1:56">
      <c r="A256" s="96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D256">
        <v>1.2062999999999999</v>
      </c>
    </row>
    <row r="257" spans="1:56">
      <c r="A257" s="96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D257">
        <v>1.2071000000000001</v>
      </c>
    </row>
    <row r="258" spans="1:56">
      <c r="A258" s="96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D258">
        <v>1.2094499999999999</v>
      </c>
    </row>
    <row r="259" spans="1:56">
      <c r="A259" s="96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D259">
        <v>1.20665</v>
      </c>
    </row>
    <row r="260" spans="1:56">
      <c r="A260" s="96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D260">
        <v>1.20275</v>
      </c>
    </row>
    <row r="261" spans="1:56">
      <c r="A261" s="96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D261">
        <v>1.20825</v>
      </c>
    </row>
    <row r="262" spans="1:56">
      <c r="A262" s="96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D262">
        <v>1.2075</v>
      </c>
    </row>
    <row r="263" spans="1:56">
      <c r="A263" s="96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D263">
        <v>1.21045</v>
      </c>
    </row>
    <row r="264" spans="1:56">
      <c r="A264" s="96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D264">
        <v>1.2133499999999999</v>
      </c>
    </row>
    <row r="265" spans="1:56">
      <c r="A265" s="96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D265">
        <v>1.2067000000000001</v>
      </c>
    </row>
    <row r="266" spans="1:56">
      <c r="A266" s="96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D266">
        <v>1.2092499999999999</v>
      </c>
    </row>
    <row r="267" spans="1:56">
      <c r="A267" s="96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D267">
        <v>1.20275</v>
      </c>
    </row>
    <row r="268" spans="1:56">
      <c r="A268" s="96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D268">
        <v>1.1977500000000001</v>
      </c>
    </row>
    <row r="269" spans="1:56">
      <c r="A269" s="96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D269">
        <v>1.1968000000000001</v>
      </c>
    </row>
    <row r="270" spans="1:56">
      <c r="A270" s="96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D270">
        <v>1.1933499999999999</v>
      </c>
    </row>
    <row r="271" spans="1:56">
      <c r="A271" s="96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D271">
        <v>1.1939500000000001</v>
      </c>
    </row>
    <row r="272" spans="1:56">
      <c r="A272" s="96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D272">
        <v>1.1928000000000001</v>
      </c>
    </row>
    <row r="273" spans="1:57">
      <c r="A273" s="96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D273">
        <v>1.18085</v>
      </c>
    </row>
    <row r="274" spans="1:57">
      <c r="A274" s="96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D274">
        <v>1.18665</v>
      </c>
    </row>
    <row r="275" spans="1:57">
      <c r="A275" s="96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D275">
        <v>1.1834</v>
      </c>
    </row>
    <row r="276" spans="1:57">
      <c r="A276" s="96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D276">
        <v>1.1801999999999999</v>
      </c>
    </row>
    <row r="277" spans="1:57">
      <c r="A277" s="96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D277">
        <v>1.1846000000000001</v>
      </c>
    </row>
    <row r="278" spans="1:57">
      <c r="A278" s="96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D278">
        <v>1.1914499999999999</v>
      </c>
    </row>
    <row r="279" spans="1:57">
      <c r="A279" s="96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D279">
        <v>1.1926000000000001</v>
      </c>
    </row>
    <row r="280" spans="1:57">
      <c r="A280" s="96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D280">
        <v>1.1847000000000001</v>
      </c>
    </row>
    <row r="281" spans="1:57">
      <c r="A281" s="96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D281">
        <v>1.16795</v>
      </c>
      <c r="BE281">
        <v>1.1724000000000001</v>
      </c>
    </row>
    <row r="282" spans="1:57">
      <c r="A282" s="96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D282">
        <v>1.1607000000000001</v>
      </c>
      <c r="BE282">
        <v>1.1651</v>
      </c>
    </row>
    <row r="283" spans="1:57">
      <c r="A283" s="96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D283">
        <v>1.15435</v>
      </c>
      <c r="BE283">
        <v>1.1589499999999999</v>
      </c>
    </row>
    <row r="284" spans="1:57">
      <c r="A284" s="96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D284">
        <v>1.1494</v>
      </c>
      <c r="BE284">
        <v>1.1540999999999999</v>
      </c>
    </row>
    <row r="285" spans="1:57">
      <c r="A285" s="96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D285">
        <v>1.1556500000000001</v>
      </c>
      <c r="BE285">
        <v>1.16025</v>
      </c>
    </row>
    <row r="286" spans="1:57">
      <c r="A286" s="96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D286">
        <v>1.1500999999999999</v>
      </c>
      <c r="BE286">
        <v>1.1548</v>
      </c>
    </row>
    <row r="287" spans="1:57">
      <c r="A287" s="96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D287">
        <v>1.1514500000000001</v>
      </c>
      <c r="BE287">
        <v>1.1560999999999999</v>
      </c>
    </row>
    <row r="288" spans="1:57">
      <c r="A288" s="96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D288">
        <v>1.16425</v>
      </c>
      <c r="BE288">
        <v>1.1690499999999999</v>
      </c>
    </row>
    <row r="289" spans="1:58">
      <c r="A289" s="96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D289">
        <v>1.1533</v>
      </c>
      <c r="BE289">
        <v>1.1581999999999999</v>
      </c>
    </row>
    <row r="290" spans="1:58">
      <c r="A290" s="96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D290">
        <v>1.1512500000000001</v>
      </c>
      <c r="BE290">
        <v>1.15585</v>
      </c>
    </row>
    <row r="291" spans="1:58">
      <c r="A291" s="96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D291">
        <v>1.1493</v>
      </c>
      <c r="BE291">
        <v>1.1536</v>
      </c>
    </row>
    <row r="292" spans="1:58">
      <c r="A292" s="96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D292">
        <v>1.14455</v>
      </c>
      <c r="BE292">
        <v>1.1487499999999999</v>
      </c>
    </row>
    <row r="293" spans="1:58">
      <c r="A293" s="96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D293">
        <v>1.14855</v>
      </c>
      <c r="BE293">
        <v>1.1529499999999999</v>
      </c>
    </row>
    <row r="294" spans="1:58">
      <c r="A294" s="96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D294">
        <v>1.1326499999999999</v>
      </c>
      <c r="BE294">
        <v>1.1371</v>
      </c>
    </row>
    <row r="295" spans="1:58">
      <c r="A295" s="96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D295">
        <v>1.1376500000000001</v>
      </c>
      <c r="BE295">
        <v>1.14215</v>
      </c>
    </row>
    <row r="296" spans="1:58">
      <c r="A296" s="96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D296">
        <v>1.13215</v>
      </c>
      <c r="BE296">
        <v>1.13645</v>
      </c>
      <c r="BF296">
        <v>1.1407</v>
      </c>
    </row>
    <row r="297" spans="1:58">
      <c r="A297" s="96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D297">
        <v>1.1431500000000001</v>
      </c>
      <c r="BE297">
        <v>1.1474</v>
      </c>
      <c r="BF297">
        <v>1.1516500000000001</v>
      </c>
    </row>
    <row r="298" spans="1:58">
      <c r="A298" s="96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D298">
        <v>1.1325499999999999</v>
      </c>
      <c r="BE298">
        <v>1.1366499999999999</v>
      </c>
      <c r="BF298">
        <v>1.1407</v>
      </c>
    </row>
    <row r="299" spans="1:58">
      <c r="A299" s="96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D299">
        <v>1.1442000000000001</v>
      </c>
      <c r="BE299">
        <v>1.14825</v>
      </c>
      <c r="BF299">
        <v>1.1523000000000001</v>
      </c>
    </row>
    <row r="300" spans="1:58">
      <c r="A300" s="96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D300">
        <v>1.1396500000000001</v>
      </c>
      <c r="BE300">
        <v>1.14375</v>
      </c>
      <c r="BF300">
        <v>1.14785</v>
      </c>
    </row>
    <row r="301" spans="1:58">
      <c r="A301" s="96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D301">
        <v>1.1556999999999999</v>
      </c>
      <c r="BE301">
        <v>1.15985</v>
      </c>
      <c r="BF301">
        <v>1.1639999999999999</v>
      </c>
    </row>
    <row r="302" spans="1:58">
      <c r="A302" s="96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D302">
        <v>1.1545000000000001</v>
      </c>
      <c r="BE302">
        <v>1.1584000000000001</v>
      </c>
      <c r="BF302">
        <v>1.1623000000000001</v>
      </c>
    </row>
    <row r="303" spans="1:58">
      <c r="A303" s="96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D303">
        <v>1.15015</v>
      </c>
      <c r="BE303">
        <v>1.15395</v>
      </c>
      <c r="BF303">
        <v>1.1577999999999999</v>
      </c>
    </row>
    <row r="304" spans="1:58">
      <c r="A304" s="96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D304">
        <v>1.1538999999999999</v>
      </c>
      <c r="BE304">
        <v>1.1577500000000001</v>
      </c>
      <c r="BF304">
        <v>1.1616</v>
      </c>
    </row>
    <row r="305" spans="1:58">
      <c r="A305" s="96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D305">
        <v>1.1525000000000001</v>
      </c>
      <c r="BE305">
        <v>1.15625</v>
      </c>
      <c r="BF305">
        <v>1.15995</v>
      </c>
    </row>
    <row r="306" spans="1:58">
      <c r="A306" s="96">
        <v>44711</v>
      </c>
      <c r="P306" s="192">
        <v>1.07385</v>
      </c>
      <c r="Q306" s="192">
        <v>1.0760000000000001</v>
      </c>
      <c r="R306" s="192">
        <v>1.07775</v>
      </c>
      <c r="S306" s="192">
        <v>1.07995</v>
      </c>
      <c r="T306" s="192"/>
      <c r="U306" s="192"/>
      <c r="V306" s="192">
        <v>1.0818000000000001</v>
      </c>
      <c r="W306" s="192"/>
      <c r="X306" s="192"/>
      <c r="Y306" s="192">
        <v>1.0862000000000001</v>
      </c>
      <c r="Z306" s="192"/>
      <c r="AA306" s="192"/>
      <c r="AB306" s="192">
        <v>1.0927500000000001</v>
      </c>
      <c r="AC306" s="192">
        <v>1.0992</v>
      </c>
      <c r="AD306" s="192">
        <v>1.1041000000000001</v>
      </c>
      <c r="AE306" s="192">
        <v>1.1091</v>
      </c>
      <c r="AF306" s="192">
        <v>1.11415</v>
      </c>
      <c r="AG306" s="192">
        <v>1.1189</v>
      </c>
      <c r="AH306" s="192">
        <v>1.1226499999999999</v>
      </c>
      <c r="AI306" s="192"/>
      <c r="AJ306" s="192"/>
      <c r="AK306" s="192">
        <v>1.1264000000000001</v>
      </c>
      <c r="AL306" s="192"/>
      <c r="AM306" s="192"/>
      <c r="AN306" s="192">
        <v>1.1301000000000001</v>
      </c>
      <c r="AO306" s="192"/>
      <c r="AP306" s="192"/>
      <c r="AQ306" s="192">
        <v>1.13385</v>
      </c>
      <c r="AR306" s="192"/>
      <c r="AS306" s="192"/>
      <c r="AT306" s="192">
        <v>1.1375999999999999</v>
      </c>
      <c r="AU306" s="192"/>
      <c r="AV306" s="192"/>
      <c r="AW306" s="192">
        <v>1.1413</v>
      </c>
      <c r="AX306" s="192"/>
      <c r="AY306" s="192"/>
      <c r="AZ306" s="192">
        <v>1.1450499999999999</v>
      </c>
      <c r="BA306" s="192"/>
      <c r="BB306" s="192"/>
      <c r="BC306" s="192">
        <v>1.1487499999999999</v>
      </c>
      <c r="BD306" s="192">
        <v>1.1525000000000001</v>
      </c>
      <c r="BE306" s="192">
        <v>1.15625</v>
      </c>
      <c r="BF306" s="192">
        <v>1.15995</v>
      </c>
    </row>
    <row r="307" spans="1:58">
      <c r="A307" s="96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D307">
        <v>1.1512500000000001</v>
      </c>
      <c r="BE307">
        <v>1.1549</v>
      </c>
      <c r="BF307">
        <v>1.1586000000000001</v>
      </c>
    </row>
    <row r="308" spans="1:58">
      <c r="A308" s="96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D308">
        <v>1.1443000000000001</v>
      </c>
      <c r="BE308">
        <v>1.14805</v>
      </c>
      <c r="BF308">
        <v>1.1517500000000001</v>
      </c>
    </row>
    <row r="309" spans="1:58">
      <c r="A309" s="96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D309">
        <v>1.1487000000000001</v>
      </c>
      <c r="BE309">
        <v>1.15215</v>
      </c>
      <c r="BF309">
        <v>1.1555500000000001</v>
      </c>
    </row>
    <row r="310" spans="1:58">
      <c r="A310" s="96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D310">
        <v>1.1457999999999999</v>
      </c>
      <c r="BE310">
        <v>1.1492</v>
      </c>
      <c r="BF310">
        <v>1.15255</v>
      </c>
    </row>
    <row r="311" spans="1:58">
      <c r="A311" s="96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D311">
        <v>1.14455</v>
      </c>
      <c r="BE311">
        <v>1.1480999999999999</v>
      </c>
      <c r="BF311">
        <v>1.1516</v>
      </c>
    </row>
    <row r="312" spans="1:58">
      <c r="A312" s="96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D312">
        <v>1.1452</v>
      </c>
      <c r="BE312">
        <v>1.1486499999999999</v>
      </c>
      <c r="BF312">
        <v>1.15205</v>
      </c>
    </row>
    <row r="313" spans="1:58">
      <c r="A313" s="96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D313">
        <v>1.1456</v>
      </c>
      <c r="BE313">
        <v>1.149</v>
      </c>
      <c r="BF313">
        <v>1.15235</v>
      </c>
    </row>
    <row r="314" spans="1:58">
      <c r="A314" s="96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D314">
        <v>1.13225</v>
      </c>
      <c r="BE314">
        <v>1.1353500000000001</v>
      </c>
      <c r="BF314">
        <v>1.1385000000000001</v>
      </c>
    </row>
    <row r="315" spans="1:58">
      <c r="A315" s="96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D315">
        <v>1.1248499999999999</v>
      </c>
      <c r="BE315">
        <v>1.12805</v>
      </c>
      <c r="BF315">
        <v>1.1312500000000001</v>
      </c>
    </row>
    <row r="316" spans="1:58">
      <c r="A316" s="96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D316">
        <v>1.1144000000000001</v>
      </c>
      <c r="BE316">
        <v>1.1174999999999999</v>
      </c>
      <c r="BF316">
        <v>1.1206499999999999</v>
      </c>
    </row>
    <row r="317" spans="1:58">
      <c r="A317" s="96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D317">
        <v>1.1143000000000001</v>
      </c>
      <c r="BE317">
        <v>1.1173</v>
      </c>
      <c r="BF317">
        <v>1.1203000000000001</v>
      </c>
    </row>
    <row r="318" spans="1:58">
      <c r="A318" s="96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D318">
        <v>1.1209499999999999</v>
      </c>
      <c r="BE318">
        <v>1.12415</v>
      </c>
      <c r="BF318">
        <v>1.1273</v>
      </c>
    </row>
    <row r="319" spans="1:58">
      <c r="A319" s="96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D319">
        <v>1.1259999999999999</v>
      </c>
      <c r="BE319">
        <v>1.1285499999999999</v>
      </c>
      <c r="BF319">
        <v>1.1310500000000001</v>
      </c>
    </row>
    <row r="320" spans="1:58">
      <c r="A320" s="96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D320">
        <v>1.121</v>
      </c>
      <c r="BE320">
        <v>1.12375</v>
      </c>
      <c r="BF320">
        <v>1.12645</v>
      </c>
    </row>
    <row r="321" spans="1:59">
      <c r="A321" s="96">
        <v>44732</v>
      </c>
      <c r="P321" s="192">
        <v>1.0510999999999999</v>
      </c>
      <c r="Q321" s="192">
        <v>1.05315</v>
      </c>
      <c r="R321" s="192">
        <v>1.05575</v>
      </c>
      <c r="S321" s="192">
        <v>1.0580000000000001</v>
      </c>
      <c r="T321" s="192"/>
      <c r="U321" s="192"/>
      <c r="V321" s="192">
        <v>1.06315</v>
      </c>
      <c r="W321" s="192"/>
      <c r="X321" s="192"/>
      <c r="Y321" s="192">
        <v>1.0702</v>
      </c>
      <c r="Z321" s="192"/>
      <c r="AA321" s="192"/>
      <c r="AB321" s="192">
        <v>1.0765</v>
      </c>
      <c r="AC321" s="192">
        <v>1.0809500000000001</v>
      </c>
      <c r="AD321" s="192">
        <v>1.0851</v>
      </c>
      <c r="AE321" s="192">
        <v>1.0892999999999999</v>
      </c>
      <c r="AF321" s="192">
        <v>1.0934999999999999</v>
      </c>
      <c r="AG321" s="192">
        <v>1.0963000000000001</v>
      </c>
      <c r="AH321" s="192">
        <v>1.0990500000000001</v>
      </c>
      <c r="AI321" s="192"/>
      <c r="AJ321" s="192"/>
      <c r="AK321" s="192">
        <v>1.1017999999999999</v>
      </c>
      <c r="AL321" s="192"/>
      <c r="AM321" s="192"/>
      <c r="AN321" s="192">
        <v>1.1045499999999999</v>
      </c>
      <c r="AO321" s="192"/>
      <c r="AP321" s="192"/>
      <c r="AQ321" s="192">
        <v>1.1073</v>
      </c>
      <c r="AR321" s="192"/>
      <c r="AS321" s="192"/>
      <c r="AT321" s="192">
        <v>1.1100000000000001</v>
      </c>
      <c r="AU321" s="192"/>
      <c r="AV321" s="192"/>
      <c r="AW321" s="192">
        <v>1.1127499999999999</v>
      </c>
      <c r="AX321" s="192"/>
      <c r="AY321" s="192"/>
      <c r="AZ321" s="192">
        <v>1.1154999999999999</v>
      </c>
      <c r="BA321" s="192"/>
      <c r="BB321" s="192"/>
      <c r="BC321" s="192">
        <v>1.11825</v>
      </c>
      <c r="BD321" s="192">
        <v>1.121</v>
      </c>
      <c r="BE321" s="192">
        <v>1.12375</v>
      </c>
      <c r="BF321" s="192">
        <v>1.12645</v>
      </c>
    </row>
    <row r="322" spans="1:59">
      <c r="A322" s="96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D322">
        <v>1.1231500000000001</v>
      </c>
      <c r="BE322">
        <v>1.1256999999999999</v>
      </c>
      <c r="BF322">
        <v>1.12825</v>
      </c>
    </row>
    <row r="323" spans="1:59">
      <c r="A323" s="96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D323">
        <v>1.1252</v>
      </c>
      <c r="BE323">
        <v>1.12775</v>
      </c>
      <c r="BF323">
        <v>1.13025</v>
      </c>
    </row>
    <row r="324" spans="1:59">
      <c r="A324" s="96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D324">
        <v>1.1259999999999999</v>
      </c>
      <c r="BE324">
        <v>1.1288499999999999</v>
      </c>
      <c r="BF324">
        <v>1.13165</v>
      </c>
    </row>
    <row r="325" spans="1:59">
      <c r="A325" s="96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D325">
        <v>1.13395</v>
      </c>
      <c r="BE325">
        <v>1.1372</v>
      </c>
      <c r="BF325">
        <v>1.1404000000000001</v>
      </c>
    </row>
    <row r="326" spans="1:59">
      <c r="A326" s="96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D326">
        <v>1.135</v>
      </c>
      <c r="BE326">
        <v>1.13805</v>
      </c>
      <c r="BF326">
        <v>1.1411</v>
      </c>
    </row>
    <row r="327" spans="1:59">
      <c r="A327" s="96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D327">
        <v>1.1246499999999999</v>
      </c>
      <c r="BE327">
        <v>1.1274</v>
      </c>
      <c r="BF327">
        <v>1.1302000000000001</v>
      </c>
    </row>
    <row r="328" spans="1:59">
      <c r="A328" s="96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D328">
        <v>1.1171500000000001</v>
      </c>
      <c r="BE328">
        <v>1.1200000000000001</v>
      </c>
      <c r="BF328">
        <v>1.1228</v>
      </c>
    </row>
    <row r="329" spans="1:59">
      <c r="A329" s="96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D329">
        <v>1.1225499999999999</v>
      </c>
      <c r="BE329">
        <v>1.1253500000000001</v>
      </c>
      <c r="BF329">
        <v>1.1282000000000001</v>
      </c>
    </row>
    <row r="330" spans="1:59">
      <c r="A330" s="96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D330">
        <v>1.1154500000000001</v>
      </c>
      <c r="BE330">
        <v>1.11835</v>
      </c>
      <c r="BF330">
        <v>1.1213</v>
      </c>
      <c r="BG330">
        <v>1.1242000000000001</v>
      </c>
    </row>
    <row r="331" spans="1:59">
      <c r="A331" s="96">
        <v>44746</v>
      </c>
      <c r="Q331" s="192">
        <v>1.0434000000000001</v>
      </c>
      <c r="R331" s="192">
        <v>1.0455000000000001</v>
      </c>
      <c r="S331" s="192">
        <v>1.0481</v>
      </c>
      <c r="T331" s="192"/>
      <c r="U331" s="192"/>
      <c r="V331" s="192">
        <v>1.0505</v>
      </c>
      <c r="W331" s="192"/>
      <c r="X331" s="192"/>
      <c r="Y331" s="192">
        <v>1.05565</v>
      </c>
      <c r="Z331" s="192"/>
      <c r="AA331" s="192"/>
      <c r="AB331" s="192">
        <v>1.06335</v>
      </c>
      <c r="AC331" s="192">
        <v>1.0702499999999999</v>
      </c>
      <c r="AD331" s="192">
        <v>1.07565</v>
      </c>
      <c r="AE331" s="192">
        <v>1.07975</v>
      </c>
      <c r="AF331" s="192">
        <v>1.0842499999999999</v>
      </c>
      <c r="AG331" s="192">
        <v>1.0887500000000001</v>
      </c>
      <c r="AH331" s="192">
        <v>1.0920000000000001</v>
      </c>
      <c r="AI331" s="192"/>
      <c r="AJ331" s="192"/>
      <c r="AK331" s="192">
        <v>1.0949</v>
      </c>
      <c r="AL331" s="192"/>
      <c r="AM331" s="192"/>
      <c r="AN331" s="192">
        <v>1.09785</v>
      </c>
      <c r="AO331" s="192"/>
      <c r="AP331" s="192"/>
      <c r="AQ331" s="192">
        <v>1.1008</v>
      </c>
      <c r="AR331" s="192"/>
      <c r="AS331" s="192"/>
      <c r="AT331" s="192">
        <v>1.1036999999999999</v>
      </c>
      <c r="AU331" s="192"/>
      <c r="AV331" s="192"/>
      <c r="AW331" s="192">
        <v>1.1066499999999999</v>
      </c>
      <c r="AX331" s="192"/>
      <c r="AY331" s="192"/>
      <c r="AZ331" s="192">
        <v>1.10955</v>
      </c>
      <c r="BA331" s="192"/>
      <c r="BB331" s="192"/>
      <c r="BC331" s="192">
        <v>1.1125</v>
      </c>
      <c r="BD331" s="192">
        <v>1.1154500000000001</v>
      </c>
      <c r="BE331" s="192">
        <v>1.11835</v>
      </c>
      <c r="BF331" s="192">
        <v>1.1213</v>
      </c>
    </row>
    <row r="332" spans="1:59">
      <c r="A332" s="96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D332">
        <v>1.0948500000000001</v>
      </c>
      <c r="BE332">
        <v>1.0974999999999999</v>
      </c>
      <c r="BF332">
        <v>1.1001000000000001</v>
      </c>
      <c r="BG332">
        <v>1.1027499999999999</v>
      </c>
    </row>
    <row r="333" spans="1:59">
      <c r="A333" s="96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D333">
        <v>1.0942000000000001</v>
      </c>
      <c r="BE333">
        <v>1.0973999999999999</v>
      </c>
      <c r="BF333">
        <v>1.1005499999999999</v>
      </c>
      <c r="BG333">
        <v>1.10375</v>
      </c>
    </row>
    <row r="334" spans="1:59">
      <c r="A334" s="96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D334">
        <v>1.09185</v>
      </c>
      <c r="BE334">
        <v>1.0951500000000001</v>
      </c>
      <c r="BF334">
        <v>1.0984499999999999</v>
      </c>
      <c r="BG334">
        <v>1.10175</v>
      </c>
    </row>
    <row r="335" spans="1:59">
      <c r="A335" s="96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D335">
        <v>1.0946499999999999</v>
      </c>
      <c r="BE335">
        <v>1.0979000000000001</v>
      </c>
      <c r="BF335">
        <v>1.1011500000000001</v>
      </c>
      <c r="BG335">
        <v>1.1044</v>
      </c>
    </row>
    <row r="336" spans="1:59">
      <c r="A336" s="96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D336">
        <v>1.0825499999999999</v>
      </c>
      <c r="BE336">
        <v>1.08575</v>
      </c>
      <c r="BF336">
        <v>1.0889</v>
      </c>
      <c r="BG336">
        <v>1.0921000000000001</v>
      </c>
    </row>
    <row r="337" spans="1:60">
      <c r="A337" s="96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D337">
        <v>1.0824</v>
      </c>
      <c r="BE337">
        <v>1.08565</v>
      </c>
      <c r="BF337">
        <v>1.0888500000000001</v>
      </c>
      <c r="BG337">
        <v>1.0921000000000001</v>
      </c>
    </row>
    <row r="338" spans="1:60">
      <c r="A338" s="96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D338">
        <v>1.0841000000000001</v>
      </c>
      <c r="BE338">
        <v>1.08725</v>
      </c>
      <c r="BF338">
        <v>1.0904499999999999</v>
      </c>
      <c r="BG338">
        <v>1.0935999999999999</v>
      </c>
    </row>
    <row r="339" spans="1:60">
      <c r="A339" s="96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D339">
        <v>1.08155</v>
      </c>
      <c r="BE339">
        <v>1.0848500000000001</v>
      </c>
      <c r="BF339">
        <v>1.0882000000000001</v>
      </c>
      <c r="BG339">
        <v>1.0914999999999999</v>
      </c>
    </row>
    <row r="340" spans="1:60">
      <c r="A340" s="96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D340">
        <v>1.0871</v>
      </c>
      <c r="BE340">
        <v>1.0904499999999999</v>
      </c>
      <c r="BF340">
        <v>1.09385</v>
      </c>
      <c r="BG340">
        <v>1.0972</v>
      </c>
    </row>
    <row r="341" spans="1:60">
      <c r="A341" s="96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D341">
        <v>1.0931999999999999</v>
      </c>
      <c r="BE341">
        <v>1.0965499999999999</v>
      </c>
      <c r="BF341">
        <v>1.09985</v>
      </c>
      <c r="BG341">
        <v>1.1031500000000001</v>
      </c>
    </row>
    <row r="342" spans="1:60">
      <c r="A342" s="96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D342">
        <v>1.0995999999999999</v>
      </c>
      <c r="BE342">
        <v>1.1028500000000001</v>
      </c>
      <c r="BF342">
        <v>1.1061000000000001</v>
      </c>
      <c r="BG342">
        <v>1.1093500000000001</v>
      </c>
    </row>
    <row r="343" spans="1:60">
      <c r="A343" s="96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D343">
        <v>1.0968500000000001</v>
      </c>
      <c r="BE343">
        <v>1.10025</v>
      </c>
      <c r="BF343">
        <v>1.1035999999999999</v>
      </c>
      <c r="BG343">
        <v>1.107</v>
      </c>
    </row>
    <row r="344" spans="1:60">
      <c r="A344" s="96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D344">
        <v>1.0913999999999999</v>
      </c>
      <c r="BE344">
        <v>1.0944499999999999</v>
      </c>
      <c r="BF344">
        <v>1.09755</v>
      </c>
      <c r="BG344">
        <v>1.1006499999999999</v>
      </c>
    </row>
    <row r="345" spans="1:60">
      <c r="A345" s="96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D345">
        <v>1.0945</v>
      </c>
      <c r="BE345">
        <v>1.0978000000000001</v>
      </c>
      <c r="BF345">
        <v>1.1011</v>
      </c>
      <c r="BG345">
        <v>1.1044</v>
      </c>
    </row>
    <row r="346" spans="1:60">
      <c r="A346" s="96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D346">
        <v>1.10145</v>
      </c>
      <c r="BE346">
        <v>1.1049500000000001</v>
      </c>
      <c r="BF346">
        <v>1.1085</v>
      </c>
      <c r="BG346">
        <v>1.1120000000000001</v>
      </c>
    </row>
    <row r="347" spans="1:60">
      <c r="A347" s="96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D347">
        <v>1.0943000000000001</v>
      </c>
      <c r="BE347">
        <v>1.09805</v>
      </c>
      <c r="BF347">
        <v>1.1017999999999999</v>
      </c>
      <c r="BG347">
        <v>1.1054999999999999</v>
      </c>
    </row>
    <row r="348" spans="1:60">
      <c r="A348" s="96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D348">
        <v>1.0954999999999999</v>
      </c>
      <c r="BE348">
        <v>1.099</v>
      </c>
      <c r="BF348">
        <v>1.1025</v>
      </c>
      <c r="BG348">
        <v>1.10605</v>
      </c>
      <c r="BH348">
        <v>1.10955</v>
      </c>
    </row>
    <row r="349" spans="1:60">
      <c r="A349" s="96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D349">
        <v>1.0930500000000001</v>
      </c>
      <c r="BE349">
        <v>1.0965499999999999</v>
      </c>
      <c r="BF349">
        <v>1.10005</v>
      </c>
      <c r="BG349">
        <v>1.1035999999999999</v>
      </c>
      <c r="BH349">
        <v>1.1071</v>
      </c>
    </row>
    <row r="350" spans="1:60">
      <c r="A350" s="96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D350">
        <v>1.09605</v>
      </c>
      <c r="BE350">
        <v>1.0993999999999999</v>
      </c>
      <c r="BF350">
        <v>1.1028</v>
      </c>
      <c r="BG350">
        <v>1.10615</v>
      </c>
      <c r="BH350">
        <v>1.10955</v>
      </c>
    </row>
    <row r="351" spans="1:60">
      <c r="A351" s="96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D351">
        <v>1.09965</v>
      </c>
      <c r="BE351">
        <v>1.103</v>
      </c>
      <c r="BF351">
        <v>1.1063499999999999</v>
      </c>
      <c r="BG351">
        <v>1.1096999999999999</v>
      </c>
      <c r="BH351">
        <v>1.1130500000000001</v>
      </c>
    </row>
    <row r="352" spans="1:60">
      <c r="A352" s="96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D352">
        <v>1.0944499999999999</v>
      </c>
      <c r="BE352">
        <v>1.09805</v>
      </c>
      <c r="BF352">
        <v>1.10165</v>
      </c>
      <c r="BG352">
        <v>1.1052500000000001</v>
      </c>
      <c r="BH352">
        <v>1.1088499999999999</v>
      </c>
    </row>
    <row r="353" spans="1:61">
      <c r="A353" s="96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D353">
        <v>1.0928</v>
      </c>
      <c r="BE353">
        <v>1.0964</v>
      </c>
      <c r="BF353">
        <v>1.09995</v>
      </c>
      <c r="BG353">
        <v>1.10355</v>
      </c>
      <c r="BH353">
        <v>1.1071</v>
      </c>
    </row>
    <row r="354" spans="1:61">
      <c r="A354" s="96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D354">
        <v>1.1024</v>
      </c>
      <c r="BE354">
        <v>1.1060000000000001</v>
      </c>
      <c r="BF354">
        <v>1.10955</v>
      </c>
      <c r="BG354">
        <v>1.1131500000000001</v>
      </c>
      <c r="BH354">
        <v>1.1167</v>
      </c>
    </row>
    <row r="355" spans="1:61">
      <c r="A355" s="96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D355">
        <v>1.0939000000000001</v>
      </c>
      <c r="BE355">
        <v>1.09735</v>
      </c>
      <c r="BF355">
        <v>1.1007499999999999</v>
      </c>
      <c r="BG355">
        <v>1.1042000000000001</v>
      </c>
      <c r="BH355">
        <v>1.10765</v>
      </c>
    </row>
    <row r="356" spans="1:61">
      <c r="A356" s="96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D356">
        <v>1.0945499999999999</v>
      </c>
      <c r="BE356">
        <v>1.0979000000000001</v>
      </c>
      <c r="BF356">
        <v>1.1012</v>
      </c>
      <c r="BG356">
        <v>1.1045</v>
      </c>
      <c r="BH356">
        <v>1.1077999999999999</v>
      </c>
    </row>
    <row r="357" spans="1:61">
      <c r="A357" s="96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D357">
        <v>1.0979000000000001</v>
      </c>
      <c r="BE357">
        <v>1.1012999999999999</v>
      </c>
      <c r="BF357">
        <v>1.1047499999999999</v>
      </c>
      <c r="BG357">
        <v>1.1082000000000001</v>
      </c>
      <c r="BH357">
        <v>1.1115999999999999</v>
      </c>
    </row>
    <row r="358" spans="1:61">
      <c r="A358" s="96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D358">
        <v>1.1067499999999999</v>
      </c>
      <c r="BE358">
        <v>1.11015</v>
      </c>
      <c r="BF358">
        <v>1.11355</v>
      </c>
      <c r="BG358">
        <v>1.117</v>
      </c>
      <c r="BH358">
        <v>1.1204000000000001</v>
      </c>
    </row>
    <row r="359" spans="1:61">
      <c r="A359" s="96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D359">
        <v>1.1101000000000001</v>
      </c>
      <c r="BE359">
        <v>1.1136999999999999</v>
      </c>
      <c r="BF359">
        <v>1.1173</v>
      </c>
      <c r="BG359">
        <v>1.1209</v>
      </c>
      <c r="BH359">
        <v>1.1245000000000001</v>
      </c>
    </row>
    <row r="360" spans="1:61">
      <c r="A360" s="96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D360">
        <v>1.1028</v>
      </c>
      <c r="BE360">
        <v>1.1062000000000001</v>
      </c>
      <c r="BF360">
        <v>1.10965</v>
      </c>
      <c r="BG360">
        <v>1.1131</v>
      </c>
      <c r="BH360">
        <v>1.1165499999999999</v>
      </c>
    </row>
    <row r="361" spans="1:61">
      <c r="A361" s="96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D361">
        <v>1.0916999999999999</v>
      </c>
      <c r="BE361">
        <v>1.0951500000000001</v>
      </c>
      <c r="BF361">
        <v>1.0985499999999999</v>
      </c>
      <c r="BG361">
        <v>1.10195</v>
      </c>
      <c r="BH361">
        <v>1.1053999999999999</v>
      </c>
    </row>
    <row r="362" spans="1:61">
      <c r="A362" s="96">
        <v>44789</v>
      </c>
      <c r="R362" s="764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D362">
        <v>1.08985</v>
      </c>
      <c r="BE362">
        <v>1.09335</v>
      </c>
      <c r="BF362">
        <v>1.0968500000000001</v>
      </c>
      <c r="BG362">
        <v>1.1003000000000001</v>
      </c>
      <c r="BH362">
        <v>1.1037999999999999</v>
      </c>
      <c r="BI362">
        <v>1.1072500000000001</v>
      </c>
    </row>
    <row r="363" spans="1:61">
      <c r="A363" s="96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D363">
        <v>1.0887</v>
      </c>
      <c r="BE363">
        <v>1.0920000000000001</v>
      </c>
      <c r="BF363">
        <v>1.0952999999999999</v>
      </c>
      <c r="BG363">
        <v>1.0986499999999999</v>
      </c>
      <c r="BH363">
        <v>1.10195</v>
      </c>
      <c r="BI363">
        <v>1.1052500000000001</v>
      </c>
    </row>
    <row r="364" spans="1:61">
      <c r="A364" s="96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D364">
        <v>1.0753999999999999</v>
      </c>
      <c r="BE364">
        <v>1.0785499999999999</v>
      </c>
      <c r="BF364">
        <v>1.08165</v>
      </c>
      <c r="BG364">
        <v>1.0848</v>
      </c>
      <c r="BH364">
        <v>1.08795</v>
      </c>
      <c r="BI364">
        <v>1.0911</v>
      </c>
    </row>
    <row r="365" spans="1:61">
      <c r="A365" s="96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D365">
        <v>1.0662499999999999</v>
      </c>
      <c r="BE365">
        <v>1.0691999999999999</v>
      </c>
      <c r="BF365">
        <v>1.0721000000000001</v>
      </c>
      <c r="BG365">
        <v>1.0750500000000001</v>
      </c>
      <c r="BH365">
        <v>1.0780000000000001</v>
      </c>
      <c r="BI365">
        <v>1.0809500000000001</v>
      </c>
    </row>
    <row r="366" spans="1:61">
      <c r="A366" s="96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D366">
        <v>1.0540499999999999</v>
      </c>
      <c r="BE366">
        <v>1.0567</v>
      </c>
      <c r="BF366">
        <v>1.05935</v>
      </c>
      <c r="BG366">
        <v>1.0620000000000001</v>
      </c>
      <c r="BH366">
        <v>1.0647</v>
      </c>
      <c r="BI366">
        <v>1.06735</v>
      </c>
    </row>
    <row r="367" spans="1:61">
      <c r="A367" s="96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D367">
        <v>1.05705</v>
      </c>
      <c r="BE367">
        <v>1.0597000000000001</v>
      </c>
      <c r="BF367">
        <v>1.0624</v>
      </c>
      <c r="BG367">
        <v>1.0650500000000001</v>
      </c>
      <c r="BH367">
        <v>1.06775</v>
      </c>
      <c r="BI367">
        <v>1.0704499999999999</v>
      </c>
    </row>
    <row r="368" spans="1:61">
      <c r="A368" s="96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D368">
        <v>1.05735</v>
      </c>
      <c r="BE368">
        <v>1.0602</v>
      </c>
      <c r="BF368">
        <v>1.0630999999999999</v>
      </c>
      <c r="BG368">
        <v>1.06595</v>
      </c>
      <c r="BH368">
        <v>1.0688500000000001</v>
      </c>
      <c r="BI368">
        <v>1.0717000000000001</v>
      </c>
    </row>
    <row r="369" spans="1:61">
      <c r="A369" s="96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D369">
        <v>1.05975</v>
      </c>
      <c r="BE369">
        <v>1.0627500000000001</v>
      </c>
      <c r="BF369">
        <v>1.0657000000000001</v>
      </c>
      <c r="BG369">
        <v>1.0686500000000001</v>
      </c>
      <c r="BH369">
        <v>1.0716000000000001</v>
      </c>
      <c r="BI369">
        <v>1.0746</v>
      </c>
    </row>
    <row r="370" spans="1:61">
      <c r="A370" s="96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D370">
        <v>1.0559499999999999</v>
      </c>
      <c r="BE370">
        <v>1.0588</v>
      </c>
      <c r="BF370">
        <v>1.06165</v>
      </c>
      <c r="BG370">
        <v>1.0645</v>
      </c>
      <c r="BH370">
        <v>1.06735</v>
      </c>
      <c r="BI370">
        <v>1.0702</v>
      </c>
    </row>
    <row r="371" spans="1:61">
      <c r="A371" s="96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D371">
        <v>1.05555</v>
      </c>
      <c r="BE371">
        <v>1.0582499999999999</v>
      </c>
      <c r="BF371">
        <v>1.0609999999999999</v>
      </c>
      <c r="BG371">
        <v>1.06375</v>
      </c>
      <c r="BH371">
        <v>1.0665</v>
      </c>
      <c r="BI371">
        <v>1.06925</v>
      </c>
    </row>
    <row r="372" spans="1:61">
      <c r="A372" s="96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D372">
        <v>1.0590999999999999</v>
      </c>
      <c r="BE372">
        <v>1.0619000000000001</v>
      </c>
      <c r="BF372">
        <v>1.0646500000000001</v>
      </c>
      <c r="BG372">
        <v>1.06745</v>
      </c>
      <c r="BH372">
        <v>1.0702</v>
      </c>
      <c r="BI372">
        <v>1.073</v>
      </c>
    </row>
    <row r="373" spans="1:61">
      <c r="A373" s="96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D373">
        <v>1.0603</v>
      </c>
      <c r="BE373">
        <v>1.0630500000000001</v>
      </c>
      <c r="BF373">
        <v>1.0658000000000001</v>
      </c>
      <c r="BG373">
        <v>1.0685500000000001</v>
      </c>
      <c r="BH373">
        <v>1.07125</v>
      </c>
      <c r="BI373">
        <v>1.0740000000000001</v>
      </c>
    </row>
    <row r="374" spans="1:61">
      <c r="A374" s="96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D374">
        <v>1.054</v>
      </c>
      <c r="BE374">
        <v>1.05715</v>
      </c>
      <c r="BF374">
        <v>1.0603</v>
      </c>
      <c r="BG374">
        <v>1.06345</v>
      </c>
      <c r="BH374">
        <v>1.0666</v>
      </c>
      <c r="BI374">
        <v>1.06975</v>
      </c>
    </row>
    <row r="375" spans="1:61">
      <c r="A375" s="96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D375">
        <v>1.0557000000000001</v>
      </c>
      <c r="BE375">
        <v>1.0588</v>
      </c>
      <c r="BF375">
        <v>1.0619499999999999</v>
      </c>
      <c r="BG375">
        <v>1.0650500000000001</v>
      </c>
      <c r="BH375">
        <v>1.0682</v>
      </c>
      <c r="BI375">
        <v>1.0712999999999999</v>
      </c>
    </row>
    <row r="376" spans="1:61">
      <c r="A376" s="104">
        <v>44809</v>
      </c>
      <c r="S376" s="192">
        <v>0.99739999999999995</v>
      </c>
      <c r="T376" s="192">
        <v>0.99934999999999996</v>
      </c>
      <c r="U376" s="192">
        <v>1.00125</v>
      </c>
      <c r="V376" s="192">
        <v>1.0036</v>
      </c>
      <c r="W376" s="192">
        <v>1.00535</v>
      </c>
      <c r="X376" s="192"/>
      <c r="Y376" s="192">
        <v>1.00945</v>
      </c>
      <c r="Z376" s="192"/>
      <c r="AA376" s="192"/>
      <c r="AB376" s="192">
        <v>1.0149999999999999</v>
      </c>
      <c r="AC376" s="192">
        <v>1.0199</v>
      </c>
      <c r="AD376" s="192">
        <v>1.0242</v>
      </c>
      <c r="AE376" s="192">
        <v>1.0285</v>
      </c>
      <c r="AF376" s="192">
        <v>1.0327500000000001</v>
      </c>
      <c r="AG376" s="192">
        <v>1.03695</v>
      </c>
      <c r="AH376" s="192">
        <v>1.0400499999999999</v>
      </c>
      <c r="AI376" s="192"/>
      <c r="AJ376" s="192"/>
      <c r="AK376" s="192">
        <v>1.0431999999999999</v>
      </c>
      <c r="AL376" s="192"/>
      <c r="AM376" s="192"/>
      <c r="AN376" s="192">
        <v>1.0463</v>
      </c>
      <c r="AO376" s="192"/>
      <c r="AP376" s="192"/>
      <c r="AQ376" s="192">
        <v>1.04945</v>
      </c>
      <c r="AR376" s="192"/>
      <c r="AS376" s="192"/>
      <c r="AT376" s="192">
        <v>1.0525500000000001</v>
      </c>
      <c r="AU376" s="192"/>
      <c r="AV376" s="192"/>
      <c r="AW376" s="192">
        <v>1.0557000000000001</v>
      </c>
      <c r="AX376" s="192"/>
      <c r="AY376" s="192"/>
      <c r="AZ376" s="192">
        <v>1.0588</v>
      </c>
      <c r="BA376" s="192"/>
      <c r="BB376" s="192"/>
      <c r="BC376" s="192">
        <v>1.0619499999999999</v>
      </c>
      <c r="BD376" s="192">
        <v>1.0650500000000001</v>
      </c>
      <c r="BE376" s="192">
        <v>1.0682</v>
      </c>
      <c r="BF376" s="192">
        <v>1.0712999999999999</v>
      </c>
      <c r="BG376" s="192"/>
      <c r="BH376" s="192"/>
      <c r="BI376" s="192"/>
    </row>
    <row r="377" spans="1:61">
      <c r="A377" s="96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D377">
        <v>1.05755</v>
      </c>
      <c r="BE377">
        <v>1.0604499999999999</v>
      </c>
      <c r="BF377">
        <v>1.0632999999999999</v>
      </c>
    </row>
    <row r="378" spans="1:61">
      <c r="A378" s="96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D378">
        <v>1.0664</v>
      </c>
      <c r="BE378">
        <v>1.06935</v>
      </c>
      <c r="BF378">
        <v>1.0723499999999999</v>
      </c>
    </row>
    <row r="379" spans="1:61">
      <c r="A379" s="96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D379">
        <v>1.0620000000000001</v>
      </c>
      <c r="BE379">
        <v>1.0647</v>
      </c>
      <c r="BF379">
        <v>1.06745</v>
      </c>
    </row>
    <row r="380" spans="1:61">
      <c r="A380" s="96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D380">
        <v>1.0702499999999999</v>
      </c>
      <c r="BE380">
        <v>1.07315</v>
      </c>
      <c r="BF380">
        <v>1.07605</v>
      </c>
    </row>
    <row r="381" spans="1:61">
      <c r="A381" s="96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D381">
        <v>1.0812999999999999</v>
      </c>
      <c r="BE381">
        <v>1.0845</v>
      </c>
      <c r="BF381">
        <v>1.0876999999999999</v>
      </c>
    </row>
    <row r="382" spans="1:61">
      <c r="A382" s="96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D382">
        <v>1.06915</v>
      </c>
      <c r="BE382">
        <v>1.0723499999999999</v>
      </c>
      <c r="BF382">
        <v>1.07555</v>
      </c>
    </row>
    <row r="383" spans="1:61">
      <c r="A383" s="96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D383">
        <v>1.0668</v>
      </c>
      <c r="BE383">
        <v>1.06975</v>
      </c>
      <c r="BF383">
        <v>1.0727</v>
      </c>
    </row>
    <row r="384" spans="1:61">
      <c r="A384" s="96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D384">
        <v>1.06945</v>
      </c>
      <c r="BE384">
        <v>1.0726</v>
      </c>
      <c r="BF384">
        <v>1.07575</v>
      </c>
    </row>
    <row r="385" spans="1:59">
      <c r="A385" s="96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D385">
        <v>1.0709500000000001</v>
      </c>
      <c r="BE385">
        <v>1.0741000000000001</v>
      </c>
      <c r="BF385">
        <v>1.0771999999999999</v>
      </c>
    </row>
    <row r="386" spans="1:59">
      <c r="A386" s="96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D386">
        <v>1.07195</v>
      </c>
      <c r="BE386">
        <v>1.0751500000000001</v>
      </c>
      <c r="BF386">
        <v>1.0783499999999999</v>
      </c>
    </row>
    <row r="387" spans="1:59">
      <c r="A387" s="96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D387">
        <v>1.0668</v>
      </c>
      <c r="BE387">
        <v>1.06975</v>
      </c>
      <c r="BF387">
        <v>1.0727500000000001</v>
      </c>
    </row>
    <row r="388" spans="1:59">
      <c r="A388" s="96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D388">
        <v>1.0591999999999999</v>
      </c>
      <c r="BE388">
        <v>1.0621</v>
      </c>
      <c r="BF388">
        <v>1.0649999999999999</v>
      </c>
    </row>
    <row r="389" spans="1:59">
      <c r="A389" s="96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D389">
        <v>1.0527</v>
      </c>
      <c r="BE389">
        <v>1.05565</v>
      </c>
      <c r="BF389">
        <v>1.0586</v>
      </c>
    </row>
    <row r="390" spans="1:59">
      <c r="A390" s="96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D390">
        <v>1.0326500000000001</v>
      </c>
      <c r="BE390">
        <v>1.0353000000000001</v>
      </c>
      <c r="BF390">
        <v>1.0379499999999999</v>
      </c>
    </row>
    <row r="391" spans="1:59">
      <c r="A391" s="96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D391">
        <v>1.02895</v>
      </c>
      <c r="BE391">
        <v>1.0319499999999999</v>
      </c>
      <c r="BF391">
        <v>1.0348999999999999</v>
      </c>
    </row>
    <row r="392" spans="1:59">
      <c r="A392" s="96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D392">
        <v>1.0248999999999999</v>
      </c>
      <c r="BE392">
        <v>1.02765</v>
      </c>
      <c r="BF392">
        <v>1.0304500000000001</v>
      </c>
    </row>
    <row r="393" spans="1:59">
      <c r="A393" s="96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D393">
        <v>1.0355000000000001</v>
      </c>
      <c r="BE393">
        <v>1.0378000000000001</v>
      </c>
      <c r="BF393">
        <v>1.0401499999999999</v>
      </c>
    </row>
    <row r="394" spans="1:59">
      <c r="A394" s="96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D394">
        <v>1.0407999999999999</v>
      </c>
      <c r="BE394">
        <v>1.04305</v>
      </c>
      <c r="BF394">
        <v>1.04535</v>
      </c>
    </row>
    <row r="395" spans="1:59">
      <c r="A395" s="96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D395">
        <v>1.0466500000000001</v>
      </c>
      <c r="BE395">
        <v>1.0492999999999999</v>
      </c>
      <c r="BF395">
        <v>1.0519499999999999</v>
      </c>
    </row>
    <row r="396" spans="1:59">
      <c r="A396" s="96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D396">
        <v>1.04775</v>
      </c>
      <c r="BE396">
        <v>1.0505500000000001</v>
      </c>
      <c r="BF396">
        <v>1.05335</v>
      </c>
      <c r="BG396">
        <v>1.0561499999999999</v>
      </c>
    </row>
    <row r="397" spans="1:59">
      <c r="A397" s="96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D397">
        <v>1.06935</v>
      </c>
      <c r="BE397">
        <v>1.0722499999999999</v>
      </c>
      <c r="BF397">
        <v>1.0751999999999999</v>
      </c>
      <c r="BG397">
        <v>1.0781000000000001</v>
      </c>
    </row>
    <row r="398" spans="1:59">
      <c r="A398" s="96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D398">
        <v>1.05575</v>
      </c>
      <c r="BE398">
        <v>1.0584499999999999</v>
      </c>
      <c r="BF398">
        <v>1.0611999999999999</v>
      </c>
      <c r="BG398">
        <v>1.06395</v>
      </c>
    </row>
    <row r="399" spans="1:59">
      <c r="A399" s="96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D399">
        <v>1.0407</v>
      </c>
      <c r="BE399">
        <v>1.0431999999999999</v>
      </c>
      <c r="BF399">
        <v>1.04565</v>
      </c>
      <c r="BG399">
        <v>1.0481499999999999</v>
      </c>
    </row>
    <row r="400" spans="1:59">
      <c r="A400" s="96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D400">
        <v>1.0335000000000001</v>
      </c>
      <c r="BE400">
        <v>1.0358499999999999</v>
      </c>
      <c r="BF400">
        <v>1.0381499999999999</v>
      </c>
      <c r="BG400">
        <v>1.0405</v>
      </c>
    </row>
    <row r="401" spans="1:60">
      <c r="A401" s="96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D401">
        <v>1.0278</v>
      </c>
      <c r="BE401">
        <v>1.0298</v>
      </c>
      <c r="BF401">
        <v>1.0317499999999999</v>
      </c>
      <c r="BG401">
        <v>1.0337000000000001</v>
      </c>
    </row>
    <row r="402" spans="1:60">
      <c r="A402" s="96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D402">
        <v>1.02925</v>
      </c>
      <c r="BE402">
        <v>1.0314000000000001</v>
      </c>
      <c r="BF402">
        <v>1.03355</v>
      </c>
      <c r="BG402">
        <v>1.03565</v>
      </c>
    </row>
    <row r="403" spans="1:60">
      <c r="A403" s="96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D403">
        <v>1.0299</v>
      </c>
      <c r="BE403">
        <v>1.0321499999999999</v>
      </c>
      <c r="BF403">
        <v>1.0344</v>
      </c>
      <c r="BG403">
        <v>1.0366500000000001</v>
      </c>
    </row>
    <row r="404" spans="1:60">
      <c r="A404" s="96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D404">
        <v>1.0406500000000001</v>
      </c>
      <c r="BE404">
        <v>1.0428500000000001</v>
      </c>
      <c r="BF404">
        <v>1.0449999999999999</v>
      </c>
      <c r="BG404">
        <v>1.0471999999999999</v>
      </c>
    </row>
    <row r="405" spans="1:60">
      <c r="A405" s="96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D405">
        <v>1.0366500000000001</v>
      </c>
      <c r="BE405">
        <v>1.0389999999999999</v>
      </c>
      <c r="BF405">
        <v>1.0412999999999999</v>
      </c>
      <c r="BG405">
        <v>1.0436000000000001</v>
      </c>
    </row>
    <row r="406" spans="1:60">
      <c r="A406" s="96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D406">
        <v>1.0486500000000001</v>
      </c>
      <c r="BE406">
        <v>1.0509999999999999</v>
      </c>
      <c r="BF406">
        <v>1.05335</v>
      </c>
      <c r="BG406">
        <v>1.0557000000000001</v>
      </c>
    </row>
    <row r="407" spans="1:60">
      <c r="A407" s="96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D407">
        <v>1.0503499999999999</v>
      </c>
      <c r="BE407">
        <v>1.0528999999999999</v>
      </c>
      <c r="BF407">
        <v>1.05545</v>
      </c>
      <c r="BG407">
        <v>1.0580000000000001</v>
      </c>
    </row>
    <row r="408" spans="1:60">
      <c r="A408" s="96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D408">
        <v>1.0503499999999999</v>
      </c>
      <c r="BE408">
        <v>1.0528999999999999</v>
      </c>
      <c r="BF408">
        <v>1.05545</v>
      </c>
      <c r="BG408">
        <v>1.0580000000000001</v>
      </c>
    </row>
    <row r="409" spans="1:60">
      <c r="A409" s="96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D409">
        <v>1.0438000000000001</v>
      </c>
      <c r="BE409">
        <v>1.0466</v>
      </c>
      <c r="BF409">
        <v>1.04935</v>
      </c>
      <c r="BG409">
        <v>1.0521499999999999</v>
      </c>
    </row>
    <row r="410" spans="1:60">
      <c r="A410" s="96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D410">
        <v>1.048</v>
      </c>
      <c r="BE410">
        <v>1.0504</v>
      </c>
      <c r="BF410">
        <v>1.0528</v>
      </c>
      <c r="BG410">
        <v>1.0551999999999999</v>
      </c>
    </row>
    <row r="411" spans="1:60">
      <c r="A411" s="96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D411">
        <v>1.05765</v>
      </c>
      <c r="BE411">
        <v>1.0609</v>
      </c>
      <c r="BF411">
        <v>1.0641499999999999</v>
      </c>
      <c r="BG411">
        <v>1.0673999999999999</v>
      </c>
      <c r="BH411">
        <v>1.0706500000000001</v>
      </c>
    </row>
    <row r="412" spans="1:60">
      <c r="A412" s="96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D412">
        <v>1.06765</v>
      </c>
      <c r="BE412">
        <v>1.071</v>
      </c>
      <c r="BF412">
        <v>1.0743499999999999</v>
      </c>
      <c r="BG412">
        <v>1.0777000000000001</v>
      </c>
      <c r="BH412">
        <v>1.0810500000000001</v>
      </c>
    </row>
    <row r="413" spans="1:60">
      <c r="A413" s="96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D413">
        <v>1.07965</v>
      </c>
      <c r="BE413">
        <v>1.0829500000000001</v>
      </c>
      <c r="BF413">
        <v>1.0862499999999999</v>
      </c>
      <c r="BG413">
        <v>1.0894999999999999</v>
      </c>
      <c r="BH413">
        <v>1.0928</v>
      </c>
    </row>
    <row r="414" spans="1:60">
      <c r="A414" s="96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D414">
        <v>1.0704</v>
      </c>
      <c r="BE414">
        <v>1.0739000000000001</v>
      </c>
      <c r="BF414">
        <v>1.0773999999999999</v>
      </c>
      <c r="BG414">
        <v>1.0808500000000001</v>
      </c>
      <c r="BH414">
        <v>1.0843499999999999</v>
      </c>
    </row>
    <row r="415" spans="1:60">
      <c r="A415" s="96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D415">
        <v>1.0649</v>
      </c>
      <c r="BE415">
        <v>1.0682</v>
      </c>
      <c r="BF415">
        <v>1.07145</v>
      </c>
      <c r="BG415">
        <v>1.0747</v>
      </c>
      <c r="BH415">
        <v>1.0780000000000001</v>
      </c>
    </row>
    <row r="416" spans="1:60">
      <c r="A416" s="96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D416">
        <v>1.0579000000000001</v>
      </c>
      <c r="BE416">
        <v>1.06115</v>
      </c>
      <c r="BF416">
        <v>1.0644</v>
      </c>
      <c r="BG416">
        <v>1.0676000000000001</v>
      </c>
      <c r="BH416">
        <v>1.0708500000000001</v>
      </c>
    </row>
    <row r="417" spans="1:60">
      <c r="A417" s="96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D417">
        <v>1.0603</v>
      </c>
      <c r="BE417">
        <v>1.0638000000000001</v>
      </c>
      <c r="BF417">
        <v>1.0672999999999999</v>
      </c>
      <c r="BG417">
        <v>1.0708</v>
      </c>
      <c r="BH417">
        <v>1.0743</v>
      </c>
    </row>
    <row r="418" spans="1:60">
      <c r="A418" s="96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D418">
        <v>1.0585500000000001</v>
      </c>
      <c r="BE418">
        <v>1.0618000000000001</v>
      </c>
      <c r="BF418">
        <v>1.0650500000000001</v>
      </c>
      <c r="BG418">
        <v>1.0683</v>
      </c>
      <c r="BH418">
        <v>1.07155</v>
      </c>
    </row>
    <row r="419" spans="1:60">
      <c r="A419" s="96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D419">
        <v>1.0461499999999999</v>
      </c>
      <c r="BE419">
        <v>1.04945</v>
      </c>
      <c r="BF419">
        <v>1.0527500000000001</v>
      </c>
      <c r="BG419">
        <v>1.0560499999999999</v>
      </c>
      <c r="BH419">
        <v>1.05935</v>
      </c>
    </row>
    <row r="420" spans="1:60">
      <c r="A420" s="96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D420">
        <v>1.0649</v>
      </c>
      <c r="BE420">
        <v>1.0682</v>
      </c>
      <c r="BF420">
        <v>1.0714999999999999</v>
      </c>
      <c r="BG420">
        <v>1.0747500000000001</v>
      </c>
      <c r="BH420">
        <v>1.07805</v>
      </c>
    </row>
    <row r="421" spans="1:60">
      <c r="A421" s="96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D421">
        <v>1.0727</v>
      </c>
      <c r="BE421">
        <v>1.07585</v>
      </c>
      <c r="BF421">
        <v>1.0790500000000001</v>
      </c>
      <c r="BG421">
        <v>1.0822000000000001</v>
      </c>
      <c r="BH421">
        <v>1.0853999999999999</v>
      </c>
    </row>
    <row r="422" spans="1:60">
      <c r="A422" s="96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D422">
        <v>1.0786</v>
      </c>
      <c r="BE422">
        <v>1.08195</v>
      </c>
      <c r="BF422">
        <v>1.0852999999999999</v>
      </c>
      <c r="BG422">
        <v>1.0886</v>
      </c>
      <c r="BH422">
        <v>1.09195</v>
      </c>
    </row>
    <row r="423" spans="1:60">
      <c r="A423" s="96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D423">
        <v>1.0727500000000001</v>
      </c>
      <c r="BE423">
        <v>1.0762499999999999</v>
      </c>
      <c r="BF423">
        <v>1.07975</v>
      </c>
      <c r="BG423">
        <v>1.0831999999999999</v>
      </c>
      <c r="BH423">
        <v>1.0867</v>
      </c>
    </row>
    <row r="424" spans="1:60">
      <c r="A424" s="96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D424">
        <v>1.0846499999999999</v>
      </c>
      <c r="BE424">
        <v>1.08775</v>
      </c>
      <c r="BF424">
        <v>1.0908500000000001</v>
      </c>
      <c r="BG424">
        <v>1.09395</v>
      </c>
      <c r="BH424">
        <v>1.0970500000000001</v>
      </c>
    </row>
    <row r="425" spans="1:60">
      <c r="A425" s="96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D425">
        <v>1.0989</v>
      </c>
      <c r="BE425">
        <v>1.10165</v>
      </c>
      <c r="BF425">
        <v>1.1044</v>
      </c>
      <c r="BG425">
        <v>1.1071500000000001</v>
      </c>
      <c r="BH425">
        <v>1.1099000000000001</v>
      </c>
    </row>
    <row r="426" spans="1:60">
      <c r="A426" s="96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D426">
        <v>1.0994999999999999</v>
      </c>
      <c r="BE426">
        <v>1.1023499999999999</v>
      </c>
      <c r="BF426">
        <v>1.1052</v>
      </c>
      <c r="BG426">
        <v>1.10805</v>
      </c>
      <c r="BH426">
        <v>1.1109</v>
      </c>
    </row>
    <row r="427" spans="1:60">
      <c r="A427" s="96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D427">
        <v>1.1013500000000001</v>
      </c>
      <c r="BE427">
        <v>1.1043000000000001</v>
      </c>
      <c r="BF427">
        <v>1.1072</v>
      </c>
      <c r="BG427">
        <v>1.11015</v>
      </c>
      <c r="BH427">
        <v>1.1131</v>
      </c>
    </row>
    <row r="428" spans="1:60">
      <c r="A428" s="96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D428">
        <v>1.1044</v>
      </c>
      <c r="BE428">
        <v>1.1072500000000001</v>
      </c>
      <c r="BF428">
        <v>1.11005</v>
      </c>
      <c r="BG428">
        <v>1.1129</v>
      </c>
      <c r="BH428">
        <v>1.11575</v>
      </c>
    </row>
    <row r="429" spans="1:60">
      <c r="A429" s="96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D429">
        <v>1.1012999999999999</v>
      </c>
      <c r="BE429">
        <v>1.10405</v>
      </c>
      <c r="BF429">
        <v>1.1068499999999999</v>
      </c>
      <c r="BG429">
        <v>1.1095999999999999</v>
      </c>
      <c r="BH429">
        <v>1.1124000000000001</v>
      </c>
    </row>
    <row r="430" spans="1:60">
      <c r="A430" s="96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D430">
        <v>1.0995999999999999</v>
      </c>
      <c r="BE430">
        <v>1.1024499999999999</v>
      </c>
      <c r="BF430">
        <v>1.1052999999999999</v>
      </c>
      <c r="BG430">
        <v>1.10815</v>
      </c>
      <c r="BH430">
        <v>1.111</v>
      </c>
    </row>
    <row r="431" spans="1:60">
      <c r="A431" s="96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D431">
        <v>1.0918000000000001</v>
      </c>
      <c r="BE431">
        <v>1.0948500000000001</v>
      </c>
      <c r="BF431">
        <v>1.0979000000000001</v>
      </c>
      <c r="BG431">
        <v>1.1009500000000001</v>
      </c>
      <c r="BH431">
        <v>1.10395</v>
      </c>
    </row>
    <row r="432" spans="1:60">
      <c r="A432" s="96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D432">
        <v>1.0964499999999999</v>
      </c>
      <c r="BE432">
        <v>1.0993999999999999</v>
      </c>
      <c r="BF432">
        <v>1.1023000000000001</v>
      </c>
      <c r="BG432">
        <v>1.1052500000000001</v>
      </c>
      <c r="BH432">
        <v>1.1082000000000001</v>
      </c>
    </row>
    <row r="433" spans="1:60">
      <c r="A433" s="96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D433">
        <v>1.10775</v>
      </c>
      <c r="BE433">
        <v>1.1108499999999999</v>
      </c>
      <c r="BF433">
        <v>1.11395</v>
      </c>
      <c r="BG433">
        <v>1.1170500000000001</v>
      </c>
      <c r="BH433">
        <v>1.12015</v>
      </c>
    </row>
    <row r="434" spans="1:60">
      <c r="A434" s="96">
        <v>44889</v>
      </c>
      <c r="U434" s="192">
        <v>1.042</v>
      </c>
      <c r="V434" s="192">
        <v>1.0447</v>
      </c>
      <c r="W434" s="192">
        <v>1.0468500000000001</v>
      </c>
      <c r="X434" s="192"/>
      <c r="Y434" s="192">
        <v>1.0488500000000001</v>
      </c>
      <c r="Z434" s="192"/>
      <c r="AA434" s="192"/>
      <c r="AB434" s="192">
        <v>1.0515000000000001</v>
      </c>
      <c r="AC434" s="192">
        <v>1.0558000000000001</v>
      </c>
      <c r="AD434" s="192">
        <v>1.0622499999999999</v>
      </c>
      <c r="AE434" s="192">
        <v>1.06795</v>
      </c>
      <c r="AF434" s="192">
        <v>1.0725499999999999</v>
      </c>
      <c r="AG434" s="192">
        <v>1.0771500000000001</v>
      </c>
      <c r="AH434" s="192">
        <v>1.08175</v>
      </c>
      <c r="AI434" s="192"/>
      <c r="AJ434" s="192"/>
      <c r="AK434" s="192">
        <v>1.0860000000000001</v>
      </c>
      <c r="AL434" s="192"/>
      <c r="AM434" s="192"/>
      <c r="AN434" s="192">
        <v>1.0891</v>
      </c>
      <c r="AO434" s="192"/>
      <c r="AP434" s="192"/>
      <c r="AQ434" s="192">
        <v>1.0922000000000001</v>
      </c>
      <c r="AR434" s="192"/>
      <c r="AS434" s="192"/>
      <c r="AT434" s="192">
        <v>1.0952999999999999</v>
      </c>
      <c r="AU434" s="192"/>
      <c r="AV434" s="192"/>
      <c r="AW434" s="192">
        <v>1.0984</v>
      </c>
      <c r="AX434" s="192"/>
      <c r="AY434" s="192"/>
      <c r="AZ434" s="192">
        <v>1.1014999999999999</v>
      </c>
      <c r="BA434" s="192"/>
      <c r="BB434" s="192"/>
      <c r="BC434" s="192">
        <v>1.1046499999999999</v>
      </c>
      <c r="BD434" s="192">
        <v>1.10775</v>
      </c>
      <c r="BE434" s="192">
        <v>1.1108499999999999</v>
      </c>
      <c r="BF434" s="192">
        <v>1.11395</v>
      </c>
      <c r="BG434" s="192">
        <v>1.1170500000000001</v>
      </c>
      <c r="BH434" s="192">
        <v>1.12015</v>
      </c>
    </row>
    <row r="435" spans="1:60">
      <c r="A435" s="96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D435">
        <v>1.10545</v>
      </c>
      <c r="BE435">
        <v>1.1083000000000001</v>
      </c>
      <c r="BF435">
        <v>1.1112</v>
      </c>
      <c r="BG435">
        <v>1.1141000000000001</v>
      </c>
      <c r="BH435">
        <v>1.117</v>
      </c>
    </row>
    <row r="436" spans="1:60">
      <c r="A436" s="96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D436">
        <v>1.09985</v>
      </c>
      <c r="BE436">
        <v>1.1025499999999999</v>
      </c>
      <c r="BF436">
        <v>1.1052500000000001</v>
      </c>
      <c r="BG436">
        <v>1.10795</v>
      </c>
    </row>
    <row r="437" spans="1:60">
      <c r="A437" s="96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D437">
        <v>1.1007</v>
      </c>
      <c r="BE437">
        <v>1.1035999999999999</v>
      </c>
      <c r="BF437">
        <v>1.1065499999999999</v>
      </c>
      <c r="BG437">
        <v>1.10945</v>
      </c>
    </row>
    <row r="438" spans="1:60">
      <c r="A438" s="96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D438">
        <v>1.1088</v>
      </c>
      <c r="BE438">
        <v>1.1115999999999999</v>
      </c>
      <c r="BF438">
        <v>1.1144000000000001</v>
      </c>
      <c r="BG438">
        <v>1.1172</v>
      </c>
    </row>
    <row r="439" spans="1:60">
      <c r="A439" s="96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D439">
        <v>1.1173</v>
      </c>
      <c r="BE439">
        <v>1.12005</v>
      </c>
      <c r="BF439">
        <v>1.1228</v>
      </c>
      <c r="BG439">
        <v>1.1255500000000001</v>
      </c>
    </row>
    <row r="440" spans="1:60">
      <c r="A440" s="96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D440">
        <v>1.1170500000000001</v>
      </c>
      <c r="BE440">
        <v>1.11955</v>
      </c>
      <c r="BF440">
        <v>1.1221000000000001</v>
      </c>
      <c r="BG440">
        <v>1.1246</v>
      </c>
    </row>
    <row r="441" spans="1:60">
      <c r="A441" s="96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D441">
        <v>1.1140000000000001</v>
      </c>
      <c r="BE441">
        <v>1.1167</v>
      </c>
      <c r="BF441">
        <v>1.1193500000000001</v>
      </c>
      <c r="BG441">
        <v>1.12205</v>
      </c>
    </row>
    <row r="442" spans="1:60">
      <c r="A442" s="96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D442">
        <v>1.1127499999999999</v>
      </c>
      <c r="BE442">
        <v>1.1154999999999999</v>
      </c>
      <c r="BF442">
        <v>1.11825</v>
      </c>
      <c r="BG442">
        <v>1.121</v>
      </c>
    </row>
    <row r="443" spans="1:60">
      <c r="A443" s="96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D443">
        <v>1.11395</v>
      </c>
      <c r="BE443">
        <v>1.1164000000000001</v>
      </c>
      <c r="BF443">
        <v>1.1189</v>
      </c>
      <c r="BG443">
        <v>1.1213500000000001</v>
      </c>
    </row>
    <row r="444" spans="1:60">
      <c r="A444" s="96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D444">
        <v>1.1193</v>
      </c>
      <c r="BE444">
        <v>1.1217999999999999</v>
      </c>
      <c r="BF444">
        <v>1.12435</v>
      </c>
      <c r="BG444">
        <v>1.1269</v>
      </c>
    </row>
    <row r="445" spans="1:60">
      <c r="A445" s="96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D445">
        <v>1.1168499999999999</v>
      </c>
      <c r="BE445">
        <v>1.1194</v>
      </c>
      <c r="BF445">
        <v>1.1218999999999999</v>
      </c>
      <c r="BG445">
        <v>1.1244499999999999</v>
      </c>
    </row>
    <row r="446" spans="1:60">
      <c r="A446" s="96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D446">
        <v>1.1148</v>
      </c>
      <c r="BE446">
        <v>1.1173</v>
      </c>
      <c r="BF446">
        <v>1.1197999999999999</v>
      </c>
      <c r="BG446">
        <v>1.1223000000000001</v>
      </c>
    </row>
    <row r="447" spans="1:60">
      <c r="A447" s="96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D447">
        <v>1.1228</v>
      </c>
      <c r="BE447">
        <v>1.1252</v>
      </c>
      <c r="BF447">
        <v>1.1275500000000001</v>
      </c>
      <c r="BG447">
        <v>1.1298999999999999</v>
      </c>
    </row>
    <row r="448" spans="1:60">
      <c r="A448" s="96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D448">
        <v>1.1266</v>
      </c>
      <c r="BE448">
        <v>1.1291500000000001</v>
      </c>
      <c r="BF448">
        <v>1.1316999999999999</v>
      </c>
      <c r="BG448">
        <v>1.13425</v>
      </c>
    </row>
    <row r="449" spans="1:60">
      <c r="A449" s="96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D449">
        <v>1.1126499999999999</v>
      </c>
      <c r="BE449">
        <v>1.1144000000000001</v>
      </c>
      <c r="BF449">
        <v>1.1162000000000001</v>
      </c>
      <c r="BG449">
        <v>1.11795</v>
      </c>
    </row>
    <row r="450" spans="1:60">
      <c r="A450" s="96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D450">
        <v>1.10745</v>
      </c>
      <c r="BE450">
        <v>1.1092500000000001</v>
      </c>
      <c r="BF450">
        <v>1.111</v>
      </c>
      <c r="BG450">
        <v>1.1128</v>
      </c>
    </row>
    <row r="451" spans="1:60">
      <c r="A451" s="96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D451">
        <v>1.1104499999999999</v>
      </c>
      <c r="BE451">
        <v>1.1124499999999999</v>
      </c>
      <c r="BF451">
        <v>1.1144499999999999</v>
      </c>
      <c r="BG451">
        <v>1.1164000000000001</v>
      </c>
    </row>
    <row r="452" spans="1:60">
      <c r="A452" s="96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D452">
        <v>1.1148</v>
      </c>
      <c r="BE452">
        <v>1.1169</v>
      </c>
      <c r="BF452">
        <v>1.119</v>
      </c>
      <c r="BG452">
        <v>1.1211500000000001</v>
      </c>
    </row>
    <row r="453" spans="1:60">
      <c r="A453" s="96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D453">
        <v>1.1081000000000001</v>
      </c>
      <c r="BE453">
        <v>1.1100000000000001</v>
      </c>
      <c r="BF453">
        <v>1.1119000000000001</v>
      </c>
      <c r="BG453">
        <v>1.11375</v>
      </c>
      <c r="BH453">
        <v>1.11565</v>
      </c>
    </row>
    <row r="454" spans="1:60">
      <c r="A454" s="96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D454">
        <v>1.1052500000000001</v>
      </c>
      <c r="BE454">
        <v>1.1070500000000001</v>
      </c>
      <c r="BF454">
        <v>1.1088499999999999</v>
      </c>
      <c r="BG454">
        <v>1.1106499999999999</v>
      </c>
      <c r="BH454">
        <v>1.1124499999999999</v>
      </c>
    </row>
    <row r="455" spans="1:60">
      <c r="A455" s="96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D455">
        <v>1.1085499999999999</v>
      </c>
      <c r="BE455">
        <v>1.1104000000000001</v>
      </c>
      <c r="BF455">
        <v>1.1123000000000001</v>
      </c>
      <c r="BG455">
        <v>1.1142000000000001</v>
      </c>
      <c r="BH455">
        <v>1.11605</v>
      </c>
    </row>
    <row r="456" spans="1:60">
      <c r="A456" s="96">
        <v>44921</v>
      </c>
      <c r="W456" s="192">
        <v>1.0640499999999999</v>
      </c>
      <c r="X456" s="192">
        <v>1.0663</v>
      </c>
      <c r="Y456" s="192">
        <v>1.0683</v>
      </c>
      <c r="Z456" s="192">
        <v>1.0705499999999999</v>
      </c>
      <c r="AA456" s="192"/>
      <c r="AB456" s="192">
        <v>1.0743499999999999</v>
      </c>
      <c r="AC456" s="192">
        <v>1.0790500000000001</v>
      </c>
      <c r="AD456" s="192">
        <v>1.0829500000000001</v>
      </c>
      <c r="AE456" s="192">
        <v>1.08565</v>
      </c>
      <c r="AF456" s="192">
        <v>1.0882499999999999</v>
      </c>
      <c r="AG456" s="192">
        <v>1.0908</v>
      </c>
      <c r="AH456" s="192">
        <v>1.09335</v>
      </c>
      <c r="AI456" s="192"/>
      <c r="AJ456" s="192"/>
      <c r="AK456" s="192">
        <v>1.09535</v>
      </c>
      <c r="AL456" s="192"/>
      <c r="AM456" s="192"/>
      <c r="AN456" s="192">
        <v>1.0972</v>
      </c>
      <c r="AO456" s="192"/>
      <c r="AP456" s="192"/>
      <c r="AQ456" s="192">
        <v>1.0991</v>
      </c>
      <c r="AR456" s="192"/>
      <c r="AS456" s="192"/>
      <c r="AT456" s="192">
        <v>1.101</v>
      </c>
      <c r="AU456" s="192"/>
      <c r="AV456" s="192"/>
      <c r="AW456" s="192">
        <v>1.1028500000000001</v>
      </c>
      <c r="AX456" s="192"/>
      <c r="AY456" s="192"/>
      <c r="AZ456" s="192">
        <v>1.1047499999999999</v>
      </c>
      <c r="BA456" s="192"/>
      <c r="BB456" s="192"/>
      <c r="BC456" s="192">
        <v>1.1066499999999999</v>
      </c>
      <c r="BD456" s="192">
        <v>1.1085499999999999</v>
      </c>
      <c r="BE456" s="192">
        <v>1.1104000000000001</v>
      </c>
      <c r="BF456" s="192">
        <v>1.1123000000000001</v>
      </c>
      <c r="BG456" s="192">
        <v>1.1142000000000001</v>
      </c>
      <c r="BH456" s="192">
        <v>1.11605</v>
      </c>
    </row>
    <row r="457" spans="1:60">
      <c r="A457" s="96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D457">
        <v>1.1107</v>
      </c>
      <c r="BE457">
        <v>1.1128</v>
      </c>
      <c r="BF457">
        <v>1.1148499999999999</v>
      </c>
      <c r="BG457">
        <v>1.1169</v>
      </c>
      <c r="BH457">
        <v>1.1189499999999999</v>
      </c>
    </row>
    <row r="458" spans="1:60">
      <c r="A458" s="96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D458">
        <v>1.1107</v>
      </c>
      <c r="BE458">
        <v>1.1128</v>
      </c>
      <c r="BF458">
        <v>1.1148499999999999</v>
      </c>
      <c r="BG458">
        <v>1.1169</v>
      </c>
      <c r="BH458">
        <v>1.1189499999999999</v>
      </c>
    </row>
    <row r="459" spans="1:60">
      <c r="A459" s="96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D459">
        <v>1.1177999999999999</v>
      </c>
      <c r="BE459">
        <v>1.11995</v>
      </c>
      <c r="BF459">
        <v>1.1221000000000001</v>
      </c>
      <c r="BG459">
        <v>1.12425</v>
      </c>
      <c r="BH459">
        <v>1.1264000000000001</v>
      </c>
    </row>
    <row r="460" spans="1:60">
      <c r="A460" s="96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D460">
        <v>1.1182000000000001</v>
      </c>
      <c r="BE460">
        <v>1.12015</v>
      </c>
      <c r="BF460">
        <v>1.12205</v>
      </c>
      <c r="BG460">
        <v>1.1240000000000001</v>
      </c>
      <c r="BH460">
        <v>1.12595</v>
      </c>
    </row>
    <row r="461" spans="1:60">
      <c r="A461" s="96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D461">
        <v>1.1069500000000001</v>
      </c>
      <c r="BE461">
        <v>1.1091</v>
      </c>
      <c r="BF461">
        <v>1.1112</v>
      </c>
      <c r="BG461">
        <v>1.1133500000000001</v>
      </c>
      <c r="BH461">
        <v>1.1154999999999999</v>
      </c>
    </row>
    <row r="462" spans="1:60">
      <c r="A462" s="96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D462">
        <v>1.1069500000000001</v>
      </c>
      <c r="BE462">
        <v>1.1091</v>
      </c>
      <c r="BF462">
        <v>1.1112</v>
      </c>
      <c r="BG462">
        <v>1.1133500000000001</v>
      </c>
      <c r="BH462">
        <v>1.1154999999999999</v>
      </c>
    </row>
    <row r="463" spans="1:60">
      <c r="A463" s="96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D463">
        <v>1.1123499999999999</v>
      </c>
      <c r="BE463">
        <v>1.1145499999999999</v>
      </c>
      <c r="BF463">
        <v>1.1167499999999999</v>
      </c>
      <c r="BG463">
        <v>1.1189499999999999</v>
      </c>
      <c r="BH463">
        <v>1.1211500000000001</v>
      </c>
    </row>
    <row r="464" spans="1:60">
      <c r="A464" s="96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D464">
        <v>1.1043499999999999</v>
      </c>
      <c r="BE464">
        <v>1.1064499999999999</v>
      </c>
      <c r="BF464">
        <v>1.1085499999999999</v>
      </c>
      <c r="BG464">
        <v>1.1107</v>
      </c>
      <c r="BH464">
        <v>1.1128</v>
      </c>
    </row>
    <row r="465" spans="1:60">
      <c r="A465" s="96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D465">
        <v>1.1121000000000001</v>
      </c>
      <c r="BE465">
        <v>1.11405</v>
      </c>
      <c r="BF465">
        <v>1.11595</v>
      </c>
      <c r="BG465">
        <v>1.1178999999999999</v>
      </c>
      <c r="BH465">
        <v>1.1197999999999999</v>
      </c>
    </row>
    <row r="466" spans="1:60">
      <c r="A466" s="96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D466">
        <v>1.1197999999999999</v>
      </c>
      <c r="BE466">
        <v>1.1214500000000001</v>
      </c>
      <c r="BF466">
        <v>1.1231500000000001</v>
      </c>
      <c r="BG466">
        <v>1.1248</v>
      </c>
      <c r="BH466">
        <v>1.1265000000000001</v>
      </c>
    </row>
    <row r="467" spans="1:60">
      <c r="A467" s="96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D467">
        <v>1.1201000000000001</v>
      </c>
      <c r="BE467">
        <v>1.12195</v>
      </c>
      <c r="BF467">
        <v>1.12375</v>
      </c>
      <c r="BG467">
        <v>1.1255999999999999</v>
      </c>
      <c r="BH467">
        <v>1.1274</v>
      </c>
    </row>
    <row r="468" spans="1:60">
      <c r="A468" s="96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D468">
        <v>1.12605</v>
      </c>
      <c r="BE468">
        <v>1.12815</v>
      </c>
      <c r="BF468">
        <v>1.1303000000000001</v>
      </c>
      <c r="BG468">
        <v>1.13245</v>
      </c>
      <c r="BH468">
        <v>1.1345499999999999</v>
      </c>
    </row>
    <row r="469" spans="1:60">
      <c r="A469" s="96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D469">
        <v>1.13235</v>
      </c>
      <c r="BE469">
        <v>1.13435</v>
      </c>
      <c r="BF469">
        <v>1.13635</v>
      </c>
      <c r="BG469">
        <v>1.13835</v>
      </c>
      <c r="BH469">
        <v>1.1404000000000001</v>
      </c>
    </row>
    <row r="470" spans="1:60">
      <c r="A470" s="96">
        <v>44939</v>
      </c>
      <c r="W470" s="809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D470">
        <v>1.1315999999999999</v>
      </c>
      <c r="BE470">
        <v>1.1336999999999999</v>
      </c>
      <c r="BF470">
        <v>1.13575</v>
      </c>
      <c r="BG470">
        <v>1.13785</v>
      </c>
      <c r="BH470">
        <v>1.13995</v>
      </c>
    </row>
    <row r="471" spans="1:60">
      <c r="A471" s="96">
        <v>44942</v>
      </c>
      <c r="W471" s="192">
        <v>1.0831999999999999</v>
      </c>
      <c r="X471" s="192">
        <v>1.0851</v>
      </c>
      <c r="Y471" s="192">
        <v>1.0871</v>
      </c>
      <c r="Z471" s="192">
        <v>1.0894999999999999</v>
      </c>
      <c r="AA471" s="192"/>
      <c r="AB471" s="192">
        <v>1.0932999999999999</v>
      </c>
      <c r="AC471" s="192">
        <v>1.0983000000000001</v>
      </c>
      <c r="AD471" s="192">
        <v>1.1028</v>
      </c>
      <c r="AE471" s="192">
        <v>1.1066</v>
      </c>
      <c r="AF471" s="192">
        <v>1.1093</v>
      </c>
      <c r="AG471" s="192">
        <v>1.11205</v>
      </c>
      <c r="AH471" s="192">
        <v>1.1147499999999999</v>
      </c>
      <c r="AI471" s="192"/>
      <c r="AJ471" s="192"/>
      <c r="AK471" s="192">
        <v>1.1171</v>
      </c>
      <c r="AL471" s="192"/>
      <c r="AM471" s="192"/>
      <c r="AN471" s="192">
        <v>1.1191500000000001</v>
      </c>
      <c r="AO471" s="192"/>
      <c r="AP471" s="192"/>
      <c r="AQ471" s="192">
        <v>1.1212500000000001</v>
      </c>
      <c r="AR471" s="192"/>
      <c r="AS471" s="192"/>
      <c r="AT471" s="192">
        <v>1.1233</v>
      </c>
      <c r="AU471" s="192"/>
      <c r="AV471" s="192"/>
      <c r="AW471" s="192">
        <v>1.1254</v>
      </c>
      <c r="AX471" s="192"/>
      <c r="AY471" s="192"/>
      <c r="AZ471" s="192">
        <v>1.1274500000000001</v>
      </c>
      <c r="BA471" s="192"/>
      <c r="BB471" s="192"/>
      <c r="BC471" s="192">
        <v>1.1295500000000001</v>
      </c>
      <c r="BD471" s="192">
        <v>1.1315999999999999</v>
      </c>
      <c r="BE471" s="192">
        <v>1.1336999999999999</v>
      </c>
      <c r="BF471" s="192">
        <v>1.13575</v>
      </c>
      <c r="BG471" s="192">
        <v>1.13785</v>
      </c>
      <c r="BH471" s="192">
        <v>1.13995</v>
      </c>
    </row>
    <row r="472" spans="1:60">
      <c r="A472" s="96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D472">
        <v>1.1335</v>
      </c>
      <c r="BE472">
        <v>1.13605</v>
      </c>
      <c r="BF472">
        <v>1.1386499999999999</v>
      </c>
      <c r="BG472">
        <v>1.1412</v>
      </c>
      <c r="BH472">
        <v>1.1437999999999999</v>
      </c>
    </row>
    <row r="473" spans="1:60">
      <c r="A473" s="96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D473">
        <v>1.12835</v>
      </c>
      <c r="BE473">
        <v>1.1305000000000001</v>
      </c>
      <c r="BF473">
        <v>1.1326499999999999</v>
      </c>
      <c r="BG473">
        <v>1.1348</v>
      </c>
      <c r="BH473">
        <v>1.1369499999999999</v>
      </c>
    </row>
    <row r="474" spans="1:60">
      <c r="A474" s="96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D474">
        <v>1.1297999999999999</v>
      </c>
      <c r="BE474">
        <v>1.13175</v>
      </c>
      <c r="BF474">
        <v>1.13375</v>
      </c>
      <c r="BG474">
        <v>1.13575</v>
      </c>
      <c r="BH474">
        <v>1.1376999999999999</v>
      </c>
    </row>
    <row r="475" spans="1:60">
      <c r="A475" s="96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D475">
        <v>1.1310500000000001</v>
      </c>
      <c r="BE475">
        <v>1.1329499999999999</v>
      </c>
      <c r="BF475">
        <v>1.1348499999999999</v>
      </c>
      <c r="BG475">
        <v>1.1367499999999999</v>
      </c>
      <c r="BH475">
        <v>1.1386499999999999</v>
      </c>
    </row>
    <row r="476" spans="1:60">
      <c r="A476" s="96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D476">
        <v>1.1315</v>
      </c>
      <c r="BE476">
        <v>1.1334500000000001</v>
      </c>
      <c r="BF476">
        <v>1.1353500000000001</v>
      </c>
      <c r="BG476">
        <v>1.1373</v>
      </c>
      <c r="BH476">
        <v>1.1392</v>
      </c>
    </row>
    <row r="477" spans="1:60">
      <c r="A477" s="96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D477">
        <v>1.1346499999999999</v>
      </c>
      <c r="BE477">
        <v>1.1366000000000001</v>
      </c>
      <c r="BF477">
        <v>1.13855</v>
      </c>
      <c r="BG477">
        <v>1.1405000000000001</v>
      </c>
      <c r="BH477">
        <v>1.14245</v>
      </c>
    </row>
    <row r="478" spans="1:60">
      <c r="A478" s="96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D478">
        <v>1.1376999999999999</v>
      </c>
      <c r="BE478">
        <v>1.1396500000000001</v>
      </c>
      <c r="BF478">
        <v>1.1415999999999999</v>
      </c>
      <c r="BG478">
        <v>1.1435500000000001</v>
      </c>
      <c r="BH478">
        <v>1.1454500000000001</v>
      </c>
    </row>
    <row r="479" spans="1:60">
      <c r="A479" s="96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D479">
        <v>1.1343000000000001</v>
      </c>
      <c r="BE479">
        <v>1.1362000000000001</v>
      </c>
      <c r="BF479">
        <v>1.1380999999999999</v>
      </c>
      <c r="BG479">
        <v>1.1399999999999999</v>
      </c>
      <c r="BH479">
        <v>1.1418999999999999</v>
      </c>
    </row>
    <row r="480" spans="1:60">
      <c r="A480" s="96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D480">
        <v>1.1335</v>
      </c>
      <c r="BE480">
        <v>1.1354500000000001</v>
      </c>
      <c r="BF480">
        <v>1.1374500000000001</v>
      </c>
      <c r="BG480">
        <v>1.1394</v>
      </c>
      <c r="BH480">
        <v>1.1414</v>
      </c>
    </row>
    <row r="481" spans="1:61">
      <c r="A481" s="96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D481">
        <v>1.1302000000000001</v>
      </c>
      <c r="BE481">
        <v>1.1321000000000001</v>
      </c>
      <c r="BF481">
        <v>1.13405</v>
      </c>
      <c r="BG481">
        <v>1.1359999999999999</v>
      </c>
      <c r="BH481">
        <v>1.1378999999999999</v>
      </c>
    </row>
    <row r="482" spans="1:61">
      <c r="A482" s="96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D482">
        <v>1.1308</v>
      </c>
      <c r="BE482">
        <v>1.1326499999999999</v>
      </c>
      <c r="BF482">
        <v>1.1345499999999999</v>
      </c>
      <c r="BG482">
        <v>1.1364000000000001</v>
      </c>
      <c r="BH482">
        <v>1.1383000000000001</v>
      </c>
    </row>
    <row r="483" spans="1:61">
      <c r="A483" s="96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D483">
        <v>1.1415</v>
      </c>
      <c r="BE483">
        <v>1.1433</v>
      </c>
      <c r="BF483">
        <v>1.1451</v>
      </c>
      <c r="BG483">
        <v>1.1469</v>
      </c>
      <c r="BH483">
        <v>1.1487000000000001</v>
      </c>
    </row>
    <row r="484" spans="1:61">
      <c r="A484" s="96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D484">
        <v>1.1382000000000001</v>
      </c>
      <c r="BE484">
        <v>1.14045</v>
      </c>
      <c r="BF484">
        <v>1.1427</v>
      </c>
      <c r="BG484">
        <v>1.145</v>
      </c>
      <c r="BH484">
        <v>1.1472500000000001</v>
      </c>
    </row>
    <row r="485" spans="1:61">
      <c r="A485" s="96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D485">
        <v>1.1306499999999999</v>
      </c>
      <c r="BE485">
        <v>1.1329499999999999</v>
      </c>
      <c r="BF485">
        <v>1.1352500000000001</v>
      </c>
      <c r="BG485">
        <v>1.1375500000000001</v>
      </c>
      <c r="BH485">
        <v>1.13985</v>
      </c>
    </row>
    <row r="486" spans="1:61">
      <c r="A486" s="96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D486">
        <v>1.1235999999999999</v>
      </c>
      <c r="BE486">
        <v>1.1258999999999999</v>
      </c>
      <c r="BF486">
        <v>1.12815</v>
      </c>
      <c r="BG486">
        <v>1.1304000000000001</v>
      </c>
      <c r="BH486">
        <v>1.1327</v>
      </c>
    </row>
    <row r="487" spans="1:61">
      <c r="A487" s="96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D487">
        <v>1.1208</v>
      </c>
      <c r="BE487">
        <v>1.1228499999999999</v>
      </c>
      <c r="BF487">
        <v>1.1248499999999999</v>
      </c>
      <c r="BG487">
        <v>1.1268499999999999</v>
      </c>
      <c r="BH487">
        <v>1.1288499999999999</v>
      </c>
    </row>
    <row r="488" spans="1:61">
      <c r="A488" s="96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D488">
        <v>1.1225000000000001</v>
      </c>
      <c r="BE488">
        <v>1.1246</v>
      </c>
      <c r="BF488">
        <v>1.1267</v>
      </c>
      <c r="BG488">
        <v>1.1288</v>
      </c>
      <c r="BH488">
        <v>1.1309</v>
      </c>
    </row>
    <row r="489" spans="1:61">
      <c r="A489" s="96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D489">
        <v>1.1249499999999999</v>
      </c>
      <c r="BE489">
        <v>1.1271500000000001</v>
      </c>
      <c r="BF489">
        <v>1.1293500000000001</v>
      </c>
      <c r="BG489">
        <v>1.1315500000000001</v>
      </c>
      <c r="BH489">
        <v>1.1336999999999999</v>
      </c>
    </row>
    <row r="490" spans="1:61">
      <c r="A490" s="96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D490">
        <v>1.11825</v>
      </c>
      <c r="BE490">
        <v>1.1206</v>
      </c>
      <c r="BF490">
        <v>1.1229</v>
      </c>
      <c r="BG490">
        <v>1.1252</v>
      </c>
      <c r="BH490">
        <v>1.1275500000000001</v>
      </c>
    </row>
    <row r="491" spans="1:61">
      <c r="A491" s="96">
        <v>44970</v>
      </c>
      <c r="W491">
        <v>1.0831999999999999</v>
      </c>
      <c r="X491" s="809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D491">
        <v>1.1234999999999999</v>
      </c>
      <c r="BE491">
        <v>1.12585</v>
      </c>
      <c r="BF491">
        <v>1.1282000000000001</v>
      </c>
      <c r="BG491">
        <v>1.1305000000000001</v>
      </c>
      <c r="BH491">
        <v>1.1328499999999999</v>
      </c>
    </row>
    <row r="492" spans="1:61">
      <c r="A492" s="96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D492">
        <v>1.1254999999999999</v>
      </c>
      <c r="BE492">
        <v>1.1276999999999999</v>
      </c>
      <c r="BF492">
        <v>1.1298999999999999</v>
      </c>
      <c r="BG492">
        <v>1.13215</v>
      </c>
      <c r="BH492">
        <v>1.13435</v>
      </c>
    </row>
    <row r="493" spans="1:61">
      <c r="A493" s="96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D493">
        <v>1.1204499999999999</v>
      </c>
      <c r="BE493">
        <v>1.1227</v>
      </c>
      <c r="BF493">
        <v>1.125</v>
      </c>
      <c r="BG493">
        <v>1.1273</v>
      </c>
      <c r="BH493">
        <v>1.1295999999999999</v>
      </c>
    </row>
    <row r="494" spans="1:61">
      <c r="A494" s="96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D494">
        <v>1.1204499999999999</v>
      </c>
      <c r="BE494">
        <v>1.1228499999999999</v>
      </c>
      <c r="BF494">
        <v>1.1252500000000001</v>
      </c>
      <c r="BG494">
        <v>1.12765</v>
      </c>
      <c r="BH494">
        <v>1.13005</v>
      </c>
    </row>
    <row r="495" spans="1:61">
      <c r="A495" s="96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D495">
        <v>1.1189499999999999</v>
      </c>
      <c r="BE495">
        <v>1.1213500000000001</v>
      </c>
      <c r="BF495">
        <v>1.1236999999999999</v>
      </c>
      <c r="BG495">
        <v>1.12605</v>
      </c>
      <c r="BH495">
        <v>1.1284000000000001</v>
      </c>
      <c r="BI495">
        <v>1.1308</v>
      </c>
    </row>
    <row r="496" spans="1:61">
      <c r="A496" s="96">
        <v>44977</v>
      </c>
      <c r="W496" s="178">
        <v>1.0831999999999999</v>
      </c>
      <c r="X496" s="178">
        <v>1.0703499999999999</v>
      </c>
      <c r="Y496" s="192">
        <v>1.0710999999999999</v>
      </c>
      <c r="Z496" s="192">
        <v>1.07325</v>
      </c>
      <c r="AA496" s="192">
        <v>1.075</v>
      </c>
      <c r="AB496" s="192">
        <v>1.077</v>
      </c>
      <c r="AC496" s="192">
        <v>1.0786</v>
      </c>
      <c r="AD496" s="192">
        <v>1.0821499999999999</v>
      </c>
      <c r="AE496" s="192">
        <v>1.08725</v>
      </c>
      <c r="AF496" s="192">
        <v>1.0921000000000001</v>
      </c>
      <c r="AG496" s="192">
        <v>1.09535</v>
      </c>
      <c r="AH496" s="192">
        <v>1.0985499999999999</v>
      </c>
      <c r="AI496" s="192"/>
      <c r="AJ496" s="192"/>
      <c r="AK496" s="192">
        <v>1.1017999999999999</v>
      </c>
      <c r="AL496" s="192"/>
      <c r="AM496" s="192"/>
      <c r="AN496" s="192">
        <v>1.1048</v>
      </c>
      <c r="AO496" s="192"/>
      <c r="AP496" s="192"/>
      <c r="AQ496" s="192">
        <v>1.1071500000000001</v>
      </c>
      <c r="AR496" s="192"/>
      <c r="AS496" s="192"/>
      <c r="AT496" s="192">
        <v>1.1094999999999999</v>
      </c>
      <c r="AU496" s="192"/>
      <c r="AV496" s="192"/>
      <c r="AW496" s="192">
        <v>1.1119000000000001</v>
      </c>
      <c r="AX496" s="192"/>
      <c r="AY496" s="192"/>
      <c r="AZ496" s="192">
        <v>1.11425</v>
      </c>
      <c r="BA496" s="192"/>
      <c r="BB496" s="192"/>
      <c r="BC496" s="192">
        <v>1.1166</v>
      </c>
      <c r="BD496" s="192">
        <v>1.1189499999999999</v>
      </c>
      <c r="BE496" s="192">
        <v>1.1213500000000001</v>
      </c>
      <c r="BF496" s="192">
        <v>1.1236999999999999</v>
      </c>
      <c r="BG496" s="192">
        <v>1.12605</v>
      </c>
      <c r="BH496" s="192">
        <v>1.1284000000000001</v>
      </c>
      <c r="BI496" s="192">
        <v>1.1308</v>
      </c>
    </row>
    <row r="497" spans="1:61">
      <c r="A497" s="96">
        <v>44978</v>
      </c>
      <c r="W497" s="178">
        <v>1.0831999999999999</v>
      </c>
      <c r="X497" s="178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D497">
        <v>1.1149500000000001</v>
      </c>
      <c r="BE497">
        <v>1.1174999999999999</v>
      </c>
      <c r="BF497">
        <v>1.1200000000000001</v>
      </c>
      <c r="BG497">
        <v>1.1225499999999999</v>
      </c>
      <c r="BH497">
        <v>1.1251</v>
      </c>
      <c r="BI497">
        <v>1.12765</v>
      </c>
    </row>
    <row r="498" spans="1:61">
      <c r="A498" s="96">
        <v>44979</v>
      </c>
      <c r="W498" s="666">
        <v>1.0831999999999999</v>
      </c>
      <c r="X498" s="666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D498">
        <v>1.1083499999999999</v>
      </c>
      <c r="BE498">
        <v>1.1106</v>
      </c>
      <c r="BF498">
        <v>1.1128499999999999</v>
      </c>
      <c r="BG498">
        <v>1.1151</v>
      </c>
      <c r="BH498">
        <v>1.1173999999999999</v>
      </c>
      <c r="BI498">
        <v>1.11965</v>
      </c>
    </row>
    <row r="499" spans="1:61">
      <c r="A499" s="96">
        <v>44980</v>
      </c>
      <c r="W499" s="666">
        <v>1.0831999999999999</v>
      </c>
      <c r="X499" s="666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D499">
        <v>1.1073</v>
      </c>
      <c r="BE499">
        <v>1.1094999999999999</v>
      </c>
      <c r="BF499">
        <v>1.1116999999999999</v>
      </c>
      <c r="BG499">
        <v>1.11395</v>
      </c>
      <c r="BH499">
        <v>1.11615</v>
      </c>
      <c r="BI499">
        <v>1.11835</v>
      </c>
    </row>
    <row r="500" spans="1:61">
      <c r="A500" s="96">
        <v>44981</v>
      </c>
      <c r="W500" s="666">
        <v>1.0831999999999999</v>
      </c>
      <c r="X500" s="666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D500">
        <v>1.1048</v>
      </c>
      <c r="BE500">
        <v>1.1073</v>
      </c>
      <c r="BF500">
        <v>1.1097999999999999</v>
      </c>
      <c r="BG500">
        <v>1.11225</v>
      </c>
      <c r="BH500">
        <v>1.1147499999999999</v>
      </c>
      <c r="BI500">
        <v>1.1172500000000001</v>
      </c>
    </row>
    <row r="501" spans="1:61">
      <c r="A501" s="96">
        <v>44984</v>
      </c>
      <c r="W501" s="666">
        <v>1.0831999999999999</v>
      </c>
      <c r="X501" s="666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D501">
        <v>1.1073500000000001</v>
      </c>
      <c r="BE501">
        <v>1.10945</v>
      </c>
      <c r="BF501">
        <v>1.1115999999999999</v>
      </c>
      <c r="BG501">
        <v>1.1136999999999999</v>
      </c>
      <c r="BH501">
        <v>1.1157999999999999</v>
      </c>
      <c r="BI501">
        <v>1.1178999999999999</v>
      </c>
    </row>
    <row r="502" spans="1:61">
      <c r="A502" s="96">
        <v>44985</v>
      </c>
      <c r="W502" s="666">
        <v>1.0831999999999999</v>
      </c>
      <c r="X502" s="666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D502">
        <v>1.1032500000000001</v>
      </c>
      <c r="BE502">
        <v>1.1052999999999999</v>
      </c>
      <c r="BF502">
        <v>1.1073</v>
      </c>
      <c r="BG502">
        <v>1.1093</v>
      </c>
      <c r="BH502">
        <v>1.1113</v>
      </c>
      <c r="BI502">
        <v>1.1133500000000001</v>
      </c>
    </row>
    <row r="503" spans="1:61">
      <c r="A503" s="96">
        <v>44986</v>
      </c>
      <c r="W503" s="666">
        <v>1.0831999999999999</v>
      </c>
      <c r="X503" s="666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D503">
        <v>1.1113</v>
      </c>
      <c r="BE503">
        <v>1.1133500000000001</v>
      </c>
      <c r="BF503">
        <v>1.1154500000000001</v>
      </c>
      <c r="BG503">
        <v>1.1174999999999999</v>
      </c>
      <c r="BH503">
        <v>1.11955</v>
      </c>
      <c r="BI503">
        <v>1.1215999999999999</v>
      </c>
    </row>
    <row r="504" spans="1:61">
      <c r="A504" s="96">
        <v>44987</v>
      </c>
      <c r="W504" s="666">
        <v>1.0831999999999999</v>
      </c>
      <c r="X504" s="666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D504">
        <v>1.1113</v>
      </c>
      <c r="BE504">
        <v>1.1133500000000001</v>
      </c>
      <c r="BF504">
        <v>1.1154500000000001</v>
      </c>
      <c r="BG504">
        <v>1.1174999999999999</v>
      </c>
      <c r="BH504">
        <v>1.11955</v>
      </c>
      <c r="BI504">
        <v>1.1215999999999999</v>
      </c>
    </row>
    <row r="505" spans="1:61">
      <c r="A505" s="96">
        <v>44988</v>
      </c>
      <c r="W505" s="666">
        <v>1.0831999999999999</v>
      </c>
      <c r="X505" s="666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D505">
        <v>1.1086499999999999</v>
      </c>
      <c r="BE505">
        <v>1.1107</v>
      </c>
      <c r="BF505">
        <v>1.1127</v>
      </c>
      <c r="BG505">
        <v>1.1147499999999999</v>
      </c>
      <c r="BH505">
        <v>1.1168</v>
      </c>
      <c r="BI505">
        <v>1.1188499999999999</v>
      </c>
    </row>
    <row r="506" spans="1:61">
      <c r="A506" s="96">
        <v>44991</v>
      </c>
      <c r="W506" s="666">
        <v>1.0831999999999999</v>
      </c>
      <c r="X506" s="666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D506">
        <v>1.1113</v>
      </c>
      <c r="BE506">
        <v>1.1132500000000001</v>
      </c>
      <c r="BF506">
        <v>1.1152500000000001</v>
      </c>
      <c r="BG506">
        <v>1.1172500000000001</v>
      </c>
      <c r="BH506">
        <v>1.1192</v>
      </c>
      <c r="BI506">
        <v>1.1212</v>
      </c>
    </row>
    <row r="507" spans="1:61">
      <c r="A507" s="96">
        <v>44992</v>
      </c>
      <c r="W507" s="666">
        <v>1.0831999999999999</v>
      </c>
      <c r="X507" s="666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D507">
        <v>1.1012999999999999</v>
      </c>
      <c r="BE507">
        <v>1.10345</v>
      </c>
      <c r="BF507">
        <v>1.1055999999999999</v>
      </c>
      <c r="BG507">
        <v>1.10775</v>
      </c>
      <c r="BH507">
        <v>1.1099000000000001</v>
      </c>
      <c r="BI507">
        <v>1.11205</v>
      </c>
    </row>
    <row r="508" spans="1:61">
      <c r="A508" s="96">
        <v>44993</v>
      </c>
      <c r="W508" s="666">
        <v>1.0831999999999999</v>
      </c>
      <c r="X508" s="666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D508">
        <v>1.1029500000000001</v>
      </c>
      <c r="BE508">
        <v>1.1052500000000001</v>
      </c>
      <c r="BF508">
        <v>1.10755</v>
      </c>
      <c r="BG508">
        <v>1.10985</v>
      </c>
      <c r="BH508">
        <v>1.11215</v>
      </c>
      <c r="BI508">
        <v>1.1144499999999999</v>
      </c>
    </row>
    <row r="509" spans="1:61">
      <c r="A509" s="96">
        <v>44994</v>
      </c>
      <c r="W509" s="666">
        <v>1.0831999999999999</v>
      </c>
      <c r="X509" s="666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D509">
        <v>1.1040000000000001</v>
      </c>
      <c r="BE509">
        <v>1.1063000000000001</v>
      </c>
      <c r="BF509">
        <v>1.1085499999999999</v>
      </c>
      <c r="BG509">
        <v>1.1108499999999999</v>
      </c>
      <c r="BH509">
        <v>1.1131</v>
      </c>
      <c r="BI509">
        <v>1.1153999999999999</v>
      </c>
    </row>
    <row r="510" spans="1:61">
      <c r="A510" s="96">
        <v>44995</v>
      </c>
      <c r="W510" s="666">
        <v>1.0831999999999999</v>
      </c>
      <c r="X510" s="666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D510">
        <v>1.1064000000000001</v>
      </c>
      <c r="BE510">
        <v>1.1083499999999999</v>
      </c>
      <c r="BF510">
        <v>1.1103000000000001</v>
      </c>
      <c r="BG510">
        <v>1.11225</v>
      </c>
      <c r="BH510">
        <v>1.1142000000000001</v>
      </c>
      <c r="BI510">
        <v>1.1162000000000001</v>
      </c>
    </row>
    <row r="511" spans="1:61">
      <c r="A511" s="96">
        <v>44998</v>
      </c>
      <c r="W511" s="666">
        <v>1.0831999999999999</v>
      </c>
      <c r="X511" s="666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D511">
        <v>1.11195</v>
      </c>
      <c r="BE511">
        <v>1.1140000000000001</v>
      </c>
      <c r="BF511">
        <v>1.1161000000000001</v>
      </c>
      <c r="BG511">
        <v>1.1182000000000001</v>
      </c>
      <c r="BH511">
        <v>1.12025</v>
      </c>
      <c r="BI511">
        <v>1.12235</v>
      </c>
    </row>
    <row r="512" spans="1:61">
      <c r="A512" s="96">
        <v>44999</v>
      </c>
      <c r="W512" s="666">
        <v>1.0831999999999999</v>
      </c>
      <c r="X512" s="666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D512">
        <v>1.1133999999999999</v>
      </c>
      <c r="BE512">
        <v>1.1153500000000001</v>
      </c>
      <c r="BF512">
        <v>1.1173</v>
      </c>
      <c r="BG512">
        <v>1.1192500000000001</v>
      </c>
      <c r="BH512">
        <v>1.1212</v>
      </c>
      <c r="BI512">
        <v>1.1232</v>
      </c>
    </row>
    <row r="513" spans="1:62">
      <c r="A513" s="96">
        <v>45000</v>
      </c>
      <c r="W513" s="666">
        <v>1.0831999999999999</v>
      </c>
      <c r="X513" s="666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D513">
        <v>1.09565</v>
      </c>
      <c r="BE513">
        <v>1.09745</v>
      </c>
      <c r="BF513">
        <v>1.0992999999999999</v>
      </c>
      <c r="BG513">
        <v>1.1011</v>
      </c>
      <c r="BH513">
        <v>1.1029</v>
      </c>
      <c r="BI513">
        <v>1.1047</v>
      </c>
    </row>
    <row r="514" spans="1:62">
      <c r="A514" s="96">
        <v>45001</v>
      </c>
      <c r="W514" s="666">
        <v>1.0831999999999999</v>
      </c>
      <c r="X514" s="666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D514">
        <v>1.1052</v>
      </c>
      <c r="BE514">
        <v>1.10745</v>
      </c>
      <c r="BF514">
        <v>1.1096999999999999</v>
      </c>
      <c r="BG514">
        <v>1.11195</v>
      </c>
      <c r="BH514">
        <v>1.1142000000000001</v>
      </c>
      <c r="BI514">
        <v>1.1164499999999999</v>
      </c>
    </row>
    <row r="515" spans="1:62">
      <c r="A515" s="96">
        <v>45002</v>
      </c>
      <c r="W515" s="666">
        <v>1.0831999999999999</v>
      </c>
      <c r="X515" s="666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D515">
        <v>1.1100000000000001</v>
      </c>
      <c r="BE515">
        <v>1.1121000000000001</v>
      </c>
      <c r="BF515">
        <v>1.1142000000000001</v>
      </c>
      <c r="BG515">
        <v>1.1163000000000001</v>
      </c>
      <c r="BH515">
        <v>1.1184000000000001</v>
      </c>
      <c r="BI515">
        <v>1.1205000000000001</v>
      </c>
    </row>
    <row r="516" spans="1:62">
      <c r="A516" s="96">
        <v>45005</v>
      </c>
      <c r="W516" s="666">
        <v>1.0831999999999999</v>
      </c>
      <c r="X516" s="666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D516">
        <v>1.1174999999999999</v>
      </c>
      <c r="BE516">
        <v>1.1197999999999999</v>
      </c>
      <c r="BF516">
        <v>1.1221000000000001</v>
      </c>
      <c r="BG516">
        <v>1.1244499999999999</v>
      </c>
      <c r="BH516">
        <v>1.1267499999999999</v>
      </c>
      <c r="BI516">
        <v>1.1290500000000001</v>
      </c>
    </row>
    <row r="517" spans="1:62">
      <c r="A517" s="96">
        <v>45006</v>
      </c>
      <c r="W517" s="666">
        <v>1.0831999999999999</v>
      </c>
      <c r="X517" s="666">
        <v>1.0703499999999999</v>
      </c>
      <c r="Y517" s="297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D517">
        <v>1.11785</v>
      </c>
      <c r="BE517">
        <v>1.11995</v>
      </c>
      <c r="BF517">
        <v>1.1220000000000001</v>
      </c>
      <c r="BG517">
        <v>1.1241000000000001</v>
      </c>
      <c r="BH517">
        <v>1.1262000000000001</v>
      </c>
      <c r="BI517">
        <v>1.12825</v>
      </c>
      <c r="BJ517">
        <v>1.13035</v>
      </c>
    </row>
    <row r="518" spans="1:62">
      <c r="A518" s="96">
        <v>45007</v>
      </c>
      <c r="W518" s="666">
        <v>1.0831999999999999</v>
      </c>
      <c r="X518" s="666">
        <v>1.0703499999999999</v>
      </c>
      <c r="Y518" s="297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D518">
        <v>1.1271</v>
      </c>
      <c r="BE518">
        <v>1.1293</v>
      </c>
      <c r="BF518">
        <v>1.1315</v>
      </c>
      <c r="BG518">
        <v>1.1336999999999999</v>
      </c>
      <c r="BH518">
        <v>1.1358999999999999</v>
      </c>
      <c r="BI518">
        <v>1.1380999999999999</v>
      </c>
      <c r="BJ518">
        <v>1.1403000000000001</v>
      </c>
    </row>
    <row r="519" spans="1:62">
      <c r="A519" s="96">
        <v>45008</v>
      </c>
      <c r="W519" s="666">
        <v>1.0831999999999999</v>
      </c>
      <c r="X519" s="666">
        <v>1.0703499999999999</v>
      </c>
      <c r="Y519" s="297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D519">
        <v>1.1173999999999999</v>
      </c>
      <c r="BE519">
        <v>1.1190500000000001</v>
      </c>
      <c r="BF519">
        <v>1.1206499999999999</v>
      </c>
      <c r="BG519">
        <v>1.1223000000000001</v>
      </c>
      <c r="BH519">
        <v>1.12395</v>
      </c>
      <c r="BI519">
        <v>1.1255500000000001</v>
      </c>
      <c r="BJ519">
        <v>1.1272</v>
      </c>
    </row>
    <row r="520" spans="1:62">
      <c r="A520" s="96">
        <v>45009</v>
      </c>
      <c r="W520" s="666">
        <v>1.0831999999999999</v>
      </c>
      <c r="X520" s="666">
        <v>1.0703499999999999</v>
      </c>
      <c r="Y520" s="297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D520">
        <v>1.1092500000000001</v>
      </c>
      <c r="BE520">
        <v>1.1109</v>
      </c>
      <c r="BF520">
        <v>1.1125499999999999</v>
      </c>
      <c r="BG520">
        <v>1.11415</v>
      </c>
      <c r="BH520">
        <v>1.1157999999999999</v>
      </c>
      <c r="BI520">
        <v>1.1174500000000001</v>
      </c>
      <c r="BJ520">
        <v>1.1190500000000001</v>
      </c>
    </row>
    <row r="521" spans="1:62">
      <c r="A521" s="96">
        <v>45012</v>
      </c>
      <c r="W521" s="666">
        <v>1.0831999999999999</v>
      </c>
      <c r="X521" s="666">
        <v>1.0703499999999999</v>
      </c>
      <c r="Y521" s="297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D521">
        <v>1.11615</v>
      </c>
      <c r="BE521">
        <v>1.11785</v>
      </c>
      <c r="BF521">
        <v>1.1195999999999999</v>
      </c>
      <c r="BG521">
        <v>1.1213500000000001</v>
      </c>
      <c r="BH521">
        <v>1.1231</v>
      </c>
      <c r="BI521">
        <v>1.1248499999999999</v>
      </c>
      <c r="BJ521">
        <v>1.1265499999999999</v>
      </c>
    </row>
    <row r="522" spans="1:62">
      <c r="A522" s="96">
        <v>45013</v>
      </c>
      <c r="W522" s="666">
        <v>1.0831999999999999</v>
      </c>
      <c r="X522" s="666">
        <v>1.0703499999999999</v>
      </c>
      <c r="Y522" s="297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D522">
        <v>1.1217999999999999</v>
      </c>
      <c r="BE522">
        <v>1.1236999999999999</v>
      </c>
      <c r="BF522">
        <v>1.1255999999999999</v>
      </c>
      <c r="BG522">
        <v>1.1274999999999999</v>
      </c>
      <c r="BH522">
        <v>1.1294</v>
      </c>
      <c r="BI522">
        <v>1.1313</v>
      </c>
      <c r="BJ522">
        <v>1.1332</v>
      </c>
    </row>
    <row r="523" spans="1:62">
      <c r="A523" s="96">
        <v>45014</v>
      </c>
      <c r="W523" s="666">
        <v>1.0831999999999999</v>
      </c>
      <c r="X523" s="666">
        <v>1.0703499999999999</v>
      </c>
      <c r="Y523" s="297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D523">
        <v>1.1234</v>
      </c>
      <c r="BE523">
        <v>1.1253500000000001</v>
      </c>
      <c r="BF523">
        <v>1.1273</v>
      </c>
      <c r="BG523">
        <v>1.1292500000000001</v>
      </c>
      <c r="BH523">
        <v>1.1312500000000001</v>
      </c>
      <c r="BI523">
        <v>1.1332</v>
      </c>
      <c r="BJ523">
        <v>1.1351500000000001</v>
      </c>
    </row>
    <row r="524" spans="1:62">
      <c r="A524" s="96">
        <v>45015</v>
      </c>
      <c r="W524" s="666">
        <v>1.0831999999999999</v>
      </c>
      <c r="X524" s="666">
        <v>1.0703499999999999</v>
      </c>
      <c r="Y524" s="297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D524">
        <v>1.1269499999999999</v>
      </c>
      <c r="BE524">
        <v>1.1286499999999999</v>
      </c>
      <c r="BF524">
        <v>1.1304000000000001</v>
      </c>
      <c r="BG524">
        <v>1.13215</v>
      </c>
      <c r="BH524">
        <v>1.13385</v>
      </c>
      <c r="BI524">
        <v>1.1355999999999999</v>
      </c>
      <c r="BJ524">
        <v>1.1373500000000001</v>
      </c>
    </row>
    <row r="525" spans="1:62">
      <c r="A525" s="96">
        <v>45016</v>
      </c>
      <c r="W525" s="666">
        <v>1.0831999999999999</v>
      </c>
      <c r="X525" s="666">
        <v>1.0703499999999999</v>
      </c>
      <c r="Y525" s="297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D525">
        <v>1.1220000000000001</v>
      </c>
      <c r="BE525">
        <v>1.1236999999999999</v>
      </c>
      <c r="BF525">
        <v>1.1254500000000001</v>
      </c>
      <c r="BG525">
        <v>1.1272</v>
      </c>
      <c r="BH525">
        <v>1.1289499999999999</v>
      </c>
      <c r="BI525">
        <v>1.1306499999999999</v>
      </c>
      <c r="BJ525">
        <v>1.1324000000000001</v>
      </c>
    </row>
    <row r="526" spans="1:62">
      <c r="A526" s="96">
        <v>45019</v>
      </c>
      <c r="W526" s="666">
        <v>1.0831999999999999</v>
      </c>
      <c r="X526" s="666">
        <v>1.0703499999999999</v>
      </c>
      <c r="Y526" s="666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D526">
        <v>1.1233</v>
      </c>
      <c r="BE526">
        <v>1.1248</v>
      </c>
      <c r="BF526">
        <v>1.1263000000000001</v>
      </c>
      <c r="BG526">
        <v>1.1277999999999999</v>
      </c>
      <c r="BH526">
        <v>1.1293</v>
      </c>
      <c r="BI526">
        <v>1.1308</v>
      </c>
      <c r="BJ526">
        <v>1.13225</v>
      </c>
    </row>
    <row r="527" spans="1:62">
      <c r="A527" s="96">
        <v>45020</v>
      </c>
      <c r="W527" s="666">
        <v>1.0831999999999999</v>
      </c>
      <c r="X527" s="666">
        <v>1.0703499999999999</v>
      </c>
      <c r="Y527" s="666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D527">
        <v>1.1255500000000001</v>
      </c>
      <c r="BE527">
        <v>1.1268499999999999</v>
      </c>
      <c r="BF527">
        <v>1.1281000000000001</v>
      </c>
      <c r="BG527">
        <v>1.1293500000000001</v>
      </c>
      <c r="BH527">
        <v>1.1306</v>
      </c>
      <c r="BI527">
        <v>1.1318999999999999</v>
      </c>
      <c r="BJ527">
        <v>1.1331500000000001</v>
      </c>
    </row>
    <row r="528" spans="1:62">
      <c r="A528" s="96">
        <v>45021</v>
      </c>
      <c r="W528" s="666">
        <v>1.0831999999999999</v>
      </c>
      <c r="X528" s="666">
        <v>1.0703499999999999</v>
      </c>
      <c r="Y528" s="666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D528">
        <v>1.1203000000000001</v>
      </c>
      <c r="BE528">
        <v>1.12165</v>
      </c>
      <c r="BF528">
        <v>1.123</v>
      </c>
      <c r="BG528">
        <v>1.12435</v>
      </c>
      <c r="BH528">
        <v>1.1256999999999999</v>
      </c>
      <c r="BI528">
        <v>1.1270500000000001</v>
      </c>
      <c r="BJ528">
        <v>1.1284000000000001</v>
      </c>
    </row>
    <row r="529" spans="1:63">
      <c r="A529" s="96">
        <v>45022</v>
      </c>
      <c r="W529" s="666">
        <v>1.0831999999999999</v>
      </c>
      <c r="X529" s="666">
        <v>1.0703499999999999</v>
      </c>
      <c r="Y529" s="666">
        <v>1.0874999999999999</v>
      </c>
      <c r="Z529" s="297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D529">
        <v>1.1234999999999999</v>
      </c>
      <c r="BE529">
        <v>1.1248</v>
      </c>
      <c r="BF529">
        <v>1.1261000000000001</v>
      </c>
      <c r="BG529">
        <v>1.1274</v>
      </c>
      <c r="BH529">
        <v>1.1287</v>
      </c>
      <c r="BI529">
        <v>1.1299999999999999</v>
      </c>
      <c r="BJ529">
        <v>1.1313</v>
      </c>
    </row>
    <row r="530" spans="1:63">
      <c r="A530" s="96">
        <v>45026</v>
      </c>
      <c r="W530" s="666">
        <v>1.0831999999999999</v>
      </c>
      <c r="X530" s="666">
        <v>1.0703499999999999</v>
      </c>
      <c r="Y530" s="666">
        <v>1.0874999999999999</v>
      </c>
      <c r="Z530" s="724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D530">
        <v>1.1228</v>
      </c>
      <c r="BE530">
        <v>1.1245000000000001</v>
      </c>
      <c r="BF530">
        <v>1.1262000000000001</v>
      </c>
      <c r="BG530">
        <v>1.1278999999999999</v>
      </c>
      <c r="BH530">
        <v>1.1295999999999999</v>
      </c>
      <c r="BI530">
        <v>1.1313</v>
      </c>
      <c r="BJ530">
        <v>1.1330499999999999</v>
      </c>
      <c r="BK530">
        <v>1.1330499999999999</v>
      </c>
    </row>
    <row r="531" spans="1:63">
      <c r="A531" s="96">
        <v>45027</v>
      </c>
      <c r="W531" s="666">
        <v>1.0831999999999999</v>
      </c>
      <c r="X531" s="666">
        <v>1.0703499999999999</v>
      </c>
      <c r="Y531" s="666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D531">
        <v>1.1245499999999999</v>
      </c>
      <c r="BE531">
        <v>1.12605</v>
      </c>
      <c r="BF531">
        <v>1.1275500000000001</v>
      </c>
      <c r="BG531">
        <v>1.1290500000000001</v>
      </c>
      <c r="BH531">
        <v>1.1305499999999999</v>
      </c>
      <c r="BI531">
        <v>1.13205</v>
      </c>
      <c r="BJ531">
        <v>1.1335500000000001</v>
      </c>
    </row>
    <row r="532" spans="1:63">
      <c r="A532" s="96">
        <v>45028</v>
      </c>
      <c r="W532" s="666">
        <v>1.0831999999999999</v>
      </c>
      <c r="X532" s="666">
        <v>1.0703499999999999</v>
      </c>
      <c r="Y532" s="666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D532">
        <v>1.129</v>
      </c>
      <c r="BE532">
        <v>1.1302000000000001</v>
      </c>
      <c r="BF532">
        <v>1.1314</v>
      </c>
      <c r="BG532">
        <v>1.1326000000000001</v>
      </c>
      <c r="BH532">
        <v>1.13375</v>
      </c>
      <c r="BI532">
        <v>1.1349499999999999</v>
      </c>
      <c r="BJ532">
        <v>1.13615</v>
      </c>
    </row>
    <row r="533" spans="1:63">
      <c r="A533" s="96">
        <v>45029</v>
      </c>
      <c r="W533" s="666">
        <v>1.0831999999999999</v>
      </c>
      <c r="X533" s="666">
        <v>1.0703499999999999</v>
      </c>
      <c r="Y533" s="666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D533">
        <v>1.13365</v>
      </c>
      <c r="BE533">
        <v>1.1349499999999999</v>
      </c>
      <c r="BF533">
        <v>1.13625</v>
      </c>
      <c r="BG533">
        <v>1.1375500000000001</v>
      </c>
      <c r="BH533">
        <v>1.1388</v>
      </c>
      <c r="BI533">
        <v>1.1400999999999999</v>
      </c>
      <c r="BJ533">
        <v>1.1414</v>
      </c>
    </row>
    <row r="534" spans="1:63">
      <c r="A534" s="96">
        <v>45030</v>
      </c>
      <c r="W534" s="666">
        <v>1.0831999999999999</v>
      </c>
      <c r="X534" s="666">
        <v>1.0703499999999999</v>
      </c>
      <c r="Y534" s="666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D534">
        <v>1.1309499999999999</v>
      </c>
      <c r="BE534">
        <v>1.13245</v>
      </c>
      <c r="BF534">
        <v>1.1338999999999999</v>
      </c>
      <c r="BG534">
        <v>1.1353500000000001</v>
      </c>
      <c r="BH534">
        <v>1.1368499999999999</v>
      </c>
      <c r="BI534">
        <v>1.1383000000000001</v>
      </c>
      <c r="BJ534">
        <v>1.13975</v>
      </c>
    </row>
    <row r="535" spans="1:63">
      <c r="A535" s="96">
        <v>45033</v>
      </c>
      <c r="W535" s="666">
        <v>1.0831999999999999</v>
      </c>
      <c r="X535" s="666">
        <v>1.0703499999999999</v>
      </c>
      <c r="Y535" s="666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D535">
        <v>1.1243000000000001</v>
      </c>
      <c r="BE535">
        <v>1.1257999999999999</v>
      </c>
      <c r="BF535">
        <v>1.1272500000000001</v>
      </c>
      <c r="BG535">
        <v>1.1287</v>
      </c>
      <c r="BH535">
        <v>1.1302000000000001</v>
      </c>
      <c r="BI535">
        <v>1.13165</v>
      </c>
      <c r="BJ535">
        <v>1.1331</v>
      </c>
      <c r="BK535">
        <v>1.1345499999999999</v>
      </c>
    </row>
    <row r="536" spans="1:63">
      <c r="A536" s="96">
        <v>45034</v>
      </c>
      <c r="W536" s="666">
        <v>1.0831999999999999</v>
      </c>
      <c r="X536" s="666">
        <v>1.0703499999999999</v>
      </c>
      <c r="Y536" s="666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D536">
        <v>1.1278999999999999</v>
      </c>
      <c r="BE536">
        <v>1.1293</v>
      </c>
      <c r="BF536">
        <v>1.1306499999999999</v>
      </c>
      <c r="BG536">
        <v>1.13205</v>
      </c>
      <c r="BH536">
        <v>1.1334500000000001</v>
      </c>
      <c r="BI536">
        <v>1.1348</v>
      </c>
      <c r="BJ536">
        <v>1.1362000000000001</v>
      </c>
      <c r="BK536">
        <v>1.1375999999999999</v>
      </c>
    </row>
    <row r="537" spans="1:63">
      <c r="A537" s="96">
        <v>45035</v>
      </c>
      <c r="W537" s="666">
        <v>1.0831999999999999</v>
      </c>
      <c r="X537" s="666">
        <v>1.0703499999999999</v>
      </c>
      <c r="Y537" s="666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D537">
        <v>1.1259999999999999</v>
      </c>
      <c r="BE537">
        <v>1.1274</v>
      </c>
      <c r="BF537">
        <v>1.1288499999999999</v>
      </c>
      <c r="BG537">
        <v>1.13025</v>
      </c>
      <c r="BH537">
        <v>1.1316999999999999</v>
      </c>
      <c r="BI537">
        <v>1.1331</v>
      </c>
      <c r="BJ537">
        <v>1.1345000000000001</v>
      </c>
      <c r="BK537">
        <v>1.13595</v>
      </c>
    </row>
    <row r="538" spans="1:63">
      <c r="A538" s="96">
        <v>45036</v>
      </c>
      <c r="W538" s="297">
        <v>1.0769</v>
      </c>
      <c r="X538" s="297">
        <v>1.07151</v>
      </c>
      <c r="Y538" s="297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D538">
        <v>1.12605</v>
      </c>
      <c r="BE538">
        <v>1.1274500000000001</v>
      </c>
      <c r="BF538">
        <v>1.1288499999999999</v>
      </c>
      <c r="BG538">
        <v>1.1302000000000001</v>
      </c>
      <c r="BH538">
        <v>1.1315999999999999</v>
      </c>
      <c r="BI538">
        <v>1.133</v>
      </c>
      <c r="BJ538">
        <v>1.1344000000000001</v>
      </c>
      <c r="BK538">
        <v>1.1357999999999999</v>
      </c>
    </row>
    <row r="539" spans="1:63">
      <c r="A539" s="96">
        <v>45037</v>
      </c>
      <c r="W539" s="666">
        <v>1.0769</v>
      </c>
      <c r="X539" s="666">
        <v>1.07151</v>
      </c>
      <c r="Y539" s="666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D539">
        <v>1.1272500000000001</v>
      </c>
      <c r="BE539">
        <v>1.1286</v>
      </c>
      <c r="BF539">
        <v>1.1299999999999999</v>
      </c>
      <c r="BG539">
        <v>1.1314</v>
      </c>
      <c r="BH539">
        <v>1.1327499999999999</v>
      </c>
      <c r="BI539">
        <v>1.13415</v>
      </c>
      <c r="BJ539">
        <v>1.1355</v>
      </c>
      <c r="BK539">
        <v>1.1369</v>
      </c>
    </row>
    <row r="540" spans="1:63">
      <c r="A540" s="96">
        <v>45040</v>
      </c>
      <c r="W540" s="666">
        <v>1.0769</v>
      </c>
      <c r="X540" s="666">
        <v>1.07151</v>
      </c>
      <c r="Y540" s="666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D540">
        <v>1.1313500000000001</v>
      </c>
      <c r="BE540">
        <v>1.1325000000000001</v>
      </c>
      <c r="BF540">
        <v>1.13365</v>
      </c>
      <c r="BG540">
        <v>1.1348499999999999</v>
      </c>
      <c r="BH540">
        <v>1.1359999999999999</v>
      </c>
      <c r="BI540">
        <v>1.1371500000000001</v>
      </c>
      <c r="BJ540">
        <v>1.1383000000000001</v>
      </c>
      <c r="BK540">
        <v>1.1394500000000001</v>
      </c>
    </row>
    <row r="541" spans="1:63">
      <c r="A541" s="96">
        <v>45041</v>
      </c>
      <c r="W541" s="666">
        <v>1.0769</v>
      </c>
      <c r="X541" s="666">
        <v>1.07151</v>
      </c>
      <c r="Y541" s="666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D541">
        <v>1.1220000000000001</v>
      </c>
      <c r="BE541">
        <v>1.1231500000000001</v>
      </c>
      <c r="BF541">
        <v>1.12425</v>
      </c>
      <c r="BG541">
        <v>1.1253500000000001</v>
      </c>
      <c r="BH541">
        <v>1.1265000000000001</v>
      </c>
      <c r="BI541">
        <v>1.1275999999999999</v>
      </c>
      <c r="BJ541">
        <v>1.1287</v>
      </c>
      <c r="BK541">
        <v>1.1297999999999999</v>
      </c>
    </row>
    <row r="542" spans="1:63">
      <c r="A542" s="96">
        <v>45042</v>
      </c>
      <c r="W542" s="666">
        <v>1.0769</v>
      </c>
      <c r="X542" s="666">
        <v>1.07151</v>
      </c>
      <c r="Y542" s="666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D542">
        <v>1.1326000000000001</v>
      </c>
      <c r="BE542">
        <v>1.1338999999999999</v>
      </c>
      <c r="BF542">
        <v>1.1352</v>
      </c>
      <c r="BG542">
        <v>1.1365000000000001</v>
      </c>
      <c r="BH542">
        <v>1.1377999999999999</v>
      </c>
      <c r="BI542">
        <v>1.1391</v>
      </c>
      <c r="BJ542">
        <v>1.1404000000000001</v>
      </c>
      <c r="BK542">
        <v>1.1416999999999999</v>
      </c>
    </row>
    <row r="543" spans="1:63">
      <c r="A543" s="96">
        <v>45043</v>
      </c>
      <c r="W543" s="666">
        <v>1.0769</v>
      </c>
      <c r="X543" s="666">
        <v>1.07151</v>
      </c>
      <c r="Y543" s="666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D543">
        <v>1.1354500000000001</v>
      </c>
      <c r="BE543">
        <v>1.1369</v>
      </c>
      <c r="BF543">
        <v>1.13835</v>
      </c>
      <c r="BG543">
        <v>1.1397999999999999</v>
      </c>
      <c r="BH543">
        <v>1.1413</v>
      </c>
      <c r="BI543">
        <v>1.1427499999999999</v>
      </c>
    </row>
    <row r="544" spans="1:63">
      <c r="A544" s="96">
        <v>45044</v>
      </c>
      <c r="W544" s="666">
        <v>1.0769</v>
      </c>
      <c r="X544" s="666">
        <v>1.07151</v>
      </c>
      <c r="Y544" s="666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D544">
        <v>1.1335</v>
      </c>
      <c r="BE544">
        <v>1.1351500000000001</v>
      </c>
      <c r="BF544">
        <v>1.1368</v>
      </c>
      <c r="BG544">
        <v>1.13845</v>
      </c>
      <c r="BH544">
        <v>1.1400999999999999</v>
      </c>
      <c r="BI544">
        <v>1.14175</v>
      </c>
      <c r="BJ544">
        <v>1.1434</v>
      </c>
      <c r="BK544">
        <v>1.1450499999999999</v>
      </c>
    </row>
    <row r="545" spans="1:64">
      <c r="A545" s="104">
        <v>45047</v>
      </c>
      <c r="W545" s="666">
        <v>1.0769</v>
      </c>
      <c r="X545" s="666">
        <v>1.07151</v>
      </c>
      <c r="Y545" s="666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D545">
        <v>1.1316999999999999</v>
      </c>
      <c r="BE545">
        <v>1.1335999999999999</v>
      </c>
      <c r="BF545">
        <v>1.1355</v>
      </c>
      <c r="BG545">
        <v>1.1374</v>
      </c>
      <c r="BH545">
        <v>1.1392500000000001</v>
      </c>
      <c r="BI545">
        <v>1.1411500000000001</v>
      </c>
      <c r="BJ545">
        <v>1.1430499999999999</v>
      </c>
      <c r="BK545">
        <v>1.1449499999999999</v>
      </c>
    </row>
    <row r="546" spans="1:64">
      <c r="A546" s="96">
        <v>45048</v>
      </c>
      <c r="W546" s="666">
        <v>1.0769</v>
      </c>
      <c r="X546" s="666">
        <v>1.07151</v>
      </c>
      <c r="Y546" s="666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D546">
        <v>1.13245</v>
      </c>
      <c r="BE546">
        <v>1.1343000000000001</v>
      </c>
      <c r="BF546">
        <v>1.13615</v>
      </c>
      <c r="BG546">
        <v>1.13795</v>
      </c>
      <c r="BH546">
        <v>1.1397999999999999</v>
      </c>
      <c r="BI546">
        <v>1.1416500000000001</v>
      </c>
      <c r="BJ546">
        <v>1.1435</v>
      </c>
      <c r="BK546">
        <v>1.1453</v>
      </c>
    </row>
    <row r="547" spans="1:64">
      <c r="A547" s="96">
        <v>45049</v>
      </c>
      <c r="W547" s="666">
        <v>1.0769</v>
      </c>
      <c r="X547" s="666">
        <v>1.07151</v>
      </c>
      <c r="Y547" s="666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D547">
        <v>1.13635</v>
      </c>
      <c r="BE547">
        <v>1.1379999999999999</v>
      </c>
      <c r="BF547">
        <v>1.1396500000000001</v>
      </c>
      <c r="BG547">
        <v>1.1413</v>
      </c>
      <c r="BH547">
        <v>1.143</v>
      </c>
      <c r="BI547">
        <v>1.1446499999999999</v>
      </c>
      <c r="BJ547">
        <v>1.1463000000000001</v>
      </c>
      <c r="BK547">
        <v>1.14795</v>
      </c>
    </row>
    <row r="548" spans="1:64">
      <c r="A548" s="96">
        <v>45050</v>
      </c>
      <c r="W548" s="666">
        <v>1.0769</v>
      </c>
      <c r="X548" s="666">
        <v>1.07151</v>
      </c>
      <c r="Y548" s="666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D548">
        <v>1.1306</v>
      </c>
      <c r="BE548">
        <v>1.13235</v>
      </c>
      <c r="BF548">
        <v>1.13415</v>
      </c>
      <c r="BG548">
        <v>1.13595</v>
      </c>
      <c r="BH548">
        <v>1.1376999999999999</v>
      </c>
      <c r="BI548">
        <v>1.1395</v>
      </c>
      <c r="BJ548">
        <v>1.1412500000000001</v>
      </c>
      <c r="BK548">
        <v>1.1430499999999999</v>
      </c>
    </row>
    <row r="549" spans="1:64">
      <c r="A549" s="96">
        <v>45051</v>
      </c>
      <c r="W549" s="666">
        <v>1.0769</v>
      </c>
      <c r="X549" s="666">
        <v>1.07151</v>
      </c>
      <c r="Y549" s="666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D549">
        <v>1.1345499999999999</v>
      </c>
      <c r="BE549">
        <v>1.1363000000000001</v>
      </c>
      <c r="BF549">
        <v>1.1379999999999999</v>
      </c>
      <c r="BG549">
        <v>1.13975</v>
      </c>
      <c r="BH549">
        <v>1.1415</v>
      </c>
      <c r="BI549">
        <v>1.1432</v>
      </c>
      <c r="BJ549">
        <v>1.1449499999999999</v>
      </c>
      <c r="BK549">
        <v>1.1466499999999999</v>
      </c>
    </row>
    <row r="550" spans="1:64">
      <c r="A550" s="96">
        <v>45054</v>
      </c>
      <c r="W550" s="666">
        <v>1.0769</v>
      </c>
      <c r="X550" s="666">
        <v>1.07151</v>
      </c>
      <c r="Y550" s="666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D550">
        <v>1.1321000000000001</v>
      </c>
      <c r="BE550">
        <v>1.1338999999999999</v>
      </c>
      <c r="BF550">
        <v>1.13565</v>
      </c>
      <c r="BG550">
        <v>1.1374500000000001</v>
      </c>
      <c r="BH550">
        <v>1.1392</v>
      </c>
      <c r="BI550">
        <v>1.141</v>
      </c>
      <c r="BJ550">
        <v>1.1427499999999999</v>
      </c>
      <c r="BK550">
        <v>1.14455</v>
      </c>
    </row>
    <row r="551" spans="1:64">
      <c r="A551" s="96">
        <v>45055</v>
      </c>
      <c r="W551" s="666">
        <v>1.0769</v>
      </c>
      <c r="X551" s="666">
        <v>1.07151</v>
      </c>
      <c r="Y551" s="666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D551">
        <v>1.1286499999999999</v>
      </c>
      <c r="BE551">
        <v>1.1305000000000001</v>
      </c>
      <c r="BF551">
        <v>1.1323000000000001</v>
      </c>
      <c r="BG551">
        <v>1.1341000000000001</v>
      </c>
      <c r="BH551">
        <v>1.13595</v>
      </c>
      <c r="BI551">
        <v>1.13775</v>
      </c>
      <c r="BJ551">
        <v>1.1395999999999999</v>
      </c>
      <c r="BK551">
        <v>1.1414</v>
      </c>
    </row>
    <row r="552" spans="1:64">
      <c r="A552" s="96">
        <v>45056</v>
      </c>
      <c r="W552" s="666">
        <v>1.0769</v>
      </c>
      <c r="X552" s="666">
        <v>1.07151</v>
      </c>
      <c r="Y552" s="666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D552">
        <v>1.1283000000000001</v>
      </c>
      <c r="BE552">
        <v>1.1299999999999999</v>
      </c>
      <c r="BF552">
        <v>1.1316999999999999</v>
      </c>
      <c r="BG552">
        <v>1.1334</v>
      </c>
      <c r="BH552">
        <v>1.1351</v>
      </c>
      <c r="BI552">
        <v>1.1368</v>
      </c>
      <c r="BJ552">
        <v>1.13845</v>
      </c>
      <c r="BK552">
        <v>1.14015</v>
      </c>
    </row>
    <row r="553" spans="1:64">
      <c r="A553" s="96">
        <v>45057</v>
      </c>
      <c r="W553" s="666">
        <v>1.0769</v>
      </c>
      <c r="X553" s="666">
        <v>1.07151</v>
      </c>
      <c r="Y553" s="666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D553">
        <v>1.12205</v>
      </c>
      <c r="BE553">
        <v>1.12375</v>
      </c>
      <c r="BF553">
        <v>1.1254500000000001</v>
      </c>
      <c r="BG553">
        <v>1.1271500000000001</v>
      </c>
      <c r="BH553">
        <v>1.1288499999999999</v>
      </c>
      <c r="BI553">
        <v>1.1305499999999999</v>
      </c>
      <c r="BJ553">
        <v>1.13225</v>
      </c>
      <c r="BK553">
        <v>1.13395</v>
      </c>
    </row>
    <row r="554" spans="1:64">
      <c r="A554" s="96">
        <v>45058</v>
      </c>
      <c r="W554" s="666">
        <v>1.0769</v>
      </c>
      <c r="X554" s="666">
        <v>1.07151</v>
      </c>
      <c r="Y554" s="666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D554">
        <v>1.1166499999999999</v>
      </c>
      <c r="BE554">
        <v>1.1184000000000001</v>
      </c>
      <c r="BF554">
        <v>1.1202000000000001</v>
      </c>
      <c r="BG554">
        <v>1.1220000000000001</v>
      </c>
      <c r="BH554">
        <v>1.1237999999999999</v>
      </c>
      <c r="BI554">
        <v>1.1255999999999999</v>
      </c>
      <c r="BJ554">
        <v>1.1274</v>
      </c>
      <c r="BK554">
        <v>1.1292</v>
      </c>
    </row>
    <row r="555" spans="1:64">
      <c r="A555" s="96">
        <v>45061</v>
      </c>
      <c r="W555" s="666">
        <v>1.0769</v>
      </c>
      <c r="X555" s="666">
        <v>1.07151</v>
      </c>
      <c r="Y555" s="666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D555">
        <v>1.1173</v>
      </c>
      <c r="BE555">
        <v>1.1191500000000001</v>
      </c>
      <c r="BF555">
        <v>1.1209499999999999</v>
      </c>
      <c r="BG555">
        <v>1.1227499999999999</v>
      </c>
      <c r="BH555">
        <v>1.1245499999999999</v>
      </c>
      <c r="BI555">
        <v>1.1264000000000001</v>
      </c>
      <c r="BJ555">
        <v>1.1282000000000001</v>
      </c>
      <c r="BK555">
        <v>1.1299999999999999</v>
      </c>
      <c r="BL555">
        <v>1.1317999999999999</v>
      </c>
    </row>
    <row r="556" spans="1:64">
      <c r="A556" s="96">
        <v>45062</v>
      </c>
      <c r="W556" s="666">
        <v>1.0769</v>
      </c>
      <c r="X556" s="666">
        <v>1.07151</v>
      </c>
      <c r="Y556" s="666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D556">
        <v>1.1168</v>
      </c>
      <c r="BE556">
        <v>1.1185499999999999</v>
      </c>
      <c r="BF556">
        <v>1.1203000000000001</v>
      </c>
      <c r="BG556">
        <v>1.1220000000000001</v>
      </c>
      <c r="BH556">
        <v>1.12375</v>
      </c>
      <c r="BI556">
        <v>1.1254999999999999</v>
      </c>
      <c r="BJ556">
        <v>1.1272500000000001</v>
      </c>
      <c r="BK556">
        <v>1.129</v>
      </c>
      <c r="BL556">
        <v>1.1307499999999999</v>
      </c>
    </row>
    <row r="557" spans="1:64">
      <c r="A557" s="96">
        <v>45063</v>
      </c>
      <c r="W557" s="666">
        <v>1.0769</v>
      </c>
      <c r="X557" s="666">
        <v>1.07151</v>
      </c>
      <c r="Y557" s="666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D557">
        <v>1.1145</v>
      </c>
      <c r="BE557">
        <v>1.1164499999999999</v>
      </c>
      <c r="BF557">
        <v>1.11835</v>
      </c>
      <c r="BG557">
        <v>1.1203000000000001</v>
      </c>
      <c r="BH557">
        <v>1.12225</v>
      </c>
      <c r="BI557">
        <v>1.12415</v>
      </c>
      <c r="BJ557">
        <v>1.1261000000000001</v>
      </c>
      <c r="BK557">
        <v>1.12805</v>
      </c>
      <c r="BL557">
        <v>1.1299999999999999</v>
      </c>
    </row>
    <row r="558" spans="1:64">
      <c r="A558" s="96">
        <v>45064</v>
      </c>
      <c r="W558" s="666">
        <v>1.0769</v>
      </c>
      <c r="X558" s="666">
        <v>1.07151</v>
      </c>
      <c r="Y558" s="666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D558">
        <v>1.1075999999999999</v>
      </c>
      <c r="BE558">
        <v>1.1093999999999999</v>
      </c>
      <c r="BF558">
        <v>1.1112</v>
      </c>
      <c r="BG558">
        <v>1.1129500000000001</v>
      </c>
      <c r="BH558">
        <v>1.1147499999999999</v>
      </c>
      <c r="BI558">
        <v>1.1165499999999999</v>
      </c>
      <c r="BJ558">
        <v>1.11835</v>
      </c>
      <c r="BK558">
        <v>1.1201000000000001</v>
      </c>
      <c r="BL558">
        <v>1.1218999999999999</v>
      </c>
    </row>
    <row r="559" spans="1:64">
      <c r="A559" s="96">
        <v>45065</v>
      </c>
      <c r="W559" s="666">
        <v>1.0769</v>
      </c>
      <c r="X559" s="666">
        <v>1.07151</v>
      </c>
      <c r="Y559" s="666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D559">
        <v>1.1125499999999999</v>
      </c>
      <c r="BE559">
        <v>1.1145</v>
      </c>
      <c r="BF559">
        <v>1.1164499999999999</v>
      </c>
      <c r="BG559">
        <v>1.1184499999999999</v>
      </c>
      <c r="BH559">
        <v>1.1204000000000001</v>
      </c>
      <c r="BI559">
        <v>1.12235</v>
      </c>
      <c r="BJ559">
        <v>1.1243000000000001</v>
      </c>
      <c r="BK559">
        <v>1.12625</v>
      </c>
      <c r="BL559">
        <v>1.1282000000000001</v>
      </c>
    </row>
    <row r="560" spans="1:64">
      <c r="A560" s="96">
        <v>45068</v>
      </c>
      <c r="W560" s="666">
        <v>1.0769</v>
      </c>
      <c r="X560" s="666">
        <v>1.07151</v>
      </c>
      <c r="Y560" s="666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D560">
        <v>1.1146499999999999</v>
      </c>
      <c r="BE560">
        <v>1.1167</v>
      </c>
      <c r="BF560">
        <v>1.1188</v>
      </c>
      <c r="BG560">
        <v>1.1208499999999999</v>
      </c>
      <c r="BH560">
        <v>1.1229499999999999</v>
      </c>
      <c r="BI560">
        <v>1.125</v>
      </c>
      <c r="BJ560">
        <v>1.1271</v>
      </c>
      <c r="BK560">
        <v>1.1291500000000001</v>
      </c>
      <c r="BL560">
        <v>1.1312500000000001</v>
      </c>
    </row>
    <row r="561" spans="1:64">
      <c r="A561" s="96">
        <v>45069</v>
      </c>
      <c r="W561" s="666">
        <v>1.0769</v>
      </c>
      <c r="X561" s="666">
        <v>1.07151</v>
      </c>
      <c r="Y561" s="666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D561">
        <v>1.1103499999999999</v>
      </c>
      <c r="BE561">
        <v>1.1123499999999999</v>
      </c>
      <c r="BF561">
        <v>1.1143000000000001</v>
      </c>
      <c r="BG561">
        <v>1.1163000000000001</v>
      </c>
      <c r="BH561">
        <v>1.11825</v>
      </c>
      <c r="BI561">
        <v>1.12025</v>
      </c>
      <c r="BJ561">
        <v>1.12225</v>
      </c>
      <c r="BK561">
        <v>1.1242000000000001</v>
      </c>
      <c r="BL561">
        <v>1.1262000000000001</v>
      </c>
    </row>
    <row r="562" spans="1:64">
      <c r="A562" s="96">
        <v>45070</v>
      </c>
      <c r="W562" s="666">
        <v>1.0769</v>
      </c>
      <c r="X562" s="666">
        <v>1.07151</v>
      </c>
      <c r="Y562" s="666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D562">
        <v>1.1074999999999999</v>
      </c>
      <c r="BE562">
        <v>1.1093999999999999</v>
      </c>
      <c r="BF562">
        <v>1.1112500000000001</v>
      </c>
      <c r="BG562">
        <v>1.1131500000000001</v>
      </c>
      <c r="BH562">
        <v>1.1150500000000001</v>
      </c>
      <c r="BI562">
        <v>1.1169</v>
      </c>
      <c r="BJ562">
        <v>1.1188</v>
      </c>
      <c r="BK562">
        <v>1.1206499999999999</v>
      </c>
      <c r="BL562">
        <v>1.1225499999999999</v>
      </c>
    </row>
    <row r="563" spans="1:64">
      <c r="A563" s="96">
        <v>45071</v>
      </c>
      <c r="W563" s="666">
        <v>1.0769</v>
      </c>
      <c r="X563" s="666">
        <v>1.07151</v>
      </c>
      <c r="Y563" s="666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D563">
        <v>1.10605</v>
      </c>
      <c r="BE563">
        <v>1.10815</v>
      </c>
      <c r="BF563">
        <v>1.11025</v>
      </c>
      <c r="BG563">
        <v>1.1123499999999999</v>
      </c>
      <c r="BH563">
        <v>1.1144499999999999</v>
      </c>
      <c r="BI563">
        <v>1.1165499999999999</v>
      </c>
      <c r="BJ563">
        <v>1.1186499999999999</v>
      </c>
      <c r="BK563">
        <v>1.1208</v>
      </c>
      <c r="BL563">
        <v>1.1229</v>
      </c>
    </row>
    <row r="564" spans="1:64">
      <c r="A564" s="96">
        <v>45072</v>
      </c>
      <c r="W564" s="666">
        <v>1.0769</v>
      </c>
      <c r="X564" s="666">
        <v>1.07151</v>
      </c>
      <c r="Y564" s="666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D564">
        <v>1.109</v>
      </c>
      <c r="BE564">
        <v>1.1111500000000001</v>
      </c>
      <c r="BF564">
        <v>1.1133500000000001</v>
      </c>
      <c r="BG564">
        <v>1.11555</v>
      </c>
      <c r="BH564">
        <v>1.11775</v>
      </c>
      <c r="BI564">
        <v>1.1198999999999999</v>
      </c>
      <c r="BJ564">
        <v>1.1221000000000001</v>
      </c>
      <c r="BK564">
        <v>1.1243000000000001</v>
      </c>
      <c r="BL564">
        <v>1.1265000000000001</v>
      </c>
    </row>
    <row r="565" spans="1:64">
      <c r="A565" s="104">
        <v>45075</v>
      </c>
      <c r="W565" s="666">
        <v>1.0769</v>
      </c>
      <c r="X565" s="666">
        <v>1.07151</v>
      </c>
      <c r="Y565" s="666">
        <v>1.1042000000000001</v>
      </c>
      <c r="Z565" s="28">
        <v>1.096772222222222</v>
      </c>
      <c r="AA565" s="28">
        <v>1.0714999999999999</v>
      </c>
      <c r="AB565" s="192">
        <v>1.0743499999999999</v>
      </c>
      <c r="AC565" s="192">
        <v>1.0761499999999999</v>
      </c>
      <c r="AD565" s="192">
        <v>1.07785</v>
      </c>
      <c r="AE565" s="192">
        <v>1.07985</v>
      </c>
      <c r="AF565" s="192">
        <v>1.0814999999999999</v>
      </c>
      <c r="AG565" s="192">
        <v>1.0847</v>
      </c>
      <c r="AH565" s="192">
        <v>1.0895999999999999</v>
      </c>
      <c r="AI565" s="192"/>
      <c r="AJ565" s="192"/>
      <c r="AK565" s="192">
        <v>1.0929500000000001</v>
      </c>
      <c r="AL565" s="192"/>
      <c r="AM565" s="192"/>
      <c r="AN565" s="192">
        <v>1.0952999999999999</v>
      </c>
      <c r="AO565" s="192"/>
      <c r="AP565" s="192"/>
      <c r="AQ565" s="192">
        <v>1.0976999999999999</v>
      </c>
      <c r="AR565" s="192"/>
      <c r="AS565" s="192"/>
      <c r="AT565" s="192">
        <v>1.10005</v>
      </c>
      <c r="AU565" s="192"/>
      <c r="AV565" s="192"/>
      <c r="AW565" s="192">
        <v>1.1024</v>
      </c>
      <c r="AX565" s="192"/>
      <c r="AY565" s="192"/>
      <c r="AZ565" s="192">
        <v>1.1046</v>
      </c>
      <c r="BA565" s="192"/>
      <c r="BB565" s="192"/>
      <c r="BC565" s="192">
        <v>1.1068</v>
      </c>
      <c r="BD565" s="192">
        <v>1.109</v>
      </c>
      <c r="BE565" s="192">
        <v>1.1111500000000001</v>
      </c>
      <c r="BF565" s="192">
        <v>1.1133500000000001</v>
      </c>
      <c r="BG565" s="192">
        <v>1.11555</v>
      </c>
      <c r="BH565" s="192">
        <v>1.11775</v>
      </c>
      <c r="BI565" s="192">
        <v>1.1198999999999999</v>
      </c>
      <c r="BJ565" s="192">
        <v>1.1221000000000001</v>
      </c>
      <c r="BK565" s="192">
        <v>1.1243000000000001</v>
      </c>
      <c r="BL565" s="192">
        <v>1.1265000000000001</v>
      </c>
    </row>
    <row r="566" spans="1:64">
      <c r="A566" s="96">
        <v>45076</v>
      </c>
      <c r="W566" s="666">
        <v>1.0769</v>
      </c>
      <c r="X566" s="666">
        <v>1.07151</v>
      </c>
      <c r="Y566" s="666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D566">
        <v>1.1097999999999999</v>
      </c>
      <c r="BE566">
        <v>1.11215</v>
      </c>
      <c r="BF566">
        <v>1.1145</v>
      </c>
      <c r="BG566">
        <v>1.1168499999999999</v>
      </c>
      <c r="BH566">
        <v>1.1192500000000001</v>
      </c>
      <c r="BI566">
        <v>1.1215999999999999</v>
      </c>
      <c r="BJ566">
        <v>1.12395</v>
      </c>
      <c r="BK566">
        <v>1.1263000000000001</v>
      </c>
      <c r="BL566">
        <v>1.1286499999999999</v>
      </c>
    </row>
    <row r="567" spans="1:64">
      <c r="A567" s="96">
        <v>45077</v>
      </c>
      <c r="W567" s="666">
        <v>1.0769</v>
      </c>
      <c r="X567" s="666">
        <v>1.07151</v>
      </c>
      <c r="Y567" s="666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D567">
        <v>1.1047499999999999</v>
      </c>
      <c r="BE567">
        <v>1.1071500000000001</v>
      </c>
      <c r="BF567">
        <v>1.10955</v>
      </c>
      <c r="BG567">
        <v>1.11195</v>
      </c>
      <c r="BH567">
        <v>1.1143000000000001</v>
      </c>
      <c r="BI567">
        <v>1.1167</v>
      </c>
      <c r="BJ567">
        <v>1.1191</v>
      </c>
      <c r="BK567">
        <v>1.1214999999999999</v>
      </c>
      <c r="BL567">
        <v>1.12385</v>
      </c>
    </row>
    <row r="568" spans="1:64">
      <c r="A568" s="96">
        <v>45078</v>
      </c>
      <c r="W568" s="666">
        <v>1.0769</v>
      </c>
      <c r="X568" s="666">
        <v>1.07151</v>
      </c>
      <c r="Y568" s="666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D568">
        <v>1.1123499999999999</v>
      </c>
      <c r="BE568">
        <v>1.1147499999999999</v>
      </c>
      <c r="BF568">
        <v>1.1171</v>
      </c>
      <c r="BG568">
        <v>1.1194500000000001</v>
      </c>
      <c r="BH568">
        <v>1.12185</v>
      </c>
      <c r="BI568">
        <v>1.1242000000000001</v>
      </c>
      <c r="BJ568">
        <v>1.1265499999999999</v>
      </c>
      <c r="BK568">
        <v>1.1289499999999999</v>
      </c>
      <c r="BL568">
        <v>1.1313</v>
      </c>
    </row>
    <row r="569" spans="1:64">
      <c r="A569" s="96">
        <v>45079</v>
      </c>
      <c r="W569" s="666">
        <v>1.0769</v>
      </c>
      <c r="X569" s="666">
        <v>1.07151</v>
      </c>
      <c r="Y569" s="666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D569">
        <v>1.1094999999999999</v>
      </c>
      <c r="BE569">
        <v>1.1121000000000001</v>
      </c>
      <c r="BF569">
        <v>1.1147</v>
      </c>
      <c r="BG569">
        <v>1.1173</v>
      </c>
      <c r="BH569">
        <v>1.1198999999999999</v>
      </c>
      <c r="BI569">
        <v>1.1225499999999999</v>
      </c>
      <c r="BJ569">
        <v>1.1251500000000001</v>
      </c>
      <c r="BK569">
        <v>1.12775</v>
      </c>
      <c r="BL569">
        <v>1.13035</v>
      </c>
    </row>
    <row r="570" spans="1:64">
      <c r="A570" s="96">
        <v>45082</v>
      </c>
      <c r="W570" s="666">
        <v>1.0769</v>
      </c>
      <c r="X570" s="666">
        <v>1.07151</v>
      </c>
      <c r="Y570" s="666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D570">
        <v>1.10795</v>
      </c>
      <c r="BE570">
        <v>1.1103499999999999</v>
      </c>
      <c r="BF570">
        <v>1.1128</v>
      </c>
      <c r="BG570">
        <v>1.1152</v>
      </c>
      <c r="BH570">
        <v>1.1175999999999999</v>
      </c>
      <c r="BI570">
        <v>1.1200000000000001</v>
      </c>
      <c r="BJ570">
        <v>1.1224499999999999</v>
      </c>
      <c r="BK570">
        <v>1.1248499999999999</v>
      </c>
      <c r="BL570">
        <v>1.1272500000000001</v>
      </c>
    </row>
    <row r="571" spans="1:64">
      <c r="A571" s="96">
        <v>45083</v>
      </c>
      <c r="W571" s="666">
        <v>1.0769</v>
      </c>
      <c r="X571" s="666">
        <v>1.07151</v>
      </c>
      <c r="Y571" s="666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D571">
        <v>1.1080000000000001</v>
      </c>
      <c r="BE571">
        <v>1.1104499999999999</v>
      </c>
      <c r="BF571">
        <v>1.1129</v>
      </c>
      <c r="BG571">
        <v>1.1153500000000001</v>
      </c>
      <c r="BH571">
        <v>1.1177999999999999</v>
      </c>
      <c r="BI571">
        <v>1.12025</v>
      </c>
      <c r="BJ571">
        <v>1.1226499999999999</v>
      </c>
      <c r="BK571">
        <v>1.1251</v>
      </c>
      <c r="BL571">
        <v>1.1275500000000001</v>
      </c>
    </row>
    <row r="572" spans="1:64">
      <c r="A572" s="96">
        <v>45084</v>
      </c>
      <c r="W572" s="666">
        <v>1.0769</v>
      </c>
      <c r="X572" s="666">
        <v>1.07151</v>
      </c>
      <c r="Y572" s="666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D572">
        <v>1.1084000000000001</v>
      </c>
      <c r="BE572">
        <v>1.1108</v>
      </c>
      <c r="BF572">
        <v>1.1132500000000001</v>
      </c>
      <c r="BG572">
        <v>1.11565</v>
      </c>
      <c r="BH572">
        <v>1.1181000000000001</v>
      </c>
      <c r="BI572">
        <v>1.1205000000000001</v>
      </c>
      <c r="BJ572">
        <v>1.1229499999999999</v>
      </c>
      <c r="BK572">
        <v>1.1253500000000001</v>
      </c>
      <c r="BL572">
        <v>1.12775</v>
      </c>
    </row>
    <row r="573" spans="1:64">
      <c r="A573" s="96">
        <v>45085</v>
      </c>
      <c r="W573" s="666">
        <v>1.0769</v>
      </c>
      <c r="X573" s="666">
        <v>1.07151</v>
      </c>
      <c r="Y573" s="666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D573">
        <v>1.1153999999999999</v>
      </c>
      <c r="BE573">
        <v>1.1177999999999999</v>
      </c>
      <c r="BF573">
        <v>1.1202000000000001</v>
      </c>
      <c r="BG573">
        <v>1.1226</v>
      </c>
      <c r="BH573">
        <v>1.1249499999999999</v>
      </c>
      <c r="BI573">
        <v>1.1273500000000001</v>
      </c>
      <c r="BJ573">
        <v>1.12975</v>
      </c>
      <c r="BK573">
        <v>1.13215</v>
      </c>
      <c r="BL573">
        <v>1.1345499999999999</v>
      </c>
    </row>
    <row r="574" spans="1:64">
      <c r="A574" s="96">
        <v>45086</v>
      </c>
      <c r="W574" s="666">
        <v>1.0769</v>
      </c>
      <c r="X574" s="666">
        <v>1.07151</v>
      </c>
      <c r="Y574" s="666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D574">
        <v>1.1145</v>
      </c>
      <c r="BE574">
        <v>1.117</v>
      </c>
      <c r="BF574">
        <v>1.1194999999999999</v>
      </c>
      <c r="BG574">
        <v>1.12205</v>
      </c>
      <c r="BH574">
        <v>1.1245499999999999</v>
      </c>
      <c r="BI574">
        <v>1.1270500000000001</v>
      </c>
      <c r="BJ574">
        <v>1.1295999999999999</v>
      </c>
      <c r="BK574">
        <v>1.1321000000000001</v>
      </c>
      <c r="BL574">
        <v>1.1346000000000001</v>
      </c>
    </row>
    <row r="575" spans="1:64">
      <c r="A575" s="96">
        <v>45089</v>
      </c>
      <c r="W575" s="666">
        <v>1.0769</v>
      </c>
      <c r="X575" s="666">
        <v>1.07151</v>
      </c>
      <c r="Y575" s="666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D575">
        <v>1.1153500000000001</v>
      </c>
      <c r="BE575">
        <v>1.1178999999999999</v>
      </c>
      <c r="BF575">
        <v>1.1205000000000001</v>
      </c>
      <c r="BG575">
        <v>1.1230500000000001</v>
      </c>
      <c r="BH575">
        <v>1.1255999999999999</v>
      </c>
      <c r="BI575">
        <v>1.12815</v>
      </c>
      <c r="BJ575">
        <v>1.1307499999999999</v>
      </c>
      <c r="BK575">
        <v>1.1333</v>
      </c>
      <c r="BL575">
        <v>1.13585</v>
      </c>
    </row>
    <row r="576" spans="1:64">
      <c r="A576" s="96">
        <v>45090</v>
      </c>
      <c r="W576" s="666">
        <v>1.0769</v>
      </c>
      <c r="X576" s="666">
        <v>1.07151</v>
      </c>
      <c r="Y576" s="666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D576">
        <v>1.1189</v>
      </c>
      <c r="BE576">
        <v>1.1214999999999999</v>
      </c>
      <c r="BF576">
        <v>1.12415</v>
      </c>
      <c r="BG576">
        <v>1.1268</v>
      </c>
      <c r="BH576">
        <v>1.1294500000000001</v>
      </c>
      <c r="BI576">
        <v>1.1321000000000001</v>
      </c>
      <c r="BJ576">
        <v>1.1347</v>
      </c>
      <c r="BK576">
        <v>1.1373500000000001</v>
      </c>
      <c r="BL576">
        <v>1.1399999999999999</v>
      </c>
    </row>
    <row r="577" spans="1:66">
      <c r="A577" s="96">
        <v>45091</v>
      </c>
      <c r="W577" s="666">
        <v>1.0769</v>
      </c>
      <c r="X577" s="666">
        <v>1.07151</v>
      </c>
      <c r="Y577" s="666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D577">
        <v>1.12155</v>
      </c>
      <c r="BE577">
        <v>1.12395</v>
      </c>
      <c r="BF577">
        <v>1.1264000000000001</v>
      </c>
      <c r="BG577">
        <v>1.1288</v>
      </c>
      <c r="BH577">
        <v>1.1312500000000001</v>
      </c>
      <c r="BI577">
        <v>1.13365</v>
      </c>
      <c r="BJ577">
        <v>1.1361000000000001</v>
      </c>
      <c r="BK577">
        <v>1.1385000000000001</v>
      </c>
      <c r="BL577">
        <v>1.1409499999999999</v>
      </c>
    </row>
    <row r="578" spans="1:66">
      <c r="A578" s="96">
        <v>45092</v>
      </c>
      <c r="W578" s="666">
        <v>1.0769</v>
      </c>
      <c r="X578" s="666">
        <v>1.07151</v>
      </c>
      <c r="Y578" s="666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D578">
        <v>1.13025</v>
      </c>
      <c r="BE578">
        <v>1.1323000000000001</v>
      </c>
      <c r="BF578">
        <v>1.13435</v>
      </c>
      <c r="BG578">
        <v>1.13635</v>
      </c>
      <c r="BH578">
        <v>1.1384000000000001</v>
      </c>
      <c r="BI578">
        <v>1.14045</v>
      </c>
      <c r="BJ578">
        <v>1.14245</v>
      </c>
      <c r="BK578">
        <v>1.1445000000000001</v>
      </c>
      <c r="BL578">
        <v>1.14655</v>
      </c>
    </row>
    <row r="579" spans="1:66">
      <c r="A579" s="96">
        <v>45093</v>
      </c>
      <c r="W579" s="666">
        <v>1.0769</v>
      </c>
      <c r="X579" s="666">
        <v>1.07151</v>
      </c>
      <c r="Y579" s="666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D579">
        <v>1.13205</v>
      </c>
      <c r="BE579">
        <v>1.13435</v>
      </c>
      <c r="BF579">
        <v>1.1367</v>
      </c>
      <c r="BG579">
        <v>1.139</v>
      </c>
      <c r="BH579">
        <v>1.1413</v>
      </c>
      <c r="BI579">
        <v>1.1435999999999999</v>
      </c>
      <c r="BJ579">
        <v>1.14595</v>
      </c>
      <c r="BK579">
        <v>1.14825</v>
      </c>
      <c r="BL579">
        <v>1.15055</v>
      </c>
      <c r="BM579">
        <v>1.1529499999999999</v>
      </c>
    </row>
    <row r="580" spans="1:66">
      <c r="A580" s="96">
        <v>45096</v>
      </c>
      <c r="W580" s="666">
        <v>1.0769</v>
      </c>
      <c r="X580" s="666">
        <v>1.07151</v>
      </c>
      <c r="Y580" s="666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D580">
        <v>1.13205</v>
      </c>
      <c r="BE580">
        <v>1.13435</v>
      </c>
      <c r="BF580">
        <v>1.1367</v>
      </c>
      <c r="BG580">
        <v>1.139</v>
      </c>
      <c r="BH580">
        <v>1.1413</v>
      </c>
      <c r="BI580">
        <v>1.1435999999999999</v>
      </c>
      <c r="BJ580">
        <v>1.14595</v>
      </c>
      <c r="BK580">
        <v>1.14825</v>
      </c>
      <c r="BL580">
        <v>1.15055</v>
      </c>
      <c r="BM580">
        <v>1.1529499999999999</v>
      </c>
    </row>
    <row r="581" spans="1:66">
      <c r="A581" s="96">
        <v>45097</v>
      </c>
      <c r="W581" s="666">
        <v>1.0769</v>
      </c>
      <c r="X581" s="666">
        <v>1.07151</v>
      </c>
      <c r="Y581" s="666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D581">
        <v>1.12815</v>
      </c>
      <c r="BE581">
        <v>1.1305000000000001</v>
      </c>
      <c r="BF581">
        <v>1.1328499999999999</v>
      </c>
      <c r="BG581">
        <v>1.1351500000000001</v>
      </c>
      <c r="BH581">
        <v>1.1375</v>
      </c>
      <c r="BI581">
        <v>1.13985</v>
      </c>
      <c r="BJ581">
        <v>1.1422000000000001</v>
      </c>
      <c r="BK581">
        <v>1.14455</v>
      </c>
      <c r="BL581">
        <v>1.1469</v>
      </c>
      <c r="BM581">
        <v>1.1493500000000001</v>
      </c>
    </row>
    <row r="582" spans="1:66">
      <c r="A582" s="96">
        <v>45098</v>
      </c>
      <c r="W582" s="666">
        <v>1.0769</v>
      </c>
      <c r="X582" s="666">
        <v>1.07151</v>
      </c>
      <c r="Y582" s="666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D582">
        <v>1.135</v>
      </c>
      <c r="BE582">
        <v>1.1373</v>
      </c>
      <c r="BF582">
        <v>1.1395999999999999</v>
      </c>
      <c r="BG582">
        <v>1.14195</v>
      </c>
      <c r="BH582">
        <v>1.14425</v>
      </c>
      <c r="BI582">
        <v>1.14655</v>
      </c>
      <c r="BJ582">
        <v>1.1489</v>
      </c>
      <c r="BK582">
        <v>1.1512</v>
      </c>
      <c r="BL582">
        <v>1.1535500000000001</v>
      </c>
      <c r="BM582">
        <v>1.15595</v>
      </c>
    </row>
    <row r="583" spans="1:66">
      <c r="A583" s="96">
        <v>45099</v>
      </c>
      <c r="W583" s="666">
        <v>1.0769</v>
      </c>
      <c r="X583" s="666">
        <v>1.07151</v>
      </c>
      <c r="Y583" s="666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D583">
        <v>1.1316999999999999</v>
      </c>
      <c r="BE583">
        <v>1.1339999999999999</v>
      </c>
      <c r="BF583">
        <v>1.1363000000000001</v>
      </c>
      <c r="BG583">
        <v>1.13855</v>
      </c>
      <c r="BH583">
        <v>1.1408499999999999</v>
      </c>
      <c r="BI583">
        <v>1.1431</v>
      </c>
      <c r="BJ583">
        <v>1.1454</v>
      </c>
      <c r="BK583">
        <v>1.1476999999999999</v>
      </c>
      <c r="BL583">
        <v>1.14995</v>
      </c>
      <c r="BM583">
        <v>1.15235</v>
      </c>
    </row>
    <row r="584" spans="1:66">
      <c r="A584" s="96">
        <v>45100</v>
      </c>
      <c r="W584" s="666">
        <v>1.0769</v>
      </c>
      <c r="X584" s="666">
        <v>1.07151</v>
      </c>
      <c r="Y584" s="666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D584">
        <v>1.12635</v>
      </c>
      <c r="BE584">
        <v>1.1288499999999999</v>
      </c>
      <c r="BF584">
        <v>1.1313</v>
      </c>
      <c r="BG584">
        <v>1.13375</v>
      </c>
      <c r="BH584">
        <v>1.1362000000000001</v>
      </c>
      <c r="BI584">
        <v>1.1386499999999999</v>
      </c>
      <c r="BJ584">
        <v>1.1411</v>
      </c>
      <c r="BK584">
        <v>1.1435500000000001</v>
      </c>
      <c r="BL584">
        <v>1.14605</v>
      </c>
      <c r="BM584">
        <v>1.1486000000000001</v>
      </c>
    </row>
    <row r="585" spans="1:66">
      <c r="A585" s="96">
        <v>45103</v>
      </c>
      <c r="W585" s="666">
        <v>1.0769</v>
      </c>
      <c r="X585" s="666">
        <v>1.07151</v>
      </c>
      <c r="Y585" s="666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D585">
        <v>1.1294500000000001</v>
      </c>
      <c r="BE585">
        <v>1.1321000000000001</v>
      </c>
      <c r="BF585">
        <v>1.1347</v>
      </c>
      <c r="BG585">
        <v>1.1373500000000001</v>
      </c>
      <c r="BH585">
        <v>1.13995</v>
      </c>
      <c r="BI585">
        <v>1.1426000000000001</v>
      </c>
      <c r="BJ585">
        <v>1.1452</v>
      </c>
      <c r="BK585">
        <v>1.14785</v>
      </c>
      <c r="BL585">
        <v>1.1505000000000001</v>
      </c>
      <c r="BM585">
        <v>1.1532</v>
      </c>
    </row>
    <row r="586" spans="1:66">
      <c r="A586" s="96">
        <v>45104</v>
      </c>
      <c r="W586" s="666">
        <v>1.0769</v>
      </c>
      <c r="X586" s="666">
        <v>1.07151</v>
      </c>
      <c r="Y586" s="666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D586">
        <v>1.13365</v>
      </c>
      <c r="BE586">
        <v>1.13625</v>
      </c>
      <c r="BF586">
        <v>1.1389</v>
      </c>
      <c r="BG586">
        <v>1.1415</v>
      </c>
      <c r="BH586">
        <v>1.14415</v>
      </c>
      <c r="BI586">
        <v>1.1467499999999999</v>
      </c>
      <c r="BJ586">
        <v>1.1493500000000001</v>
      </c>
      <c r="BK586">
        <v>1.1519999999999999</v>
      </c>
      <c r="BL586">
        <v>1.1546000000000001</v>
      </c>
      <c r="BM586">
        <v>1.1573500000000001</v>
      </c>
    </row>
    <row r="587" spans="1:66">
      <c r="A587" s="96">
        <v>45105</v>
      </c>
      <c r="W587" s="666">
        <v>1.0769</v>
      </c>
      <c r="X587" s="666">
        <v>1.07151</v>
      </c>
      <c r="Y587" s="666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D587">
        <v>1.12995</v>
      </c>
      <c r="BE587">
        <v>1.1325499999999999</v>
      </c>
      <c r="BF587">
        <v>1.1351500000000001</v>
      </c>
      <c r="BG587">
        <v>1.13775</v>
      </c>
      <c r="BH587">
        <v>1.14035</v>
      </c>
      <c r="BI587">
        <v>1.1429499999999999</v>
      </c>
      <c r="BJ587">
        <v>1.1455</v>
      </c>
      <c r="BK587">
        <v>1.1480999999999999</v>
      </c>
      <c r="BL587">
        <v>1.1507000000000001</v>
      </c>
      <c r="BM587">
        <v>1.1534</v>
      </c>
    </row>
    <row r="588" spans="1:66">
      <c r="A588" s="96">
        <v>45106</v>
      </c>
      <c r="W588" s="666">
        <v>1.0769</v>
      </c>
      <c r="X588" s="666">
        <v>1.07151</v>
      </c>
      <c r="Y588" s="666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D588">
        <v>1.1256999999999999</v>
      </c>
      <c r="BE588">
        <v>1.12835</v>
      </c>
      <c r="BF588">
        <v>1.1310500000000001</v>
      </c>
      <c r="BG588">
        <v>1.13375</v>
      </c>
      <c r="BH588">
        <v>1.13645</v>
      </c>
      <c r="BI588">
        <v>1.1391500000000001</v>
      </c>
      <c r="BJ588">
        <v>1.14185</v>
      </c>
      <c r="BK588">
        <v>1.14455</v>
      </c>
      <c r="BL588">
        <v>1.1472</v>
      </c>
      <c r="BM588">
        <v>1.15005</v>
      </c>
    </row>
    <row r="589" spans="1:66">
      <c r="A589" s="96">
        <v>45107</v>
      </c>
      <c r="W589" s="666">
        <v>1.0769</v>
      </c>
      <c r="X589" s="666">
        <v>1.07151</v>
      </c>
      <c r="Y589" s="666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D589">
        <v>1.1305000000000001</v>
      </c>
      <c r="BE589">
        <v>1.1332500000000001</v>
      </c>
      <c r="BF589">
        <v>1.1359999999999999</v>
      </c>
      <c r="BG589">
        <v>1.1387499999999999</v>
      </c>
      <c r="BH589">
        <v>1.1414500000000001</v>
      </c>
      <c r="BI589">
        <v>1.1442000000000001</v>
      </c>
      <c r="BJ589">
        <v>1.1469499999999999</v>
      </c>
      <c r="BK589">
        <v>1.1496999999999999</v>
      </c>
      <c r="BL589">
        <v>1.15245</v>
      </c>
      <c r="BM589">
        <v>1.1553</v>
      </c>
    </row>
    <row r="590" spans="1:66">
      <c r="A590" s="96">
        <v>45110</v>
      </c>
      <c r="W590" s="666">
        <v>1.0769</v>
      </c>
      <c r="X590" s="666">
        <v>1.07151</v>
      </c>
      <c r="Y590" s="666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D590">
        <v>1.13045</v>
      </c>
      <c r="BE590">
        <v>1.1331500000000001</v>
      </c>
      <c r="BF590">
        <v>1.1358999999999999</v>
      </c>
      <c r="BG590">
        <v>1.1386499999999999</v>
      </c>
      <c r="BH590">
        <v>1.1414</v>
      </c>
      <c r="BI590">
        <v>1.1440999999999999</v>
      </c>
      <c r="BJ590">
        <v>1.1468499999999999</v>
      </c>
      <c r="BK590">
        <v>1.1496</v>
      </c>
      <c r="BL590">
        <v>1.1523000000000001</v>
      </c>
      <c r="BM590">
        <v>1.1552</v>
      </c>
    </row>
    <row r="591" spans="1:66">
      <c r="A591" s="104">
        <v>45111</v>
      </c>
      <c r="W591" s="666">
        <v>1.0769</v>
      </c>
      <c r="X591" s="666">
        <v>1.07151</v>
      </c>
      <c r="Y591" s="666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92">
        <v>1.0933999999999999</v>
      </c>
      <c r="AE591" s="192">
        <v>1.0952999999999999</v>
      </c>
      <c r="AF591" s="192">
        <v>1.0969</v>
      </c>
      <c r="AG591" s="192">
        <v>1.1001000000000001</v>
      </c>
      <c r="AH591" s="192">
        <v>1.10545</v>
      </c>
      <c r="AI591" s="192"/>
      <c r="AJ591" s="192"/>
      <c r="AK591" s="192">
        <v>1.1096999999999999</v>
      </c>
      <c r="AL591" s="192"/>
      <c r="AM591" s="192"/>
      <c r="AN591" s="192">
        <v>1.1129500000000001</v>
      </c>
      <c r="AO591" s="192"/>
      <c r="AP591" s="192"/>
      <c r="AQ591" s="192">
        <v>1.1160000000000001</v>
      </c>
      <c r="AR591" s="192"/>
      <c r="AS591" s="192"/>
      <c r="AT591" s="192">
        <v>1.1191</v>
      </c>
      <c r="AU591" s="192"/>
      <c r="AV591" s="192"/>
      <c r="AW591" s="192">
        <v>1.12215</v>
      </c>
      <c r="AX591" s="192"/>
      <c r="AY591" s="192"/>
      <c r="AZ591" s="192">
        <v>1.1249499999999999</v>
      </c>
      <c r="BA591" s="192"/>
      <c r="BB591" s="192"/>
      <c r="BC591" s="192">
        <v>1.1276999999999999</v>
      </c>
      <c r="BD591" s="192">
        <v>1.13045</v>
      </c>
      <c r="BE591" s="192">
        <v>1.1331500000000001</v>
      </c>
      <c r="BF591" s="192">
        <v>1.1358999999999999</v>
      </c>
      <c r="BG591" s="192">
        <v>1.1386499999999999</v>
      </c>
      <c r="BH591" s="192">
        <v>1.1414</v>
      </c>
      <c r="BI591" s="192">
        <v>1.1440999999999999</v>
      </c>
      <c r="BJ591" s="192">
        <v>1.1468499999999999</v>
      </c>
      <c r="BK591" s="192">
        <v>1.1496</v>
      </c>
      <c r="BL591" s="192">
        <v>1.1523000000000001</v>
      </c>
      <c r="BM591" s="192">
        <v>1.1552</v>
      </c>
      <c r="BN591" s="192"/>
    </row>
    <row r="592" spans="1:66">
      <c r="A592" s="96">
        <v>45112</v>
      </c>
      <c r="W592" s="666">
        <v>1.0769</v>
      </c>
      <c r="X592" s="666">
        <v>1.07151</v>
      </c>
      <c r="Y592" s="666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D592">
        <v>1.1255999999999999</v>
      </c>
      <c r="BE592">
        <v>1.1285000000000001</v>
      </c>
      <c r="BF592">
        <v>1.1314500000000001</v>
      </c>
      <c r="BG592">
        <v>1.13435</v>
      </c>
      <c r="BH592">
        <v>1.1373</v>
      </c>
      <c r="BI592">
        <v>1.1402000000000001</v>
      </c>
      <c r="BJ592">
        <v>1.1431500000000001</v>
      </c>
      <c r="BK592">
        <v>1.14605</v>
      </c>
      <c r="BL592">
        <v>1.149</v>
      </c>
      <c r="BM592">
        <v>1.15205</v>
      </c>
    </row>
    <row r="593" spans="1:66">
      <c r="A593" s="96">
        <v>45113</v>
      </c>
      <c r="W593" s="666">
        <v>1.0769</v>
      </c>
      <c r="X593" s="666">
        <v>1.07151</v>
      </c>
      <c r="Y593" s="666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D593">
        <v>1.1282000000000001</v>
      </c>
      <c r="BE593">
        <v>1.1310500000000001</v>
      </c>
      <c r="BF593">
        <v>1.1338999999999999</v>
      </c>
      <c r="BG593">
        <v>1.1367499999999999</v>
      </c>
      <c r="BH593">
        <v>1.1395999999999999</v>
      </c>
      <c r="BI593">
        <v>1.14245</v>
      </c>
      <c r="BJ593">
        <v>1.1453</v>
      </c>
      <c r="BK593">
        <v>1.14815</v>
      </c>
      <c r="BL593">
        <v>1.151</v>
      </c>
      <c r="BM593">
        <v>1.15395</v>
      </c>
    </row>
    <row r="594" spans="1:66">
      <c r="A594" s="96">
        <v>45114</v>
      </c>
      <c r="W594" s="666">
        <v>1.0769</v>
      </c>
      <c r="X594" s="666">
        <v>1.07151</v>
      </c>
      <c r="Y594" s="666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D594">
        <v>1.1368</v>
      </c>
      <c r="BE594">
        <v>1.1396999999999999</v>
      </c>
      <c r="BF594">
        <v>1.14255</v>
      </c>
      <c r="BG594">
        <v>1.1454500000000001</v>
      </c>
      <c r="BH594">
        <v>1.1483000000000001</v>
      </c>
      <c r="BI594">
        <v>1.1512</v>
      </c>
      <c r="BJ594">
        <v>1.1540999999999999</v>
      </c>
      <c r="BK594">
        <v>1.1569499999999999</v>
      </c>
      <c r="BL594">
        <v>1.15985</v>
      </c>
      <c r="BM594">
        <v>1.1628499999999999</v>
      </c>
    </row>
    <row r="595" spans="1:66">
      <c r="A595" s="96">
        <v>45117</v>
      </c>
      <c r="W595" s="666">
        <v>1.0769</v>
      </c>
      <c r="X595" s="666">
        <v>1.07151</v>
      </c>
      <c r="Y595" s="666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D595">
        <v>1.1368</v>
      </c>
      <c r="BE595">
        <v>1.1393500000000001</v>
      </c>
      <c r="BF595">
        <v>1.14185</v>
      </c>
      <c r="BG595">
        <v>1.14435</v>
      </c>
      <c r="BH595">
        <v>1.1468499999999999</v>
      </c>
      <c r="BI595">
        <v>1.1493500000000001</v>
      </c>
      <c r="BJ595">
        <v>1.15185</v>
      </c>
      <c r="BK595">
        <v>1.15435</v>
      </c>
      <c r="BL595">
        <v>1.1568499999999999</v>
      </c>
      <c r="BM595">
        <v>1.1595</v>
      </c>
    </row>
    <row r="596" spans="1:66">
      <c r="A596" s="96">
        <v>45118</v>
      </c>
      <c r="W596" s="666">
        <v>1.0769</v>
      </c>
      <c r="X596" s="666">
        <v>1.07151</v>
      </c>
      <c r="Y596" s="666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D596">
        <v>1.13615</v>
      </c>
      <c r="BE596">
        <v>1.13855</v>
      </c>
      <c r="BF596">
        <v>1.141</v>
      </c>
      <c r="BG596">
        <v>1.1434500000000001</v>
      </c>
      <c r="BH596">
        <v>1.1458999999999999</v>
      </c>
      <c r="BI596">
        <v>1.14835</v>
      </c>
      <c r="BJ596">
        <v>1.1508</v>
      </c>
      <c r="BK596">
        <v>1.1532500000000001</v>
      </c>
      <c r="BL596">
        <v>1.1556500000000001</v>
      </c>
      <c r="BM596">
        <v>1.1581999999999999</v>
      </c>
    </row>
    <row r="597" spans="1:66">
      <c r="A597" s="96">
        <v>45119</v>
      </c>
      <c r="W597" s="666">
        <v>1.0769</v>
      </c>
      <c r="X597" s="666">
        <v>1.07151</v>
      </c>
      <c r="Y597" s="666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D597">
        <v>1.1486000000000001</v>
      </c>
      <c r="BE597">
        <v>1.1509</v>
      </c>
      <c r="BF597">
        <v>1.1531499999999999</v>
      </c>
      <c r="BG597">
        <v>1.1554</v>
      </c>
      <c r="BH597">
        <v>1.1577</v>
      </c>
      <c r="BI597">
        <v>1.15995</v>
      </c>
      <c r="BJ597">
        <v>1.1621999999999999</v>
      </c>
      <c r="BK597">
        <v>1.16445</v>
      </c>
      <c r="BL597">
        <v>1.16675</v>
      </c>
      <c r="BM597">
        <v>1.1691</v>
      </c>
    </row>
    <row r="598" spans="1:66">
      <c r="A598" s="96">
        <v>45120</v>
      </c>
      <c r="W598" s="666">
        <v>1.0769</v>
      </c>
      <c r="X598" s="666">
        <v>1.07151</v>
      </c>
      <c r="Y598" s="666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D598">
        <v>1.15595</v>
      </c>
      <c r="BE598">
        <v>1.15825</v>
      </c>
      <c r="BF598">
        <v>1.1606000000000001</v>
      </c>
      <c r="BG598">
        <v>1.1629</v>
      </c>
      <c r="BH598">
        <v>1.1652</v>
      </c>
      <c r="BI598">
        <v>1.1675</v>
      </c>
      <c r="BJ598">
        <v>1.1698</v>
      </c>
      <c r="BK598">
        <v>1.1720999999999999</v>
      </c>
      <c r="BL598">
        <v>1.1744000000000001</v>
      </c>
      <c r="BM598">
        <v>1.17685</v>
      </c>
    </row>
    <row r="599" spans="1:66">
      <c r="A599" s="96">
        <v>45121</v>
      </c>
      <c r="W599" s="666">
        <v>1.0769</v>
      </c>
      <c r="X599" s="666">
        <v>1.07151</v>
      </c>
      <c r="Y599" s="666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D599">
        <v>1.1587000000000001</v>
      </c>
      <c r="BE599">
        <v>1.1610499999999999</v>
      </c>
      <c r="BF599">
        <v>1.1634500000000001</v>
      </c>
      <c r="BG599">
        <v>1.1657999999999999</v>
      </c>
      <c r="BH599">
        <v>1.16815</v>
      </c>
      <c r="BI599">
        <v>1.1705000000000001</v>
      </c>
      <c r="BJ599">
        <v>1.1728499999999999</v>
      </c>
      <c r="BK599">
        <v>1.1752</v>
      </c>
      <c r="BL599">
        <v>1.1775500000000001</v>
      </c>
      <c r="BM599">
        <v>1.18005</v>
      </c>
    </row>
    <row r="600" spans="1:66">
      <c r="A600" s="96">
        <v>45124</v>
      </c>
      <c r="W600" s="666">
        <v>1.0769</v>
      </c>
      <c r="X600" s="666">
        <v>1.07151</v>
      </c>
      <c r="Y600" s="666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D600">
        <v>1.1573500000000001</v>
      </c>
      <c r="BE600">
        <v>1.1597999999999999</v>
      </c>
      <c r="BF600">
        <v>1.16225</v>
      </c>
      <c r="BG600">
        <v>1.1647000000000001</v>
      </c>
      <c r="BH600">
        <v>1.1671499999999999</v>
      </c>
      <c r="BI600">
        <v>1.1696500000000001</v>
      </c>
      <c r="BJ600">
        <v>1.1720999999999999</v>
      </c>
      <c r="BK600">
        <v>1.17455</v>
      </c>
      <c r="BL600">
        <v>1.177</v>
      </c>
      <c r="BM600">
        <v>1.1794500000000001</v>
      </c>
      <c r="BN600">
        <v>1.18205</v>
      </c>
    </row>
    <row r="601" spans="1:66">
      <c r="A601" s="96">
        <v>45125</v>
      </c>
      <c r="W601" s="666">
        <v>1.0769</v>
      </c>
      <c r="X601" s="666">
        <v>1.07151</v>
      </c>
      <c r="Y601" s="666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D601">
        <v>1.1583000000000001</v>
      </c>
      <c r="BE601">
        <v>1.1609</v>
      </c>
      <c r="BF601">
        <v>1.1635</v>
      </c>
      <c r="BG601">
        <v>1.1660999999999999</v>
      </c>
      <c r="BH601">
        <v>1.1687000000000001</v>
      </c>
      <c r="BI601">
        <v>1.1713</v>
      </c>
      <c r="BJ601">
        <v>1.1738999999999999</v>
      </c>
      <c r="BK601">
        <v>1.17655</v>
      </c>
      <c r="BL601">
        <v>1.1791499999999999</v>
      </c>
      <c r="BM601">
        <v>1.1817500000000001</v>
      </c>
      <c r="BN601">
        <v>1.18445</v>
      </c>
    </row>
    <row r="602" spans="1:66">
      <c r="A602" s="96">
        <v>45126</v>
      </c>
      <c r="W602" s="666">
        <v>1.0769</v>
      </c>
      <c r="X602" s="666">
        <v>1.07151</v>
      </c>
      <c r="Y602" s="666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D602">
        <v>1.1551</v>
      </c>
      <c r="BE602">
        <v>1.1575</v>
      </c>
      <c r="BF602">
        <v>1.1598999999999999</v>
      </c>
      <c r="BG602">
        <v>1.1623000000000001</v>
      </c>
      <c r="BH602">
        <v>1.1647000000000001</v>
      </c>
      <c r="BI602">
        <v>1.1671</v>
      </c>
      <c r="BJ602">
        <v>1.1695</v>
      </c>
      <c r="BK602">
        <v>1.1718999999999999</v>
      </c>
      <c r="BL602">
        <v>1.1742999999999999</v>
      </c>
      <c r="BM602">
        <v>1.1767000000000001</v>
      </c>
      <c r="BN602">
        <v>1.1792</v>
      </c>
    </row>
    <row r="603" spans="1:66">
      <c r="A603" s="96">
        <v>45127</v>
      </c>
      <c r="W603" s="666">
        <v>1.0769</v>
      </c>
      <c r="X603" s="666">
        <v>1.07151</v>
      </c>
      <c r="Y603" s="666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D603">
        <v>1.14795</v>
      </c>
      <c r="BE603">
        <v>1.1505000000000001</v>
      </c>
      <c r="BF603">
        <v>1.153</v>
      </c>
      <c r="BG603">
        <v>1.1555500000000001</v>
      </c>
      <c r="BH603">
        <v>1.15805</v>
      </c>
      <c r="BI603">
        <v>1.1606000000000001</v>
      </c>
      <c r="BJ603">
        <v>1.1631499999999999</v>
      </c>
      <c r="BK603">
        <v>1.1656500000000001</v>
      </c>
      <c r="BL603">
        <v>1.1681999999999999</v>
      </c>
      <c r="BM603">
        <v>1.1707000000000001</v>
      </c>
      <c r="BN603">
        <v>1.1733499999999999</v>
      </c>
    </row>
    <row r="604" spans="1:66">
      <c r="A604" s="96">
        <v>45128</v>
      </c>
      <c r="W604" s="666">
        <v>1.0769</v>
      </c>
      <c r="X604" s="666">
        <v>1.07151</v>
      </c>
      <c r="Y604" s="666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D604">
        <v>1.1486000000000001</v>
      </c>
      <c r="BE604">
        <v>1.1511499999999999</v>
      </c>
      <c r="BF604">
        <v>1.1536999999999999</v>
      </c>
      <c r="BG604">
        <v>1.15625</v>
      </c>
      <c r="BH604">
        <v>1.1588000000000001</v>
      </c>
      <c r="BI604">
        <v>1.1613500000000001</v>
      </c>
      <c r="BJ604">
        <v>1.1638500000000001</v>
      </c>
      <c r="BK604">
        <v>1.1664000000000001</v>
      </c>
      <c r="BL604">
        <v>1.1689499999999999</v>
      </c>
      <c r="BM604">
        <v>1.1715</v>
      </c>
      <c r="BN604">
        <v>1.17415</v>
      </c>
    </row>
    <row r="605" spans="1:66">
      <c r="A605" s="96">
        <v>45131</v>
      </c>
      <c r="W605" s="666">
        <v>1.0769</v>
      </c>
      <c r="X605" s="666">
        <v>1.07151</v>
      </c>
      <c r="Y605" s="666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D605">
        <v>1.14585</v>
      </c>
      <c r="BE605">
        <v>1.1486000000000001</v>
      </c>
      <c r="BF605">
        <v>1.1514</v>
      </c>
      <c r="BG605">
        <v>1.1541999999999999</v>
      </c>
      <c r="BH605">
        <v>1.157</v>
      </c>
      <c r="BI605">
        <v>1.1597500000000001</v>
      </c>
      <c r="BJ605">
        <v>1.16255</v>
      </c>
      <c r="BK605">
        <v>1.1653500000000001</v>
      </c>
      <c r="BL605">
        <v>1.16815</v>
      </c>
      <c r="BM605">
        <v>1.1709000000000001</v>
      </c>
      <c r="BN605">
        <v>1.1738</v>
      </c>
    </row>
    <row r="606" spans="1:66">
      <c r="A606" s="96">
        <v>45132</v>
      </c>
      <c r="W606" s="666">
        <v>1.0769</v>
      </c>
      <c r="X606" s="666">
        <v>1.07151</v>
      </c>
      <c r="Y606" s="666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D606">
        <v>1.1442000000000001</v>
      </c>
      <c r="BE606">
        <v>1.1473</v>
      </c>
      <c r="BF606">
        <v>1.15035</v>
      </c>
      <c r="BG606">
        <v>1.1534500000000001</v>
      </c>
      <c r="BH606">
        <v>1.15655</v>
      </c>
      <c r="BI606">
        <v>1.1596</v>
      </c>
      <c r="BJ606">
        <v>1.1627000000000001</v>
      </c>
      <c r="BK606">
        <v>1.1657999999999999</v>
      </c>
      <c r="BL606">
        <v>1.1688499999999999</v>
      </c>
      <c r="BM606">
        <v>1.17195</v>
      </c>
      <c r="BN606">
        <v>1.1751499999999999</v>
      </c>
    </row>
    <row r="607" spans="1:66">
      <c r="A607" s="96">
        <v>45133</v>
      </c>
      <c r="W607" s="666">
        <v>1.0769</v>
      </c>
      <c r="X607" s="666">
        <v>1.07151</v>
      </c>
      <c r="Y607" s="666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D607">
        <v>1.14805</v>
      </c>
      <c r="BE607">
        <v>1.1508</v>
      </c>
      <c r="BF607">
        <v>1.1536</v>
      </c>
      <c r="BG607">
        <v>1.15635</v>
      </c>
      <c r="BH607">
        <v>1.1591</v>
      </c>
      <c r="BI607">
        <v>1.16185</v>
      </c>
      <c r="BJ607">
        <v>1.1646000000000001</v>
      </c>
      <c r="BK607">
        <v>1.1674</v>
      </c>
      <c r="BL607">
        <v>1.17015</v>
      </c>
      <c r="BM607">
        <v>1.1729000000000001</v>
      </c>
      <c r="BN607">
        <v>1.1758</v>
      </c>
    </row>
    <row r="608" spans="1:66">
      <c r="A608" s="96">
        <v>45134</v>
      </c>
      <c r="W608" s="666">
        <v>1.0769</v>
      </c>
      <c r="X608" s="666">
        <v>1.07151</v>
      </c>
      <c r="Y608" s="666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D608">
        <v>1.13625</v>
      </c>
      <c r="BE608">
        <v>1.1391500000000001</v>
      </c>
      <c r="BF608">
        <v>1.14205</v>
      </c>
      <c r="BG608">
        <v>1.1449499999999999</v>
      </c>
      <c r="BH608">
        <v>1.1478999999999999</v>
      </c>
      <c r="BI608">
        <v>1.1508</v>
      </c>
      <c r="BJ608">
        <v>1.1536999999999999</v>
      </c>
      <c r="BK608">
        <v>1.1566000000000001</v>
      </c>
      <c r="BL608">
        <v>1.1595</v>
      </c>
      <c r="BM608">
        <v>1.1624000000000001</v>
      </c>
      <c r="BN608">
        <v>1.1654</v>
      </c>
    </row>
    <row r="609" spans="1:67">
      <c r="A609" s="96">
        <v>45135</v>
      </c>
      <c r="W609" s="666">
        <v>1.0769</v>
      </c>
      <c r="X609" s="666">
        <v>1.07151</v>
      </c>
      <c r="Y609" s="666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D609">
        <v>1.14205</v>
      </c>
      <c r="BE609">
        <v>1.1450499999999999</v>
      </c>
      <c r="BF609">
        <v>1.1480999999999999</v>
      </c>
      <c r="BG609">
        <v>1.1511</v>
      </c>
      <c r="BH609">
        <v>1.1540999999999999</v>
      </c>
      <c r="BI609">
        <v>1.1571499999999999</v>
      </c>
      <c r="BJ609">
        <v>1.16015</v>
      </c>
      <c r="BK609">
        <v>1.1631499999999999</v>
      </c>
      <c r="BL609">
        <v>1.1661999999999999</v>
      </c>
      <c r="BM609">
        <v>1.1692</v>
      </c>
      <c r="BN609">
        <v>1.17235</v>
      </c>
    </row>
    <row r="610" spans="1:67">
      <c r="A610" s="96">
        <v>45138</v>
      </c>
      <c r="W610" s="666">
        <v>1.0769</v>
      </c>
      <c r="X610" s="666">
        <v>1.07151</v>
      </c>
      <c r="Y610" s="666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D610">
        <v>1.1384000000000001</v>
      </c>
      <c r="BE610">
        <v>1.1413500000000001</v>
      </c>
      <c r="BF610">
        <v>1.1443000000000001</v>
      </c>
      <c r="BG610">
        <v>1.1472500000000001</v>
      </c>
      <c r="BH610">
        <v>1.1501999999999999</v>
      </c>
      <c r="BI610">
        <v>1.1531499999999999</v>
      </c>
      <c r="BJ610">
        <v>1.1560999999999999</v>
      </c>
      <c r="BK610">
        <v>1.1590499999999999</v>
      </c>
      <c r="BL610">
        <v>1.1619999999999999</v>
      </c>
      <c r="BM610">
        <v>1.1649499999999999</v>
      </c>
      <c r="BN610">
        <v>1.16805</v>
      </c>
    </row>
    <row r="611" spans="1:67">
      <c r="A611" s="96">
        <v>45139</v>
      </c>
      <c r="W611" s="666">
        <v>1.0769</v>
      </c>
      <c r="X611" s="666">
        <v>1.07151</v>
      </c>
      <c r="Y611" s="666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D611">
        <v>1.1369499999999999</v>
      </c>
      <c r="BE611">
        <v>1.13995</v>
      </c>
      <c r="BF611">
        <v>1.143</v>
      </c>
      <c r="BG611">
        <v>1.14605</v>
      </c>
      <c r="BH611">
        <v>1.1491</v>
      </c>
      <c r="BI611">
        <v>1.15215</v>
      </c>
      <c r="BJ611">
        <v>1.1552</v>
      </c>
      <c r="BK611">
        <v>1.15825</v>
      </c>
      <c r="BL611">
        <v>1.1613</v>
      </c>
      <c r="BM611">
        <v>1.1642999999999999</v>
      </c>
      <c r="BN611">
        <v>1.1675</v>
      </c>
    </row>
    <row r="612" spans="1:67">
      <c r="A612" s="96">
        <v>45140</v>
      </c>
      <c r="W612" s="666">
        <v>1.0769</v>
      </c>
      <c r="X612" s="666">
        <v>1.07151</v>
      </c>
      <c r="Y612" s="666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D612">
        <v>1.1336999999999999</v>
      </c>
      <c r="BE612">
        <v>1.1368</v>
      </c>
      <c r="BF612">
        <v>1.13985</v>
      </c>
      <c r="BG612">
        <v>1.1429</v>
      </c>
      <c r="BH612">
        <v>1.1459999999999999</v>
      </c>
      <c r="BI612">
        <v>1.1490499999999999</v>
      </c>
      <c r="BJ612">
        <v>1.1520999999999999</v>
      </c>
      <c r="BK612">
        <v>1.1552</v>
      </c>
      <c r="BL612">
        <v>1.15825</v>
      </c>
      <c r="BM612">
        <v>1.1613500000000001</v>
      </c>
      <c r="BN612">
        <v>1.16455</v>
      </c>
    </row>
    <row r="613" spans="1:67">
      <c r="A613" s="96">
        <v>45141</v>
      </c>
      <c r="W613" s="666">
        <v>1.0769</v>
      </c>
      <c r="X613" s="666">
        <v>1.07151</v>
      </c>
      <c r="Y613" s="666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D613">
        <v>1.1333500000000001</v>
      </c>
      <c r="BE613">
        <v>1.1365499999999999</v>
      </c>
      <c r="BF613">
        <v>1.1396999999999999</v>
      </c>
      <c r="BG613">
        <v>1.1429</v>
      </c>
      <c r="BH613">
        <v>1.14605</v>
      </c>
      <c r="BI613">
        <v>1.1492500000000001</v>
      </c>
      <c r="BJ613">
        <v>1.15245</v>
      </c>
      <c r="BK613">
        <v>1.1556</v>
      </c>
      <c r="BL613">
        <v>1.1588000000000001</v>
      </c>
      <c r="BM613">
        <v>1.16195</v>
      </c>
      <c r="BN613">
        <v>1.1653</v>
      </c>
    </row>
    <row r="614" spans="1:67">
      <c r="A614" s="96">
        <v>45142</v>
      </c>
      <c r="W614" s="666">
        <v>1.0769</v>
      </c>
      <c r="X614" s="666">
        <v>1.07151</v>
      </c>
      <c r="Y614" s="666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D614">
        <v>1.1383000000000001</v>
      </c>
      <c r="BE614">
        <v>1.1412</v>
      </c>
      <c r="BF614">
        <v>1.1440999999999999</v>
      </c>
      <c r="BG614">
        <v>1.147</v>
      </c>
      <c r="BH614">
        <v>1.1498999999999999</v>
      </c>
      <c r="BI614">
        <v>1.1528</v>
      </c>
      <c r="BJ614">
        <v>1.1556999999999999</v>
      </c>
      <c r="BK614">
        <v>1.1586000000000001</v>
      </c>
      <c r="BL614">
        <v>1.1615</v>
      </c>
      <c r="BM614">
        <v>1.1644000000000001</v>
      </c>
      <c r="BN614">
        <v>1.1674</v>
      </c>
    </row>
    <row r="615" spans="1:67">
      <c r="A615" s="96">
        <v>45145</v>
      </c>
      <c r="W615" s="666">
        <v>1.0769</v>
      </c>
      <c r="X615" s="666">
        <v>1.07151</v>
      </c>
      <c r="Y615" s="666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D615">
        <v>1.1370499999999999</v>
      </c>
      <c r="BE615">
        <v>1.1397999999999999</v>
      </c>
      <c r="BF615">
        <v>1.14255</v>
      </c>
      <c r="BG615">
        <v>1.1452500000000001</v>
      </c>
      <c r="BH615">
        <v>1.1479999999999999</v>
      </c>
      <c r="BI615">
        <v>1.1507499999999999</v>
      </c>
      <c r="BJ615">
        <v>1.1535</v>
      </c>
      <c r="BK615">
        <v>1.15625</v>
      </c>
      <c r="BL615">
        <v>1.159</v>
      </c>
      <c r="BM615">
        <v>1.1617</v>
      </c>
      <c r="BN615">
        <v>1.1646000000000001</v>
      </c>
    </row>
    <row r="616" spans="1:67">
      <c r="A616" s="96">
        <v>45146</v>
      </c>
      <c r="W616" s="666">
        <v>1.0769</v>
      </c>
      <c r="X616" s="666">
        <v>1.07151</v>
      </c>
      <c r="Y616" s="666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D616">
        <v>1.1329</v>
      </c>
      <c r="BE616">
        <v>1.1357999999999999</v>
      </c>
      <c r="BF616">
        <v>1.1387499999999999</v>
      </c>
      <c r="BG616">
        <v>1.1416500000000001</v>
      </c>
      <c r="BH616">
        <v>1.14455</v>
      </c>
      <c r="BI616">
        <v>1.1475</v>
      </c>
      <c r="BJ616">
        <v>1.1504000000000001</v>
      </c>
      <c r="BK616">
        <v>1.1533</v>
      </c>
      <c r="BL616">
        <v>1.15625</v>
      </c>
      <c r="BM616">
        <v>1.1591499999999999</v>
      </c>
      <c r="BN616">
        <v>1.1621999999999999</v>
      </c>
    </row>
    <row r="617" spans="1:67">
      <c r="A617" s="96">
        <v>45147</v>
      </c>
      <c r="W617" s="666">
        <v>1.0769</v>
      </c>
      <c r="X617" s="666">
        <v>1.07151</v>
      </c>
      <c r="Y617" s="666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D617">
        <v>1.1347</v>
      </c>
      <c r="BE617">
        <v>1.1375500000000001</v>
      </c>
      <c r="BF617">
        <v>1.1404000000000001</v>
      </c>
      <c r="BG617">
        <v>1.1432</v>
      </c>
      <c r="BH617">
        <v>1.14605</v>
      </c>
      <c r="BI617">
        <v>1.1489</v>
      </c>
      <c r="BJ617">
        <v>1.1516999999999999</v>
      </c>
      <c r="BK617">
        <v>1.15455</v>
      </c>
      <c r="BL617">
        <v>1.1574</v>
      </c>
      <c r="BM617">
        <v>1.16025</v>
      </c>
      <c r="BN617">
        <v>1.1632</v>
      </c>
    </row>
    <row r="618" spans="1:67">
      <c r="A618" s="96">
        <v>45148</v>
      </c>
      <c r="W618" s="666">
        <v>1.0769</v>
      </c>
      <c r="X618" s="666">
        <v>1.07151</v>
      </c>
      <c r="Y618" s="666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D618">
        <v>1.1361000000000001</v>
      </c>
      <c r="BE618">
        <v>1.1392</v>
      </c>
      <c r="BF618">
        <v>1.1423000000000001</v>
      </c>
      <c r="BG618">
        <v>1.1453500000000001</v>
      </c>
      <c r="BH618">
        <v>1.14845</v>
      </c>
      <c r="BI618">
        <v>1.1515500000000001</v>
      </c>
      <c r="BJ618">
        <v>1.1546000000000001</v>
      </c>
      <c r="BK618">
        <v>1.1577</v>
      </c>
      <c r="BL618">
        <v>1.1607499999999999</v>
      </c>
      <c r="BM618">
        <v>1.1638500000000001</v>
      </c>
      <c r="BN618">
        <v>1.1670499999999999</v>
      </c>
    </row>
    <row r="619" spans="1:67">
      <c r="A619" s="96">
        <v>45149</v>
      </c>
      <c r="W619" s="666">
        <v>1.0769</v>
      </c>
      <c r="X619" s="666">
        <v>1.07151</v>
      </c>
      <c r="Y619" s="666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D619">
        <v>1.1327</v>
      </c>
      <c r="BE619">
        <v>1.1357999999999999</v>
      </c>
      <c r="BF619">
        <v>1.1389499999999999</v>
      </c>
      <c r="BG619">
        <v>1.1420999999999999</v>
      </c>
      <c r="BH619">
        <v>1.1452</v>
      </c>
      <c r="BI619">
        <v>1.14835</v>
      </c>
      <c r="BJ619">
        <v>1.1515</v>
      </c>
      <c r="BK619">
        <v>1.1546000000000001</v>
      </c>
      <c r="BL619">
        <v>1.1577500000000001</v>
      </c>
      <c r="BM619">
        <v>1.1609</v>
      </c>
      <c r="BN619">
        <v>1.16415</v>
      </c>
    </row>
    <row r="620" spans="1:67">
      <c r="A620" s="96">
        <v>45152</v>
      </c>
      <c r="W620" s="666">
        <v>1.0769</v>
      </c>
      <c r="X620" s="666">
        <v>1.07151</v>
      </c>
      <c r="Y620" s="666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D620">
        <v>1.1254999999999999</v>
      </c>
      <c r="BE620">
        <v>1.1286499999999999</v>
      </c>
      <c r="BF620">
        <v>1.13185</v>
      </c>
      <c r="BG620">
        <v>1.135</v>
      </c>
      <c r="BH620">
        <v>1.1382000000000001</v>
      </c>
      <c r="BI620">
        <v>1.1413500000000001</v>
      </c>
      <c r="BJ620">
        <v>1.14455</v>
      </c>
      <c r="BK620">
        <v>1.1476999999999999</v>
      </c>
      <c r="BL620">
        <v>1.1509</v>
      </c>
      <c r="BM620">
        <v>1.15405</v>
      </c>
      <c r="BN620">
        <v>1.1572499999999999</v>
      </c>
      <c r="BO620">
        <v>1.16055</v>
      </c>
    </row>
    <row r="621" spans="1:67">
      <c r="A621" s="96">
        <v>45153</v>
      </c>
      <c r="W621" s="666">
        <v>1.0769</v>
      </c>
      <c r="X621" s="666">
        <v>1.07151</v>
      </c>
      <c r="Y621" s="666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D621">
        <v>1.12435</v>
      </c>
      <c r="BE621">
        <v>1.1274500000000001</v>
      </c>
      <c r="BF621">
        <v>1.1305499999999999</v>
      </c>
      <c r="BG621">
        <v>1.1335999999999999</v>
      </c>
      <c r="BH621">
        <v>1.1367</v>
      </c>
      <c r="BI621">
        <v>1.1397999999999999</v>
      </c>
      <c r="BJ621">
        <v>1.1429</v>
      </c>
      <c r="BK621">
        <v>1.14595</v>
      </c>
      <c r="BL621">
        <v>1.1490499999999999</v>
      </c>
      <c r="BM621">
        <v>1.15215</v>
      </c>
      <c r="BN621">
        <v>1.1552500000000001</v>
      </c>
      <c r="BO621">
        <v>1.15845</v>
      </c>
    </row>
    <row r="622" spans="1:67">
      <c r="A622" s="96">
        <v>45154</v>
      </c>
      <c r="W622" s="666">
        <v>1.0769</v>
      </c>
      <c r="X622" s="666">
        <v>1.07151</v>
      </c>
      <c r="Y622" s="666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D622">
        <v>1.1231500000000001</v>
      </c>
      <c r="BE622">
        <v>1.1265000000000001</v>
      </c>
      <c r="BF622">
        <v>1.12985</v>
      </c>
      <c r="BG622">
        <v>1.1332</v>
      </c>
      <c r="BH622">
        <v>1.1365499999999999</v>
      </c>
      <c r="BI622">
        <v>1.13985</v>
      </c>
      <c r="BJ622">
        <v>1.1432</v>
      </c>
      <c r="BK622">
        <v>1.14655</v>
      </c>
      <c r="BL622">
        <v>1.1498999999999999</v>
      </c>
      <c r="BM622">
        <v>1.1532</v>
      </c>
      <c r="BN622">
        <v>1.15655</v>
      </c>
      <c r="BO622">
        <v>1.16005</v>
      </c>
    </row>
    <row r="623" spans="1:67">
      <c r="A623" s="96">
        <v>45155</v>
      </c>
      <c r="W623" s="666">
        <v>1.0769</v>
      </c>
      <c r="X623" s="666">
        <v>1.07151</v>
      </c>
      <c r="Y623" s="666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D623">
        <v>1.1209499999999999</v>
      </c>
      <c r="BE623">
        <v>1.1244499999999999</v>
      </c>
      <c r="BF623">
        <v>1.1278999999999999</v>
      </c>
      <c r="BG623">
        <v>1.1313500000000001</v>
      </c>
      <c r="BH623">
        <v>1.1348499999999999</v>
      </c>
      <c r="BI623">
        <v>1.1383000000000001</v>
      </c>
      <c r="BJ623">
        <v>1.1417999999999999</v>
      </c>
      <c r="BK623">
        <v>1.1452500000000001</v>
      </c>
      <c r="BL623">
        <v>1.1487499999999999</v>
      </c>
      <c r="BM623">
        <v>1.1521999999999999</v>
      </c>
      <c r="BN623">
        <v>1.1556999999999999</v>
      </c>
      <c r="BO623">
        <v>1.1593</v>
      </c>
    </row>
    <row r="624" spans="1:67">
      <c r="A624" s="96">
        <v>45156</v>
      </c>
      <c r="W624" s="666">
        <v>1.0769</v>
      </c>
      <c r="X624" s="666">
        <v>1.07151</v>
      </c>
      <c r="Y624" s="666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D624">
        <v>1.1228</v>
      </c>
      <c r="BE624">
        <v>1.1263000000000001</v>
      </c>
      <c r="BF624">
        <v>1.12975</v>
      </c>
      <c r="BG624">
        <v>1.1332500000000001</v>
      </c>
      <c r="BH624">
        <v>1.1367499999999999</v>
      </c>
      <c r="BI624">
        <v>1.1402000000000001</v>
      </c>
      <c r="BJ624">
        <v>1.1436999999999999</v>
      </c>
      <c r="BK624">
        <v>1.1471499999999999</v>
      </c>
      <c r="BL624">
        <v>1.15065</v>
      </c>
      <c r="BM624">
        <v>1.15415</v>
      </c>
      <c r="BN624">
        <v>1.1576</v>
      </c>
      <c r="BO624">
        <v>1.1612499999999999</v>
      </c>
    </row>
    <row r="625" spans="1:67">
      <c r="A625" s="96">
        <v>45159</v>
      </c>
      <c r="W625" s="666">
        <v>1.0769</v>
      </c>
      <c r="X625" s="666">
        <v>1.07151</v>
      </c>
      <c r="Y625" s="666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D625">
        <v>1.1252500000000001</v>
      </c>
      <c r="BE625">
        <v>1.1288</v>
      </c>
      <c r="BF625">
        <v>1.13235</v>
      </c>
      <c r="BG625">
        <v>1.1358999999999999</v>
      </c>
      <c r="BH625">
        <v>1.1394</v>
      </c>
      <c r="BI625">
        <v>1.1429499999999999</v>
      </c>
      <c r="BJ625">
        <v>1.1465000000000001</v>
      </c>
      <c r="BK625">
        <v>1.15005</v>
      </c>
      <c r="BL625">
        <v>1.1536</v>
      </c>
      <c r="BM625">
        <v>1.1571499999999999</v>
      </c>
      <c r="BN625">
        <v>1.16065</v>
      </c>
      <c r="BO625">
        <v>1.16435</v>
      </c>
    </row>
    <row r="626" spans="1:67">
      <c r="A626" s="96">
        <v>45160</v>
      </c>
      <c r="W626" s="666">
        <v>1.0769</v>
      </c>
      <c r="X626" s="666">
        <v>1.07151</v>
      </c>
      <c r="Y626" s="666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D626">
        <v>1.1218999999999999</v>
      </c>
      <c r="BE626">
        <v>1.1255999999999999</v>
      </c>
      <c r="BF626">
        <v>1.1292500000000001</v>
      </c>
      <c r="BG626">
        <v>1.1329</v>
      </c>
      <c r="BH626">
        <v>1.1366000000000001</v>
      </c>
      <c r="BI626">
        <v>1.14025</v>
      </c>
      <c r="BJ626">
        <v>1.1438999999999999</v>
      </c>
      <c r="BK626">
        <v>1.1476</v>
      </c>
      <c r="BL626">
        <v>1.1512500000000001</v>
      </c>
      <c r="BM626">
        <v>1.1549</v>
      </c>
      <c r="BN626">
        <v>1.1586000000000001</v>
      </c>
      <c r="BO626">
        <v>1.1624000000000001</v>
      </c>
    </row>
    <row r="627" spans="1:67">
      <c r="A627" s="96">
        <v>45161</v>
      </c>
      <c r="W627" s="666">
        <v>1.0769</v>
      </c>
      <c r="X627" s="666">
        <v>1.07151</v>
      </c>
      <c r="Y627" s="666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D627">
        <v>1.1234</v>
      </c>
      <c r="BE627">
        <v>1.1270500000000001</v>
      </c>
      <c r="BF627">
        <v>1.1307499999999999</v>
      </c>
      <c r="BG627">
        <v>1.1344000000000001</v>
      </c>
      <c r="BH627">
        <v>1.1380999999999999</v>
      </c>
      <c r="BI627">
        <v>1.1417999999999999</v>
      </c>
      <c r="BJ627">
        <v>1.1454500000000001</v>
      </c>
      <c r="BK627">
        <v>1.1491499999999999</v>
      </c>
      <c r="BL627">
        <v>1.1528499999999999</v>
      </c>
      <c r="BM627">
        <v>1.1565000000000001</v>
      </c>
      <c r="BN627">
        <v>1.1601999999999999</v>
      </c>
      <c r="BO627">
        <v>1.16405</v>
      </c>
    </row>
    <row r="628" spans="1:67">
      <c r="A628" s="96">
        <v>45162</v>
      </c>
      <c r="W628" s="666">
        <v>1.0769</v>
      </c>
      <c r="X628" s="666">
        <v>1.07151</v>
      </c>
      <c r="Y628" s="666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D628">
        <v>1.1188499999999999</v>
      </c>
      <c r="BE628">
        <v>1.1226</v>
      </c>
      <c r="BF628">
        <v>1.12635</v>
      </c>
      <c r="BG628">
        <v>1.1301000000000001</v>
      </c>
      <c r="BH628">
        <v>1.13385</v>
      </c>
      <c r="BI628">
        <v>1.1375999999999999</v>
      </c>
      <c r="BJ628">
        <v>1.1413500000000001</v>
      </c>
      <c r="BK628">
        <v>1.1451</v>
      </c>
      <c r="BL628">
        <v>1.1488499999999999</v>
      </c>
      <c r="BM628">
        <v>1.15255</v>
      </c>
      <c r="BN628">
        <v>1.1563000000000001</v>
      </c>
      <c r="BO628">
        <v>1.16025</v>
      </c>
    </row>
    <row r="629" spans="1:67">
      <c r="A629" s="96">
        <v>45163</v>
      </c>
      <c r="W629" s="666">
        <v>1.0769</v>
      </c>
      <c r="X629" s="666">
        <v>1.07151</v>
      </c>
      <c r="Y629" s="666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D629">
        <v>1.1185</v>
      </c>
      <c r="BE629">
        <v>1.1221000000000001</v>
      </c>
      <c r="BF629">
        <v>1.1256999999999999</v>
      </c>
      <c r="BG629">
        <v>1.1293</v>
      </c>
      <c r="BH629">
        <v>1.1329</v>
      </c>
      <c r="BI629">
        <v>1.1365499999999999</v>
      </c>
      <c r="BJ629">
        <v>1.14015</v>
      </c>
      <c r="BK629">
        <v>1.14375</v>
      </c>
      <c r="BL629">
        <v>1.1473500000000001</v>
      </c>
      <c r="BM629">
        <v>1.1509499999999999</v>
      </c>
      <c r="BN629">
        <v>1.15455</v>
      </c>
      <c r="BO629">
        <v>1.15835</v>
      </c>
    </row>
    <row r="630" spans="1:67">
      <c r="A630" s="104">
        <v>45166</v>
      </c>
      <c r="W630" s="666">
        <v>1.0769</v>
      </c>
      <c r="X630" s="666">
        <v>1.07151</v>
      </c>
      <c r="Y630" s="666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D630">
        <v>1.1186</v>
      </c>
      <c r="BE630">
        <v>1.1221000000000001</v>
      </c>
      <c r="BF630">
        <v>1.1255999999999999</v>
      </c>
      <c r="BG630">
        <v>1.1291500000000001</v>
      </c>
      <c r="BH630">
        <v>1.1326499999999999</v>
      </c>
      <c r="BI630">
        <v>1.1362000000000001</v>
      </c>
      <c r="BJ630">
        <v>1.1396999999999999</v>
      </c>
      <c r="BK630">
        <v>1.1432</v>
      </c>
      <c r="BL630">
        <v>1.1467499999999999</v>
      </c>
      <c r="BM630">
        <v>1.15025</v>
      </c>
      <c r="BN630">
        <v>1.1537999999999999</v>
      </c>
      <c r="BO630">
        <v>1.1574500000000001</v>
      </c>
    </row>
    <row r="631" spans="1:67">
      <c r="A631" s="96">
        <v>45167</v>
      </c>
      <c r="W631" s="666">
        <v>1.0769</v>
      </c>
      <c r="X631" s="666">
        <v>1.07151</v>
      </c>
      <c r="Y631" s="666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D631">
        <v>1.1224499999999999</v>
      </c>
      <c r="BE631">
        <v>1.1257999999999999</v>
      </c>
      <c r="BF631">
        <v>1.1291500000000001</v>
      </c>
      <c r="BG631">
        <v>1.1325000000000001</v>
      </c>
      <c r="BH631">
        <v>1.13585</v>
      </c>
      <c r="BI631">
        <v>1.1392500000000001</v>
      </c>
      <c r="BJ631">
        <v>1.1426000000000001</v>
      </c>
      <c r="BK631">
        <v>1.14595</v>
      </c>
      <c r="BL631">
        <v>1.1493</v>
      </c>
      <c r="BM631">
        <v>1.15265</v>
      </c>
      <c r="BN631">
        <v>1.1559999999999999</v>
      </c>
      <c r="BO631">
        <v>1.1595</v>
      </c>
    </row>
    <row r="632" spans="1:67">
      <c r="A632" s="96">
        <v>45168</v>
      </c>
      <c r="W632" s="666">
        <v>1.0769</v>
      </c>
      <c r="X632" s="666">
        <v>1.07151</v>
      </c>
      <c r="Y632" s="666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D632">
        <v>1.1268499999999999</v>
      </c>
      <c r="BE632">
        <v>1.13005</v>
      </c>
      <c r="BF632">
        <v>1.1333</v>
      </c>
      <c r="BG632">
        <v>1.1365499999999999</v>
      </c>
      <c r="BH632">
        <v>1.1397999999999999</v>
      </c>
      <c r="BI632">
        <v>1.143</v>
      </c>
      <c r="BJ632">
        <v>1.14625</v>
      </c>
      <c r="BK632">
        <v>1.1495</v>
      </c>
      <c r="BL632">
        <v>1.1527000000000001</v>
      </c>
      <c r="BM632">
        <v>1.15595</v>
      </c>
      <c r="BN632">
        <v>1.1592</v>
      </c>
      <c r="BO632">
        <v>1.16255</v>
      </c>
    </row>
    <row r="633" spans="1:67">
      <c r="A633" s="96">
        <v>45169</v>
      </c>
      <c r="W633" s="666">
        <v>1.0769</v>
      </c>
      <c r="X633" s="666">
        <v>1.07151</v>
      </c>
      <c r="Y633" s="666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D633">
        <v>1.1237999999999999</v>
      </c>
      <c r="BE633">
        <v>1.1272</v>
      </c>
      <c r="BF633">
        <v>1.1306</v>
      </c>
      <c r="BG633">
        <v>1.1339999999999999</v>
      </c>
      <c r="BH633">
        <v>1.1373500000000001</v>
      </c>
      <c r="BI633">
        <v>1.1407499999999999</v>
      </c>
      <c r="BJ633">
        <v>1.14415</v>
      </c>
      <c r="BK633">
        <v>1.1475</v>
      </c>
      <c r="BL633">
        <v>1.1509</v>
      </c>
      <c r="BM633">
        <v>1.1543000000000001</v>
      </c>
      <c r="BN633">
        <v>1.15785</v>
      </c>
    </row>
    <row r="634" spans="1:67">
      <c r="A634" s="96">
        <v>45170</v>
      </c>
      <c r="W634" s="666">
        <v>1.0769</v>
      </c>
      <c r="X634" s="666">
        <v>1.07151</v>
      </c>
      <c r="Y634" s="666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D634">
        <v>1.1167499999999999</v>
      </c>
      <c r="BE634">
        <v>1.1201000000000001</v>
      </c>
      <c r="BF634">
        <v>1.1234500000000001</v>
      </c>
      <c r="BG634">
        <v>1.1268</v>
      </c>
      <c r="BH634">
        <v>1.13015</v>
      </c>
      <c r="BI634">
        <v>1.1335</v>
      </c>
      <c r="BJ634">
        <v>1.1368499999999999</v>
      </c>
      <c r="BK634">
        <v>1.1402000000000001</v>
      </c>
      <c r="BL634">
        <v>1.1435500000000001</v>
      </c>
      <c r="BM634">
        <v>1.1469</v>
      </c>
      <c r="BN634">
        <v>1.1504000000000001</v>
      </c>
    </row>
    <row r="635" spans="1:67">
      <c r="A635" s="104">
        <v>45173</v>
      </c>
      <c r="W635" s="666">
        <v>1.0769</v>
      </c>
      <c r="X635" s="666">
        <v>1.07151</v>
      </c>
      <c r="Y635" s="666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92">
        <v>1.0786</v>
      </c>
      <c r="AF635" s="192">
        <v>1.0801000000000001</v>
      </c>
      <c r="AG635" s="192">
        <v>1.08155</v>
      </c>
      <c r="AH635" s="192">
        <v>1.0833999999999999</v>
      </c>
      <c r="AI635" s="192">
        <v>1.0850500000000001</v>
      </c>
      <c r="AJ635" s="192"/>
      <c r="AK635" s="192">
        <v>1.089</v>
      </c>
      <c r="AL635" s="192"/>
      <c r="AM635" s="192"/>
      <c r="AN635" s="192">
        <v>1.09375</v>
      </c>
      <c r="AO635" s="192"/>
      <c r="AP635" s="192"/>
      <c r="AQ635" s="192">
        <v>1.0982499999999999</v>
      </c>
      <c r="AR635" s="192"/>
      <c r="AS635" s="192"/>
      <c r="AT635" s="192">
        <v>1.10205</v>
      </c>
      <c r="AU635" s="192"/>
      <c r="AV635" s="192"/>
      <c r="AW635" s="192">
        <v>1.10585</v>
      </c>
      <c r="AX635" s="192"/>
      <c r="AY635" s="192"/>
      <c r="AZ635" s="192">
        <v>1.10965</v>
      </c>
      <c r="BA635" s="192"/>
      <c r="BB635" s="192"/>
      <c r="BC635" s="192">
        <v>1.1133999999999999</v>
      </c>
      <c r="BD635" s="192">
        <v>1.1167499999999999</v>
      </c>
      <c r="BE635" s="192">
        <v>1.1201000000000001</v>
      </c>
      <c r="BF635" s="192">
        <v>1.1234500000000001</v>
      </c>
      <c r="BG635" s="192">
        <v>1.1268</v>
      </c>
      <c r="BH635" s="192">
        <v>1.13015</v>
      </c>
      <c r="BI635" s="192">
        <v>1.1335</v>
      </c>
      <c r="BJ635" s="192">
        <v>1.1368499999999999</v>
      </c>
      <c r="BK635" s="192">
        <v>1.1402000000000001</v>
      </c>
      <c r="BL635" s="192">
        <v>1.1435500000000001</v>
      </c>
      <c r="BM635" s="192">
        <v>1.1469</v>
      </c>
      <c r="BN635" s="192">
        <v>1.1504000000000001</v>
      </c>
    </row>
    <row r="636" spans="1:67">
      <c r="A636" s="96">
        <v>45174</v>
      </c>
      <c r="W636" s="666">
        <v>1.0769</v>
      </c>
      <c r="X636" s="666">
        <v>1.07151</v>
      </c>
      <c r="Y636" s="666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D636">
        <v>1.1116999999999999</v>
      </c>
      <c r="BE636">
        <v>1.1150500000000001</v>
      </c>
      <c r="BF636">
        <v>1.11835</v>
      </c>
      <c r="BG636">
        <v>1.12165</v>
      </c>
      <c r="BH636">
        <v>1.1249499999999999</v>
      </c>
      <c r="BI636">
        <v>1.1283000000000001</v>
      </c>
      <c r="BJ636">
        <v>1.1315999999999999</v>
      </c>
      <c r="BK636">
        <v>1.1349</v>
      </c>
      <c r="BL636">
        <v>1.13825</v>
      </c>
      <c r="BM636">
        <v>1.1415500000000001</v>
      </c>
      <c r="BN636">
        <v>1.145</v>
      </c>
    </row>
    <row r="637" spans="1:67">
      <c r="A637" s="96">
        <v>45175</v>
      </c>
      <c r="W637" s="666">
        <v>1.0769</v>
      </c>
      <c r="X637" s="666">
        <v>1.07151</v>
      </c>
      <c r="Y637" s="666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D637">
        <v>1.1129</v>
      </c>
      <c r="BE637">
        <v>1.1163000000000001</v>
      </c>
      <c r="BF637">
        <v>1.1196999999999999</v>
      </c>
      <c r="BG637">
        <v>1.1231</v>
      </c>
      <c r="BH637">
        <v>1.1265499999999999</v>
      </c>
      <c r="BI637">
        <v>1.12995</v>
      </c>
      <c r="BJ637">
        <v>1.1333500000000001</v>
      </c>
      <c r="BK637">
        <v>1.1367499999999999</v>
      </c>
      <c r="BL637">
        <v>1.14015</v>
      </c>
      <c r="BM637">
        <v>1.1435999999999999</v>
      </c>
      <c r="BN637">
        <v>1.1471499999999999</v>
      </c>
    </row>
    <row r="638" spans="1:67">
      <c r="A638" s="96">
        <v>45176</v>
      </c>
      <c r="W638" s="666">
        <v>1.0769</v>
      </c>
      <c r="X638" s="666">
        <v>1.07151</v>
      </c>
      <c r="Y638" s="666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D638">
        <v>1.1090500000000001</v>
      </c>
      <c r="BE638">
        <v>1.1125</v>
      </c>
      <c r="BF638">
        <v>1.1158999999999999</v>
      </c>
      <c r="BG638">
        <v>1.1193500000000001</v>
      </c>
      <c r="BH638">
        <v>1.1228</v>
      </c>
      <c r="BI638">
        <v>1.1262000000000001</v>
      </c>
      <c r="BJ638">
        <v>1.12965</v>
      </c>
      <c r="BK638">
        <v>1.1331</v>
      </c>
      <c r="BL638">
        <v>1.1365000000000001</v>
      </c>
      <c r="BM638">
        <v>1.13995</v>
      </c>
      <c r="BN638">
        <v>1.1435500000000001</v>
      </c>
    </row>
    <row r="639" spans="1:67">
      <c r="A639" s="96">
        <v>45177</v>
      </c>
      <c r="W639" s="666">
        <v>1.0769</v>
      </c>
      <c r="X639" s="666">
        <v>1.07151</v>
      </c>
      <c r="Y639" s="666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D639">
        <v>1.1091500000000001</v>
      </c>
      <c r="BE639">
        <v>1.1125</v>
      </c>
      <c r="BF639">
        <v>1.1158999999999999</v>
      </c>
      <c r="BG639">
        <v>1.1193</v>
      </c>
      <c r="BH639">
        <v>1.1227</v>
      </c>
      <c r="BI639">
        <v>1.1261000000000001</v>
      </c>
      <c r="BJ639">
        <v>1.1294500000000001</v>
      </c>
      <c r="BK639">
        <v>1.1328499999999999</v>
      </c>
      <c r="BL639">
        <v>1.13625</v>
      </c>
      <c r="BM639">
        <v>1.1396500000000001</v>
      </c>
      <c r="BN639">
        <v>1.1432</v>
      </c>
    </row>
    <row r="640" spans="1:67">
      <c r="A640" s="96">
        <v>45180</v>
      </c>
      <c r="W640" s="666">
        <v>1.0769</v>
      </c>
      <c r="X640" s="666">
        <v>1.07151</v>
      </c>
      <c r="Y640" s="666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D640">
        <v>1.1135999999999999</v>
      </c>
      <c r="BE640">
        <v>1.1170500000000001</v>
      </c>
      <c r="BF640">
        <v>1.1205000000000001</v>
      </c>
      <c r="BG640">
        <v>1.1238999999999999</v>
      </c>
      <c r="BH640">
        <v>1.1273500000000001</v>
      </c>
      <c r="BI640">
        <v>1.1308</v>
      </c>
      <c r="BJ640">
        <v>1.13425</v>
      </c>
      <c r="BK640">
        <v>1.1376500000000001</v>
      </c>
      <c r="BL640">
        <v>1.1411</v>
      </c>
      <c r="BM640">
        <v>1.14455</v>
      </c>
      <c r="BN640">
        <v>1.14815</v>
      </c>
    </row>
    <row r="641" spans="1:67">
      <c r="A641" s="96">
        <v>45181</v>
      </c>
      <c r="W641" s="666">
        <v>1.0769</v>
      </c>
      <c r="X641" s="666">
        <v>1.07151</v>
      </c>
      <c r="Y641" s="666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D641">
        <v>1.11145</v>
      </c>
      <c r="BE641">
        <v>1.1148</v>
      </c>
      <c r="BF641">
        <v>1.11815</v>
      </c>
      <c r="BG641">
        <v>1.12155</v>
      </c>
      <c r="BH641">
        <v>1.1249</v>
      </c>
      <c r="BI641">
        <v>1.12825</v>
      </c>
      <c r="BJ641">
        <v>1.13165</v>
      </c>
      <c r="BK641">
        <v>1.135</v>
      </c>
      <c r="BL641">
        <v>1.13835</v>
      </c>
      <c r="BM641">
        <v>1.1416999999999999</v>
      </c>
      <c r="BN641">
        <v>1.1452500000000001</v>
      </c>
    </row>
    <row r="642" spans="1:67">
      <c r="A642" s="96">
        <v>45182</v>
      </c>
      <c r="W642" s="666">
        <v>1.0769</v>
      </c>
      <c r="X642" s="666">
        <v>1.07151</v>
      </c>
      <c r="Y642" s="666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D642">
        <v>1.10985</v>
      </c>
      <c r="BE642">
        <v>1.1131</v>
      </c>
      <c r="BF642">
        <v>1.1163000000000001</v>
      </c>
      <c r="BG642">
        <v>1.1194999999999999</v>
      </c>
      <c r="BH642">
        <v>1.1227</v>
      </c>
      <c r="BI642">
        <v>1.1258999999999999</v>
      </c>
      <c r="BJ642">
        <v>1.1291500000000001</v>
      </c>
      <c r="BK642">
        <v>1.13235</v>
      </c>
      <c r="BL642">
        <v>1.1355500000000001</v>
      </c>
      <c r="BM642">
        <v>1.1387499999999999</v>
      </c>
      <c r="BN642">
        <v>1.1420999999999999</v>
      </c>
    </row>
    <row r="643" spans="1:67">
      <c r="A643" s="96">
        <v>45183</v>
      </c>
      <c r="W643" s="666">
        <v>1.0769</v>
      </c>
      <c r="X643" s="666">
        <v>1.07151</v>
      </c>
      <c r="Y643" s="666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D643">
        <v>1.1011500000000001</v>
      </c>
      <c r="BE643">
        <v>1.1046499999999999</v>
      </c>
      <c r="BF643">
        <v>1.1082000000000001</v>
      </c>
      <c r="BG643">
        <v>1.11175</v>
      </c>
      <c r="BH643">
        <v>1.1152500000000001</v>
      </c>
      <c r="BI643">
        <v>1.1188</v>
      </c>
      <c r="BJ643">
        <v>1.12235</v>
      </c>
      <c r="BK643">
        <v>1.1258999999999999</v>
      </c>
      <c r="BL643">
        <v>1.1294</v>
      </c>
      <c r="BM643">
        <v>1.1329499999999999</v>
      </c>
      <c r="BN643">
        <v>1.1366499999999999</v>
      </c>
    </row>
    <row r="644" spans="1:67">
      <c r="A644" s="96">
        <v>45184</v>
      </c>
      <c r="W644" s="666">
        <v>1.0769</v>
      </c>
      <c r="X644" s="666">
        <v>1.07151</v>
      </c>
      <c r="Y644" s="666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D644">
        <v>1.1031</v>
      </c>
      <c r="BE644">
        <v>1.1065</v>
      </c>
      <c r="BF644">
        <v>1.1099000000000001</v>
      </c>
      <c r="BG644">
        <v>1.1133</v>
      </c>
      <c r="BH644">
        <v>1.1167</v>
      </c>
      <c r="BI644">
        <v>1.1201000000000001</v>
      </c>
      <c r="BJ644">
        <v>1.1234999999999999</v>
      </c>
      <c r="BK644">
        <v>1.1269499999999999</v>
      </c>
      <c r="BL644">
        <v>1.13035</v>
      </c>
      <c r="BM644">
        <v>1.13375</v>
      </c>
      <c r="BN644">
        <v>1.1373</v>
      </c>
    </row>
    <row r="645" spans="1:67">
      <c r="A645" s="96">
        <v>45187</v>
      </c>
      <c r="W645" s="666">
        <v>1.0769</v>
      </c>
      <c r="X645" s="666">
        <v>1.07151</v>
      </c>
      <c r="Y645" s="666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D645">
        <v>1.1047499999999999</v>
      </c>
      <c r="BE645">
        <v>1.10805</v>
      </c>
      <c r="BF645">
        <v>1.1113999999999999</v>
      </c>
      <c r="BG645">
        <v>1.1147499999999999</v>
      </c>
      <c r="BH645">
        <v>1.1181000000000001</v>
      </c>
      <c r="BI645">
        <v>1.1214500000000001</v>
      </c>
      <c r="BJ645">
        <v>1.1248</v>
      </c>
      <c r="BK645">
        <v>1.1281000000000001</v>
      </c>
      <c r="BL645">
        <v>1.1314500000000001</v>
      </c>
      <c r="BM645">
        <v>1.1348</v>
      </c>
      <c r="BN645">
        <v>1.1383000000000001</v>
      </c>
      <c r="BO645">
        <v>1.14175</v>
      </c>
    </row>
    <row r="646" spans="1:67">
      <c r="A646" s="96">
        <v>45188</v>
      </c>
      <c r="W646" s="666">
        <v>1.0769</v>
      </c>
      <c r="X646" s="666">
        <v>1.07151</v>
      </c>
      <c r="Y646" s="666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D646">
        <v>1.1049500000000001</v>
      </c>
      <c r="BE646">
        <v>1.1083499999999999</v>
      </c>
      <c r="BF646">
        <v>1.11175</v>
      </c>
      <c r="BG646">
        <v>1.1151500000000001</v>
      </c>
      <c r="BH646">
        <v>1.1185499999999999</v>
      </c>
      <c r="BI646">
        <v>1.12195</v>
      </c>
      <c r="BJ646">
        <v>1.1253500000000001</v>
      </c>
      <c r="BK646">
        <v>1.1287499999999999</v>
      </c>
      <c r="BL646">
        <v>1.13215</v>
      </c>
      <c r="BM646">
        <v>1.1355500000000001</v>
      </c>
      <c r="BN646">
        <v>1.1391</v>
      </c>
      <c r="BO646">
        <v>1.1426000000000001</v>
      </c>
    </row>
    <row r="647" spans="1:67">
      <c r="A647" s="96">
        <v>45189</v>
      </c>
      <c r="W647" s="666">
        <v>1.0769</v>
      </c>
      <c r="X647" s="666">
        <v>1.07151</v>
      </c>
      <c r="Y647" s="666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D647">
        <v>1.10625</v>
      </c>
      <c r="BE647">
        <v>1.1096999999999999</v>
      </c>
      <c r="BF647">
        <v>1.1132</v>
      </c>
      <c r="BG647">
        <v>1.1166499999999999</v>
      </c>
      <c r="BH647">
        <v>1.12015</v>
      </c>
      <c r="BI647">
        <v>1.1235999999999999</v>
      </c>
      <c r="BJ647">
        <v>1.1271</v>
      </c>
      <c r="BK647">
        <v>1.1305499999999999</v>
      </c>
      <c r="BL647">
        <v>1.13405</v>
      </c>
      <c r="BM647">
        <v>1.1375</v>
      </c>
      <c r="BN647">
        <v>1.1411500000000001</v>
      </c>
      <c r="BO647">
        <v>1.1447499999999999</v>
      </c>
    </row>
    <row r="648" spans="1:67">
      <c r="A648" s="96">
        <v>45190</v>
      </c>
      <c r="W648" s="666">
        <v>1.0769</v>
      </c>
      <c r="X648" s="666">
        <v>1.07151</v>
      </c>
      <c r="Y648" s="666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D648">
        <v>1.10545</v>
      </c>
      <c r="BE648">
        <v>1.1092</v>
      </c>
      <c r="BF648">
        <v>1.1129500000000001</v>
      </c>
      <c r="BG648">
        <v>1.1167499999999999</v>
      </c>
      <c r="BH648">
        <v>1.1205000000000001</v>
      </c>
      <c r="BI648">
        <v>1.12425</v>
      </c>
      <c r="BJ648">
        <v>1.12805</v>
      </c>
      <c r="BK648">
        <v>1.1317999999999999</v>
      </c>
      <c r="BL648">
        <v>1.1355500000000001</v>
      </c>
      <c r="BM648">
        <v>1.1393500000000001</v>
      </c>
      <c r="BN648">
        <v>1.1432500000000001</v>
      </c>
      <c r="BO648">
        <v>1.1471499999999999</v>
      </c>
    </row>
    <row r="649" spans="1:67">
      <c r="A649" s="96">
        <v>45191</v>
      </c>
      <c r="W649" s="666">
        <v>1.0769</v>
      </c>
      <c r="X649" s="666">
        <v>1.07151</v>
      </c>
      <c r="Y649" s="666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D649">
        <v>1.1031500000000001</v>
      </c>
      <c r="BE649">
        <v>1.1068</v>
      </c>
      <c r="BF649">
        <v>1.1104000000000001</v>
      </c>
      <c r="BG649">
        <v>1.11405</v>
      </c>
      <c r="BH649">
        <v>1.1176999999999999</v>
      </c>
      <c r="BI649">
        <v>1.1213</v>
      </c>
      <c r="BJ649">
        <v>1.1249499999999999</v>
      </c>
      <c r="BK649">
        <v>1.1286</v>
      </c>
      <c r="BL649">
        <v>1.1322000000000001</v>
      </c>
      <c r="BM649">
        <v>1.13585</v>
      </c>
      <c r="BN649">
        <v>1.1396500000000001</v>
      </c>
      <c r="BO649">
        <v>1.1434</v>
      </c>
    </row>
    <row r="650" spans="1:67">
      <c r="A650" s="96">
        <v>45194</v>
      </c>
      <c r="W650" s="666">
        <v>1.0769</v>
      </c>
      <c r="X650" s="666">
        <v>1.07151</v>
      </c>
      <c r="Y650" s="666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D650">
        <v>1.0976999999999999</v>
      </c>
      <c r="BE650">
        <v>1.10145</v>
      </c>
      <c r="BF650">
        <v>1.1052</v>
      </c>
      <c r="BG650">
        <v>1.1089</v>
      </c>
      <c r="BH650">
        <v>1.1126499999999999</v>
      </c>
      <c r="BI650">
        <v>1.1164000000000001</v>
      </c>
      <c r="BJ650">
        <v>1.12015</v>
      </c>
      <c r="BK650">
        <v>1.1238999999999999</v>
      </c>
      <c r="BL650">
        <v>1.12765</v>
      </c>
      <c r="BM650">
        <v>1.1314</v>
      </c>
      <c r="BN650">
        <v>1.1353</v>
      </c>
      <c r="BO650">
        <v>1.1392</v>
      </c>
    </row>
    <row r="651" spans="1:67">
      <c r="A651" s="96">
        <v>45195</v>
      </c>
      <c r="W651" s="666">
        <v>1.0769</v>
      </c>
      <c r="X651" s="666">
        <v>1.07151</v>
      </c>
      <c r="Y651" s="666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D651">
        <v>1.0953999999999999</v>
      </c>
      <c r="BE651">
        <v>1.0991</v>
      </c>
      <c r="BF651">
        <v>1.1028500000000001</v>
      </c>
      <c r="BG651">
        <v>1.1065499999999999</v>
      </c>
      <c r="BH651">
        <v>1.1103000000000001</v>
      </c>
      <c r="BI651">
        <v>1.1140000000000001</v>
      </c>
      <c r="BJ651">
        <v>1.11775</v>
      </c>
      <c r="BK651">
        <v>1.1214500000000001</v>
      </c>
      <c r="BL651">
        <v>1.1252</v>
      </c>
      <c r="BM651">
        <v>1.1289</v>
      </c>
      <c r="BN651">
        <v>1.1328</v>
      </c>
      <c r="BO651">
        <v>1.1366499999999999</v>
      </c>
    </row>
    <row r="652" spans="1:67">
      <c r="A652" s="96">
        <v>45196</v>
      </c>
      <c r="W652" s="666">
        <v>1.0769</v>
      </c>
      <c r="X652" s="666">
        <v>1.07151</v>
      </c>
      <c r="Y652" s="666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D652">
        <v>1.09005</v>
      </c>
      <c r="BE652">
        <v>1.0939000000000001</v>
      </c>
      <c r="BF652">
        <v>1.09775</v>
      </c>
      <c r="BG652">
        <v>1.1015999999999999</v>
      </c>
      <c r="BH652">
        <v>1.10545</v>
      </c>
      <c r="BI652">
        <v>1.1093</v>
      </c>
      <c r="BJ652">
        <v>1.1131500000000001</v>
      </c>
      <c r="BK652">
        <v>1.117</v>
      </c>
      <c r="BL652">
        <v>1.1208499999999999</v>
      </c>
      <c r="BM652">
        <v>1.1247</v>
      </c>
      <c r="BN652">
        <v>1.1287</v>
      </c>
      <c r="BO652">
        <v>1.1327</v>
      </c>
    </row>
    <row r="653" spans="1:67">
      <c r="A653" s="96">
        <v>45197</v>
      </c>
      <c r="W653" s="666">
        <v>1.0769</v>
      </c>
      <c r="X653" s="666">
        <v>1.07151</v>
      </c>
      <c r="Y653" s="666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D653">
        <v>1.0929</v>
      </c>
      <c r="BE653">
        <v>1.0965</v>
      </c>
      <c r="BF653">
        <v>1.1001000000000001</v>
      </c>
      <c r="BG653">
        <v>1.1036999999999999</v>
      </c>
      <c r="BH653">
        <v>1.1073</v>
      </c>
      <c r="BI653">
        <v>1.1109</v>
      </c>
      <c r="BJ653">
        <v>1.1145</v>
      </c>
      <c r="BK653">
        <v>1.1181000000000001</v>
      </c>
      <c r="BL653">
        <v>1.1216999999999999</v>
      </c>
      <c r="BM653">
        <v>1.1253</v>
      </c>
      <c r="BN653">
        <v>1.1291</v>
      </c>
      <c r="BO653">
        <v>1.1328</v>
      </c>
    </row>
    <row r="654" spans="1:67">
      <c r="A654" s="96">
        <v>45198</v>
      </c>
      <c r="W654" s="666">
        <v>1.0769</v>
      </c>
      <c r="X654" s="666">
        <v>1.07151</v>
      </c>
      <c r="Y654" s="666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D654">
        <v>1.0954999999999999</v>
      </c>
      <c r="BE654">
        <v>1.0991500000000001</v>
      </c>
      <c r="BF654">
        <v>1.1027499999999999</v>
      </c>
      <c r="BG654">
        <v>1.1063499999999999</v>
      </c>
      <c r="BH654">
        <v>1.10995</v>
      </c>
      <c r="BI654">
        <v>1.11355</v>
      </c>
      <c r="BJ654">
        <v>1.1171500000000001</v>
      </c>
      <c r="BK654">
        <v>1.1207499999999999</v>
      </c>
      <c r="BL654">
        <v>1.12435</v>
      </c>
      <c r="BM654">
        <v>1.12795</v>
      </c>
      <c r="BN654">
        <v>1.1316999999999999</v>
      </c>
      <c r="BO654">
        <v>1.1354500000000001</v>
      </c>
    </row>
    <row r="655" spans="1:67">
      <c r="A655" s="96">
        <v>45201</v>
      </c>
      <c r="W655" s="666">
        <v>1.0769</v>
      </c>
      <c r="X655" s="666">
        <v>1.07151</v>
      </c>
      <c r="Y655" s="666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D655">
        <v>1.08725</v>
      </c>
      <c r="BE655">
        <v>1.091</v>
      </c>
      <c r="BF655">
        <v>1.0947499999999999</v>
      </c>
      <c r="BG655">
        <v>1.0985</v>
      </c>
      <c r="BH655">
        <v>1.10225</v>
      </c>
      <c r="BI655">
        <v>1.1060000000000001</v>
      </c>
      <c r="BJ655">
        <v>1.10975</v>
      </c>
      <c r="BK655">
        <v>1.1134999999999999</v>
      </c>
      <c r="BL655">
        <v>1.1172500000000001</v>
      </c>
      <c r="BM655">
        <v>1.1210500000000001</v>
      </c>
      <c r="BN655">
        <v>1.1249499999999999</v>
      </c>
      <c r="BO655">
        <v>1.1288</v>
      </c>
    </row>
    <row r="656" spans="1:67">
      <c r="A656" s="96">
        <v>45202</v>
      </c>
      <c r="W656" s="666">
        <v>1.0769</v>
      </c>
      <c r="X656" s="666">
        <v>1.07151</v>
      </c>
      <c r="Y656" s="666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D656">
        <v>1.0861499999999999</v>
      </c>
      <c r="BE656">
        <v>1.09015</v>
      </c>
      <c r="BF656">
        <v>1.0941000000000001</v>
      </c>
      <c r="BG656">
        <v>1.0981000000000001</v>
      </c>
      <c r="BH656">
        <v>1.1021000000000001</v>
      </c>
      <c r="BI656">
        <v>1.10605</v>
      </c>
      <c r="BJ656">
        <v>1.11005</v>
      </c>
      <c r="BK656">
        <v>1.11405</v>
      </c>
      <c r="BL656">
        <v>1.1180000000000001</v>
      </c>
      <c r="BM656">
        <v>1.1220000000000001</v>
      </c>
      <c r="BN656">
        <v>1.12615</v>
      </c>
      <c r="BO656">
        <v>1.13025</v>
      </c>
    </row>
    <row r="657" spans="1:68">
      <c r="A657" s="96">
        <v>45203</v>
      </c>
      <c r="W657" s="666">
        <v>1.0769</v>
      </c>
      <c r="X657" s="666">
        <v>1.07151</v>
      </c>
      <c r="Y657" s="666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D657">
        <v>1.0883</v>
      </c>
      <c r="BE657">
        <v>1.0923</v>
      </c>
      <c r="BF657">
        <v>1.0962499999999999</v>
      </c>
      <c r="BG657">
        <v>1.10025</v>
      </c>
      <c r="BH657">
        <v>1.10425</v>
      </c>
      <c r="BI657">
        <v>1.1082000000000001</v>
      </c>
      <c r="BJ657">
        <v>1.1122000000000001</v>
      </c>
      <c r="BK657">
        <v>1.11615</v>
      </c>
      <c r="BL657">
        <v>1.12015</v>
      </c>
      <c r="BM657">
        <v>1.1241000000000001</v>
      </c>
      <c r="BN657">
        <v>1.12825</v>
      </c>
      <c r="BO657">
        <v>1.1324000000000001</v>
      </c>
    </row>
    <row r="658" spans="1:68">
      <c r="A658" s="96">
        <v>45204</v>
      </c>
      <c r="W658" s="666">
        <v>1.0769</v>
      </c>
      <c r="X658" s="666">
        <v>1.07151</v>
      </c>
      <c r="Y658" s="666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D658">
        <v>1.0931</v>
      </c>
      <c r="BE658">
        <v>1.0971500000000001</v>
      </c>
      <c r="BF658">
        <v>1.1012</v>
      </c>
      <c r="BG658">
        <v>1.1052500000000001</v>
      </c>
      <c r="BH658">
        <v>1.1092500000000001</v>
      </c>
      <c r="BI658">
        <v>1.1133</v>
      </c>
      <c r="BJ658">
        <v>1.1173500000000001</v>
      </c>
      <c r="BK658">
        <v>1.1214</v>
      </c>
      <c r="BL658">
        <v>1.1254500000000001</v>
      </c>
      <c r="BM658">
        <v>1.1294999999999999</v>
      </c>
      <c r="BN658">
        <v>1.1336999999999999</v>
      </c>
      <c r="BO658">
        <v>1.13785</v>
      </c>
    </row>
    <row r="659" spans="1:68">
      <c r="A659" s="96">
        <v>45205</v>
      </c>
      <c r="W659" s="666">
        <v>1.0769</v>
      </c>
      <c r="X659" s="666">
        <v>1.07151</v>
      </c>
      <c r="Y659" s="666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D659">
        <v>1.0988</v>
      </c>
      <c r="BE659">
        <v>1.1029500000000001</v>
      </c>
      <c r="BF659">
        <v>1.1070500000000001</v>
      </c>
      <c r="BG659">
        <v>1.1111500000000001</v>
      </c>
      <c r="BH659">
        <v>1.1153</v>
      </c>
      <c r="BI659">
        <v>1.1194</v>
      </c>
      <c r="BJ659">
        <v>1.1234999999999999</v>
      </c>
      <c r="BK659">
        <v>1.12765</v>
      </c>
      <c r="BL659">
        <v>1.13175</v>
      </c>
      <c r="BM659">
        <v>1.13585</v>
      </c>
      <c r="BN659">
        <v>1.14015</v>
      </c>
      <c r="BO659">
        <v>1.1444000000000001</v>
      </c>
    </row>
    <row r="660" spans="1:68">
      <c r="A660" s="96">
        <v>45208</v>
      </c>
      <c r="W660" s="666">
        <v>1.0769</v>
      </c>
      <c r="X660" s="666">
        <v>1.07151</v>
      </c>
      <c r="Y660" s="666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D660">
        <v>1.0948</v>
      </c>
      <c r="BE660">
        <v>1.0988</v>
      </c>
      <c r="BF660">
        <v>1.1027499999999999</v>
      </c>
      <c r="BG660">
        <v>1.1067499999999999</v>
      </c>
      <c r="BH660">
        <v>1.1107499999999999</v>
      </c>
      <c r="BI660">
        <v>1.1147499999999999</v>
      </c>
      <c r="BJ660">
        <v>1.1187499999999999</v>
      </c>
      <c r="BK660">
        <v>1.1227499999999999</v>
      </c>
      <c r="BL660">
        <v>1.1267499999999999</v>
      </c>
      <c r="BM660">
        <v>1.1307499999999999</v>
      </c>
      <c r="BN660">
        <v>1.1349</v>
      </c>
      <c r="BO660">
        <v>1.1390499999999999</v>
      </c>
    </row>
    <row r="661" spans="1:68">
      <c r="A661" s="96">
        <v>45209</v>
      </c>
      <c r="W661" s="666">
        <v>1.0769</v>
      </c>
      <c r="X661" s="666">
        <v>1.07151</v>
      </c>
      <c r="Y661" s="666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D661">
        <v>1.0983000000000001</v>
      </c>
      <c r="BE661">
        <v>1.1023499999999999</v>
      </c>
      <c r="BF661">
        <v>1.1064499999999999</v>
      </c>
      <c r="BG661">
        <v>1.1105499999999999</v>
      </c>
      <c r="BH661">
        <v>1.1146499999999999</v>
      </c>
      <c r="BI661">
        <v>1.1187</v>
      </c>
      <c r="BJ661">
        <v>1.1228</v>
      </c>
      <c r="BK661">
        <v>1.1269</v>
      </c>
      <c r="BL661">
        <v>1.1309499999999999</v>
      </c>
      <c r="BM661">
        <v>1.1350499999999999</v>
      </c>
      <c r="BN661">
        <v>1.1393</v>
      </c>
      <c r="BO661">
        <v>1.1435500000000001</v>
      </c>
    </row>
    <row r="662" spans="1:68">
      <c r="A662" s="96">
        <v>45210</v>
      </c>
      <c r="W662" s="666">
        <v>1.0769</v>
      </c>
      <c r="X662" s="666">
        <v>1.07151</v>
      </c>
      <c r="Y662" s="666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D662">
        <v>1.099</v>
      </c>
      <c r="BE662">
        <v>1.1031</v>
      </c>
      <c r="BF662">
        <v>1.1072500000000001</v>
      </c>
      <c r="BG662">
        <v>1.1113500000000001</v>
      </c>
      <c r="BH662">
        <v>1.1154999999999999</v>
      </c>
      <c r="BI662">
        <v>1.1195999999999999</v>
      </c>
      <c r="BJ662">
        <v>1.12375</v>
      </c>
      <c r="BK662">
        <v>1.12785</v>
      </c>
      <c r="BL662">
        <v>1.1319999999999999</v>
      </c>
      <c r="BM662">
        <v>1.1361000000000001</v>
      </c>
      <c r="BN662">
        <v>1.1404000000000001</v>
      </c>
      <c r="BO662">
        <v>1.1447000000000001</v>
      </c>
    </row>
    <row r="663" spans="1:68">
      <c r="A663" s="96">
        <v>45211</v>
      </c>
      <c r="W663" s="666">
        <v>1.0769</v>
      </c>
      <c r="X663" s="666">
        <v>1.07151</v>
      </c>
      <c r="Y663" s="666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D663">
        <v>1.0907500000000001</v>
      </c>
      <c r="BE663">
        <v>1.0949</v>
      </c>
      <c r="BF663">
        <v>1.0990500000000001</v>
      </c>
      <c r="BG663">
        <v>1.1032500000000001</v>
      </c>
      <c r="BH663">
        <v>1.1073999999999999</v>
      </c>
      <c r="BI663">
        <v>1.11155</v>
      </c>
      <c r="BJ663">
        <v>1.11575</v>
      </c>
      <c r="BK663">
        <v>1.1198999999999999</v>
      </c>
      <c r="BL663">
        <v>1.12405</v>
      </c>
      <c r="BM663">
        <v>1.1282000000000001</v>
      </c>
      <c r="BN663">
        <v>1.1325499999999999</v>
      </c>
      <c r="BO663">
        <v>1.1369</v>
      </c>
    </row>
    <row r="664" spans="1:68">
      <c r="A664" s="96">
        <v>45212</v>
      </c>
      <c r="W664" s="666">
        <v>1.0769</v>
      </c>
      <c r="X664" s="666">
        <v>1.07151</v>
      </c>
      <c r="Y664" s="666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D664">
        <v>1.0893999999999999</v>
      </c>
      <c r="BE664">
        <v>1.0934999999999999</v>
      </c>
      <c r="BF664">
        <v>1.09755</v>
      </c>
      <c r="BG664">
        <v>1.10165</v>
      </c>
      <c r="BH664">
        <v>1.10575</v>
      </c>
      <c r="BI664">
        <v>1.1097999999999999</v>
      </c>
      <c r="BJ664">
        <v>1.1138999999999999</v>
      </c>
      <c r="BK664">
        <v>1.1180000000000001</v>
      </c>
      <c r="BL664">
        <v>1.12205</v>
      </c>
      <c r="BM664">
        <v>1.12615</v>
      </c>
      <c r="BN664">
        <v>1.1304000000000001</v>
      </c>
      <c r="BO664">
        <v>1.1346499999999999</v>
      </c>
    </row>
    <row r="665" spans="1:68">
      <c r="A665" s="96">
        <v>45215</v>
      </c>
      <c r="W665" s="666">
        <v>1.0769</v>
      </c>
      <c r="X665" s="666">
        <v>1.07151</v>
      </c>
      <c r="Y665" s="666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D665">
        <v>1.08995</v>
      </c>
      <c r="BE665">
        <v>1.0942000000000001</v>
      </c>
      <c r="BF665">
        <v>1.0983499999999999</v>
      </c>
      <c r="BG665">
        <v>1.1025</v>
      </c>
      <c r="BH665">
        <v>1.1067</v>
      </c>
      <c r="BI665">
        <v>1.1108499999999999</v>
      </c>
      <c r="BJ665">
        <v>1.115</v>
      </c>
      <c r="BK665">
        <v>1.1192</v>
      </c>
      <c r="BL665">
        <v>1.1233500000000001</v>
      </c>
      <c r="BM665">
        <v>1.1274999999999999</v>
      </c>
      <c r="BN665">
        <v>1.13165</v>
      </c>
      <c r="BO665">
        <v>1.1359999999999999</v>
      </c>
      <c r="BP665">
        <v>1.1403000000000001</v>
      </c>
    </row>
    <row r="666" spans="1:68">
      <c r="A666" s="96">
        <v>45216</v>
      </c>
      <c r="W666" s="666">
        <v>1.0769</v>
      </c>
      <c r="X666" s="666">
        <v>1.07151</v>
      </c>
      <c r="Y666" s="666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D666">
        <v>1.0924</v>
      </c>
      <c r="BE666">
        <v>1.0969</v>
      </c>
      <c r="BF666">
        <v>1.1013500000000001</v>
      </c>
      <c r="BG666">
        <v>1.1057999999999999</v>
      </c>
      <c r="BH666">
        <v>1.1103000000000001</v>
      </c>
      <c r="BI666">
        <v>1.1147499999999999</v>
      </c>
      <c r="BJ666">
        <v>1.1192</v>
      </c>
      <c r="BK666">
        <v>1.12365</v>
      </c>
      <c r="BL666">
        <v>1.12815</v>
      </c>
      <c r="BM666">
        <v>1.1326000000000001</v>
      </c>
      <c r="BN666">
        <v>1.1370499999999999</v>
      </c>
      <c r="BO666">
        <v>1.1416999999999999</v>
      </c>
      <c r="BP666">
        <v>1.1463000000000001</v>
      </c>
    </row>
    <row r="667" spans="1:68">
      <c r="A667" s="96">
        <v>45217</v>
      </c>
      <c r="W667" s="666">
        <v>1.0769</v>
      </c>
      <c r="X667" s="666">
        <v>1.07151</v>
      </c>
      <c r="Y667" s="666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D667">
        <v>1.0888500000000001</v>
      </c>
      <c r="BE667">
        <v>1.09335</v>
      </c>
      <c r="BF667">
        <v>1.0978000000000001</v>
      </c>
      <c r="BG667">
        <v>1.10225</v>
      </c>
      <c r="BH667">
        <v>1.1067</v>
      </c>
      <c r="BI667">
        <v>1.1111500000000001</v>
      </c>
      <c r="BJ667">
        <v>1.11555</v>
      </c>
      <c r="BK667">
        <v>1.1200000000000001</v>
      </c>
      <c r="BL667">
        <v>1.1244499999999999</v>
      </c>
      <c r="BM667">
        <v>1.1289</v>
      </c>
      <c r="BN667">
        <v>1.1333500000000001</v>
      </c>
      <c r="BO667">
        <v>1.13795</v>
      </c>
      <c r="BP667">
        <v>1.14255</v>
      </c>
    </row>
    <row r="668" spans="1:68">
      <c r="A668" s="96">
        <v>45218</v>
      </c>
      <c r="W668" s="666">
        <v>1.0769</v>
      </c>
      <c r="X668" s="666">
        <v>1.07151</v>
      </c>
      <c r="Y668" s="666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D668">
        <v>1.0924499999999999</v>
      </c>
      <c r="BE668">
        <v>1.0971</v>
      </c>
      <c r="BF668">
        <v>1.1017999999999999</v>
      </c>
      <c r="BG668">
        <v>1.1065499999999999</v>
      </c>
      <c r="BH668">
        <v>1.1112500000000001</v>
      </c>
      <c r="BI668">
        <v>1.1160000000000001</v>
      </c>
      <c r="BJ668">
        <v>1.1207</v>
      </c>
      <c r="BK668">
        <v>1.1254500000000001</v>
      </c>
      <c r="BL668">
        <v>1.13015</v>
      </c>
      <c r="BM668">
        <v>1.1349</v>
      </c>
      <c r="BN668">
        <v>1.1396500000000001</v>
      </c>
      <c r="BO668">
        <v>1.14455</v>
      </c>
      <c r="BP668">
        <v>1.1494500000000001</v>
      </c>
    </row>
    <row r="669" spans="1:68">
      <c r="A669" s="96">
        <v>45219</v>
      </c>
      <c r="W669" s="666">
        <v>1.0769</v>
      </c>
      <c r="X669" s="666">
        <v>1.07151</v>
      </c>
      <c r="Y669" s="666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D669">
        <v>1.0931999999999999</v>
      </c>
      <c r="BE669">
        <v>1.09765</v>
      </c>
      <c r="BF669">
        <v>1.10215</v>
      </c>
      <c r="BG669">
        <v>1.1067</v>
      </c>
      <c r="BH669">
        <v>1.1112</v>
      </c>
      <c r="BI669">
        <v>1.11575</v>
      </c>
      <c r="BJ669">
        <v>1.12025</v>
      </c>
      <c r="BK669">
        <v>1.1248</v>
      </c>
      <c r="BL669">
        <v>1.1293</v>
      </c>
      <c r="BM669">
        <v>1.13385</v>
      </c>
      <c r="BN669">
        <v>1.13835</v>
      </c>
      <c r="BO669">
        <v>1.1431</v>
      </c>
      <c r="BP669">
        <v>1.14775</v>
      </c>
    </row>
    <row r="670" spans="1:68">
      <c r="A670" s="96">
        <v>45222</v>
      </c>
      <c r="W670" s="666">
        <v>1.0769</v>
      </c>
      <c r="X670" s="666">
        <v>1.07151</v>
      </c>
      <c r="Y670" s="666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D670">
        <v>1.1009500000000001</v>
      </c>
      <c r="BE670">
        <v>1.1052999999999999</v>
      </c>
      <c r="BF670">
        <v>1.1096999999999999</v>
      </c>
      <c r="BG670">
        <v>1.11415</v>
      </c>
      <c r="BH670">
        <v>1.1185499999999999</v>
      </c>
      <c r="BI670">
        <v>1.123</v>
      </c>
      <c r="BJ670">
        <v>1.1274</v>
      </c>
      <c r="BK670">
        <v>1.1317999999999999</v>
      </c>
      <c r="BL670">
        <v>1.13625</v>
      </c>
      <c r="BM670">
        <v>1.1406499999999999</v>
      </c>
      <c r="BN670">
        <v>1.1451</v>
      </c>
      <c r="BO670">
        <v>1.1496999999999999</v>
      </c>
      <c r="BP670">
        <v>1.15425</v>
      </c>
    </row>
    <row r="671" spans="1:68">
      <c r="A671" s="96">
        <v>45223</v>
      </c>
      <c r="W671" s="666">
        <v>1.0769</v>
      </c>
      <c r="X671" s="666">
        <v>1.07151</v>
      </c>
      <c r="Y671" s="666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D671">
        <v>1.0934999999999999</v>
      </c>
      <c r="BE671">
        <v>1.09805</v>
      </c>
      <c r="BF671">
        <v>1.1026</v>
      </c>
      <c r="BG671">
        <v>1.1071</v>
      </c>
      <c r="BH671">
        <v>1.11165</v>
      </c>
      <c r="BI671">
        <v>1.1162000000000001</v>
      </c>
      <c r="BJ671">
        <v>1.1207499999999999</v>
      </c>
      <c r="BK671">
        <v>1.1252500000000001</v>
      </c>
      <c r="BL671">
        <v>1.1297999999999999</v>
      </c>
      <c r="BM671">
        <v>1.13435</v>
      </c>
      <c r="BN671">
        <v>1.1389</v>
      </c>
      <c r="BO671">
        <v>1.1435999999999999</v>
      </c>
      <c r="BP671">
        <v>1.1483000000000001</v>
      </c>
    </row>
    <row r="672" spans="1:68">
      <c r="A672" s="96">
        <v>45224</v>
      </c>
      <c r="W672" s="666">
        <v>1.0769</v>
      </c>
      <c r="X672" s="666">
        <v>1.07151</v>
      </c>
      <c r="Y672" s="666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D672">
        <v>1.0915999999999999</v>
      </c>
      <c r="BE672">
        <v>1.0963000000000001</v>
      </c>
      <c r="BF672">
        <v>1.101</v>
      </c>
      <c r="BG672">
        <v>1.1056999999999999</v>
      </c>
      <c r="BH672">
        <v>1.1104499999999999</v>
      </c>
      <c r="BI672">
        <v>1.1151500000000001</v>
      </c>
      <c r="BJ672">
        <v>1.11985</v>
      </c>
      <c r="BK672">
        <v>1.1245499999999999</v>
      </c>
      <c r="BL672">
        <v>1.1293</v>
      </c>
      <c r="BM672">
        <v>1.1339999999999999</v>
      </c>
      <c r="BN672">
        <v>1.1387</v>
      </c>
      <c r="BO672">
        <v>1.1435999999999999</v>
      </c>
      <c r="BP672">
        <v>1.1485000000000001</v>
      </c>
    </row>
    <row r="673" spans="1:69">
      <c r="A673" s="96">
        <v>45225</v>
      </c>
      <c r="W673" s="666">
        <v>1.0769</v>
      </c>
      <c r="X673" s="666">
        <v>1.07151</v>
      </c>
      <c r="Y673" s="666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D673">
        <v>1.0908</v>
      </c>
      <c r="BE673">
        <v>1.0953999999999999</v>
      </c>
      <c r="BF673">
        <v>1.09995</v>
      </c>
      <c r="BG673">
        <v>1.1045</v>
      </c>
      <c r="BH673">
        <v>1.1090500000000001</v>
      </c>
      <c r="BI673">
        <v>1.11355</v>
      </c>
      <c r="BJ673">
        <v>1.1181000000000001</v>
      </c>
      <c r="BK673">
        <v>1.1226499999999999</v>
      </c>
      <c r="BL673">
        <v>1.1272</v>
      </c>
      <c r="BM673">
        <v>1.1316999999999999</v>
      </c>
      <c r="BN673">
        <v>1.13625</v>
      </c>
      <c r="BO673">
        <v>1.141</v>
      </c>
      <c r="BP673">
        <v>1.1456999999999999</v>
      </c>
    </row>
    <row r="674" spans="1:69">
      <c r="A674" s="96">
        <v>45226</v>
      </c>
      <c r="W674" s="666">
        <v>1.0769</v>
      </c>
      <c r="X674" s="666">
        <v>1.07151</v>
      </c>
      <c r="Y674" s="666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D674">
        <v>1.09185</v>
      </c>
      <c r="BE674">
        <v>1.0964</v>
      </c>
      <c r="BF674">
        <v>1.1008</v>
      </c>
      <c r="BG674">
        <v>1.1051500000000001</v>
      </c>
      <c r="BH674">
        <v>1.10955</v>
      </c>
      <c r="BI674">
        <v>1.1138999999999999</v>
      </c>
      <c r="BJ674">
        <v>1.1183000000000001</v>
      </c>
      <c r="BK674">
        <v>1.1226499999999999</v>
      </c>
      <c r="BL674">
        <v>1.1270500000000001</v>
      </c>
      <c r="BM674">
        <v>1.1314</v>
      </c>
      <c r="BN674">
        <v>1.1357999999999999</v>
      </c>
      <c r="BO674">
        <v>1.14035</v>
      </c>
      <c r="BP674">
        <v>1.1449</v>
      </c>
    </row>
    <row r="675" spans="1:69">
      <c r="A675" s="96">
        <v>45229</v>
      </c>
      <c r="W675" s="666">
        <v>1.0769</v>
      </c>
      <c r="X675" s="666">
        <v>1.07151</v>
      </c>
      <c r="Y675" s="666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D675">
        <v>1.09735</v>
      </c>
      <c r="BE675">
        <v>1.1021000000000001</v>
      </c>
      <c r="BF675">
        <v>1.1067499999999999</v>
      </c>
      <c r="BG675">
        <v>1.1113999999999999</v>
      </c>
      <c r="BH675">
        <v>1.11605</v>
      </c>
      <c r="BI675">
        <v>1.1207</v>
      </c>
      <c r="BJ675">
        <v>1.1253500000000001</v>
      </c>
      <c r="BK675">
        <v>1.1299999999999999</v>
      </c>
      <c r="BL675">
        <v>1.1346499999999999</v>
      </c>
      <c r="BM675">
        <v>1.1393</v>
      </c>
      <c r="BN675">
        <v>1.14395</v>
      </c>
      <c r="BO675">
        <v>1.1488</v>
      </c>
      <c r="BP675">
        <v>1.1536</v>
      </c>
    </row>
    <row r="676" spans="1:69">
      <c r="A676" s="96">
        <v>45230</v>
      </c>
      <c r="W676" s="666">
        <v>1.0769</v>
      </c>
      <c r="X676" s="666">
        <v>1.07151</v>
      </c>
      <c r="Y676" s="666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D676">
        <v>1.0945</v>
      </c>
      <c r="BE676">
        <v>1.0992999999999999</v>
      </c>
      <c r="BF676">
        <v>1.10395</v>
      </c>
      <c r="BG676">
        <v>1.1086499999999999</v>
      </c>
      <c r="BH676">
        <v>1.1133</v>
      </c>
      <c r="BI676">
        <v>1.11795</v>
      </c>
      <c r="BJ676">
        <v>1.1226</v>
      </c>
      <c r="BK676">
        <v>1.1272500000000001</v>
      </c>
      <c r="BL676">
        <v>1.1318999999999999</v>
      </c>
      <c r="BM676">
        <v>1.1365499999999999</v>
      </c>
      <c r="BN676">
        <v>1.1412500000000001</v>
      </c>
      <c r="BO676">
        <v>1.1460999999999999</v>
      </c>
      <c r="BP676">
        <v>1.1509</v>
      </c>
    </row>
    <row r="677" spans="1:69">
      <c r="A677" s="242">
        <v>45231</v>
      </c>
      <c r="W677" s="666">
        <v>1.0769</v>
      </c>
      <c r="X677" s="666">
        <v>1.07151</v>
      </c>
      <c r="Y677" s="666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D677">
        <v>1.0899000000000001</v>
      </c>
      <c r="BE677">
        <v>1.0946499999999999</v>
      </c>
      <c r="BF677">
        <v>1.0992500000000001</v>
      </c>
      <c r="BG677">
        <v>1.1039000000000001</v>
      </c>
      <c r="BH677">
        <v>1.1085</v>
      </c>
      <c r="BI677">
        <v>1.1131500000000001</v>
      </c>
      <c r="BJ677">
        <v>1.11775</v>
      </c>
      <c r="BK677">
        <v>1.1224000000000001</v>
      </c>
      <c r="BL677">
        <v>1.127</v>
      </c>
      <c r="BM677">
        <v>1.13165</v>
      </c>
      <c r="BN677">
        <v>1.13625</v>
      </c>
      <c r="BO677">
        <v>1.1411</v>
      </c>
      <c r="BP677">
        <v>1.14585</v>
      </c>
    </row>
    <row r="678" spans="1:69">
      <c r="A678" s="96">
        <v>45232</v>
      </c>
      <c r="W678" s="666">
        <v>1.0769</v>
      </c>
      <c r="X678" s="666">
        <v>1.07151</v>
      </c>
      <c r="Y678" s="666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D678">
        <v>1.0976999999999999</v>
      </c>
      <c r="BE678">
        <v>1.10225</v>
      </c>
      <c r="BF678">
        <v>1.1066</v>
      </c>
      <c r="BG678">
        <v>1.1109500000000001</v>
      </c>
      <c r="BH678">
        <v>1.1153</v>
      </c>
      <c r="BI678">
        <v>1.11965</v>
      </c>
      <c r="BJ678">
        <v>1.12395</v>
      </c>
      <c r="BK678">
        <v>1.1283000000000001</v>
      </c>
      <c r="BL678">
        <v>1.1326499999999999</v>
      </c>
      <c r="BM678">
        <v>1.137</v>
      </c>
      <c r="BN678">
        <v>1.1413500000000001</v>
      </c>
      <c r="BO678">
        <v>1.14585</v>
      </c>
      <c r="BP678">
        <v>1.15035</v>
      </c>
    </row>
    <row r="679" spans="1:69">
      <c r="A679" s="96">
        <v>45233</v>
      </c>
      <c r="W679" s="666">
        <v>1.0769</v>
      </c>
      <c r="X679" s="666">
        <v>1.07151</v>
      </c>
      <c r="Y679" s="666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D679">
        <v>1.1063000000000001</v>
      </c>
      <c r="BE679">
        <v>1.1106</v>
      </c>
      <c r="BF679">
        <v>1.1148499999999999</v>
      </c>
      <c r="BG679">
        <v>1.1191500000000001</v>
      </c>
      <c r="BH679">
        <v>1.1234</v>
      </c>
      <c r="BI679">
        <v>1.1276999999999999</v>
      </c>
      <c r="BJ679">
        <v>1.13195</v>
      </c>
      <c r="BK679">
        <v>1.13625</v>
      </c>
      <c r="BL679">
        <v>1.1405000000000001</v>
      </c>
      <c r="BM679">
        <v>1.1448</v>
      </c>
      <c r="BN679">
        <v>1.1490499999999999</v>
      </c>
      <c r="BO679">
        <v>1.1535</v>
      </c>
      <c r="BP679">
        <v>1.15795</v>
      </c>
    </row>
    <row r="680" spans="1:69">
      <c r="A680" s="96">
        <v>45236</v>
      </c>
      <c r="W680" s="666">
        <v>1.0769</v>
      </c>
      <c r="X680" s="666">
        <v>1.07151</v>
      </c>
      <c r="Y680" s="666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D680">
        <v>1.10585</v>
      </c>
      <c r="BE680">
        <v>1.1103000000000001</v>
      </c>
      <c r="BF680">
        <v>1.1147</v>
      </c>
      <c r="BG680">
        <v>1.1190500000000001</v>
      </c>
      <c r="BH680">
        <v>1.1234500000000001</v>
      </c>
      <c r="BI680">
        <v>1.1277999999999999</v>
      </c>
      <c r="BJ680">
        <v>1.1322000000000001</v>
      </c>
      <c r="BK680">
        <v>1.1365499999999999</v>
      </c>
      <c r="BL680">
        <v>1.1409499999999999</v>
      </c>
      <c r="BM680">
        <v>1.1453</v>
      </c>
      <c r="BN680">
        <v>1.1496999999999999</v>
      </c>
      <c r="BO680">
        <v>1.15425</v>
      </c>
      <c r="BP680">
        <v>1.1587499999999999</v>
      </c>
    </row>
    <row r="681" spans="1:69">
      <c r="A681" s="96">
        <v>45237</v>
      </c>
      <c r="W681" s="666">
        <v>1.0769</v>
      </c>
      <c r="X681" s="666">
        <v>1.07151</v>
      </c>
      <c r="Y681" s="666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D681">
        <v>1.1028</v>
      </c>
      <c r="BE681">
        <v>1.1071</v>
      </c>
      <c r="BF681">
        <v>1.1112500000000001</v>
      </c>
      <c r="BG681">
        <v>1.1153500000000001</v>
      </c>
      <c r="BH681">
        <v>1.1194999999999999</v>
      </c>
      <c r="BI681">
        <v>1.1235999999999999</v>
      </c>
      <c r="BJ681">
        <v>1.1276999999999999</v>
      </c>
      <c r="BK681">
        <v>1.13185</v>
      </c>
      <c r="BL681">
        <v>1.13595</v>
      </c>
      <c r="BM681">
        <v>1.14005</v>
      </c>
      <c r="BN681">
        <v>1.1442000000000001</v>
      </c>
      <c r="BO681">
        <v>1.1485000000000001</v>
      </c>
      <c r="BP681">
        <v>1.1527499999999999</v>
      </c>
    </row>
    <row r="682" spans="1:69">
      <c r="A682" s="96">
        <v>45238</v>
      </c>
      <c r="W682" s="666">
        <v>1.0769</v>
      </c>
      <c r="X682" s="666">
        <v>1.07151</v>
      </c>
      <c r="Y682" s="666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D682">
        <v>1.10345</v>
      </c>
      <c r="BE682">
        <v>1.10785</v>
      </c>
      <c r="BF682">
        <v>1.11205</v>
      </c>
      <c r="BG682">
        <v>1.11625</v>
      </c>
      <c r="BH682">
        <v>1.1204499999999999</v>
      </c>
      <c r="BI682">
        <v>1.1246499999999999</v>
      </c>
      <c r="BJ682">
        <v>1.1288499999999999</v>
      </c>
      <c r="BK682">
        <v>1.1330499999999999</v>
      </c>
      <c r="BL682">
        <v>1.1372500000000001</v>
      </c>
      <c r="BM682">
        <v>1.1414500000000001</v>
      </c>
      <c r="BN682">
        <v>1.1456500000000001</v>
      </c>
      <c r="BO682">
        <v>1.15005</v>
      </c>
      <c r="BP682">
        <v>1.15435</v>
      </c>
    </row>
    <row r="683" spans="1:69">
      <c r="A683" s="96">
        <v>45239</v>
      </c>
      <c r="W683" s="666">
        <v>1.0769</v>
      </c>
      <c r="X683" s="666">
        <v>1.07151</v>
      </c>
      <c r="Y683" s="666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D683">
        <v>1.1004</v>
      </c>
      <c r="BE683">
        <v>1.1049500000000001</v>
      </c>
      <c r="BF683">
        <v>1.1093500000000001</v>
      </c>
      <c r="BG683">
        <v>1.11375</v>
      </c>
      <c r="BH683">
        <v>1.11815</v>
      </c>
      <c r="BI683">
        <v>1.1225499999999999</v>
      </c>
      <c r="BJ683">
        <v>1.1269499999999999</v>
      </c>
      <c r="BK683">
        <v>1.1313500000000001</v>
      </c>
      <c r="BL683">
        <v>1.13575</v>
      </c>
      <c r="BM683">
        <v>1.14015</v>
      </c>
      <c r="BN683">
        <v>1.14455</v>
      </c>
      <c r="BO683">
        <v>1.1491499999999999</v>
      </c>
      <c r="BP683">
        <v>1.1536999999999999</v>
      </c>
    </row>
    <row r="684" spans="1:69">
      <c r="A684" s="96">
        <v>45240</v>
      </c>
      <c r="W684" s="666">
        <v>1.0769</v>
      </c>
      <c r="X684" s="666">
        <v>1.07151</v>
      </c>
      <c r="Y684" s="666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D684">
        <v>1.1025499999999999</v>
      </c>
      <c r="BE684">
        <v>1.1071500000000001</v>
      </c>
      <c r="BF684">
        <v>1.1114999999999999</v>
      </c>
      <c r="BG684">
        <v>1.11585</v>
      </c>
      <c r="BH684">
        <v>1.12025</v>
      </c>
      <c r="BI684">
        <v>1.1246</v>
      </c>
      <c r="BJ684">
        <v>1.1289499999999999</v>
      </c>
      <c r="BK684">
        <v>1.1333</v>
      </c>
      <c r="BL684">
        <v>1.1376500000000001</v>
      </c>
      <c r="BM684">
        <v>1.1419999999999999</v>
      </c>
      <c r="BN684">
        <v>1.1464000000000001</v>
      </c>
      <c r="BO684">
        <v>1.1509499999999999</v>
      </c>
      <c r="BP684">
        <v>1.1554500000000001</v>
      </c>
    </row>
    <row r="685" spans="1:69">
      <c r="A685" s="96">
        <v>45243</v>
      </c>
      <c r="W685" s="666">
        <v>1.0769</v>
      </c>
      <c r="X685" s="666">
        <v>1.07151</v>
      </c>
      <c r="Y685" s="666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D685">
        <v>1.0996999999999999</v>
      </c>
      <c r="BE685">
        <v>1.1044</v>
      </c>
      <c r="BF685">
        <v>1.109</v>
      </c>
      <c r="BG685">
        <v>1.1133500000000001</v>
      </c>
      <c r="BH685">
        <v>1.11775</v>
      </c>
      <c r="BI685">
        <v>1.12215</v>
      </c>
      <c r="BJ685">
        <v>1.1265499999999999</v>
      </c>
      <c r="BK685">
        <v>1.1309499999999999</v>
      </c>
      <c r="BL685">
        <v>1.1353500000000001</v>
      </c>
      <c r="BM685">
        <v>1.13975</v>
      </c>
      <c r="BN685">
        <v>1.1440999999999999</v>
      </c>
      <c r="BO685">
        <v>1.1485000000000001</v>
      </c>
      <c r="BP685">
        <v>1.1531</v>
      </c>
      <c r="BQ685">
        <v>1.1576500000000001</v>
      </c>
    </row>
    <row r="686" spans="1:69">
      <c r="A686" s="96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D686">
        <v>1.1163000000000001</v>
      </c>
      <c r="BE686">
        <v>1.1206499999999999</v>
      </c>
      <c r="BF686">
        <v>1.1249499999999999</v>
      </c>
      <c r="BG686">
        <v>1.1291</v>
      </c>
      <c r="BH686">
        <v>1.1332500000000001</v>
      </c>
      <c r="BI686">
        <v>1.1374500000000001</v>
      </c>
      <c r="BJ686">
        <v>1.1415999999999999</v>
      </c>
      <c r="BK686">
        <v>1.14575</v>
      </c>
      <c r="BL686">
        <v>1.1498999999999999</v>
      </c>
      <c r="BM686">
        <v>1.1540999999999999</v>
      </c>
      <c r="BN686">
        <v>1.15825</v>
      </c>
      <c r="BO686">
        <v>1.1624000000000001</v>
      </c>
      <c r="BP686">
        <v>1.16675</v>
      </c>
      <c r="BQ686">
        <v>1.1710499999999999</v>
      </c>
    </row>
    <row r="687" spans="1:69">
      <c r="A687" s="96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D687">
        <v>1.11355</v>
      </c>
      <c r="BE687">
        <v>1.1181000000000001</v>
      </c>
      <c r="BF687">
        <v>1.1226</v>
      </c>
      <c r="BG687">
        <v>1.127</v>
      </c>
      <c r="BH687">
        <v>1.1314</v>
      </c>
      <c r="BI687">
        <v>1.1357999999999999</v>
      </c>
      <c r="BJ687">
        <v>1.1402000000000001</v>
      </c>
      <c r="BK687">
        <v>1.14455</v>
      </c>
      <c r="BL687">
        <v>1.1489499999999999</v>
      </c>
      <c r="BM687">
        <v>1.1533500000000001</v>
      </c>
      <c r="BN687">
        <v>1.1577500000000001</v>
      </c>
      <c r="BO687">
        <v>1.16215</v>
      </c>
      <c r="BP687">
        <v>1.16675</v>
      </c>
      <c r="BQ687">
        <v>1.1712499999999999</v>
      </c>
    </row>
    <row r="688" spans="1:69">
      <c r="A688" s="96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7">
        <v>1.0868500000000001</v>
      </c>
      <c r="AI688" s="897">
        <v>1.0884499999999999</v>
      </c>
      <c r="AJ688" s="897">
        <v>1.0900000000000001</v>
      </c>
      <c r="AK688" s="897">
        <v>1.0912999999999999</v>
      </c>
      <c r="AL688" s="897">
        <v>1.0927</v>
      </c>
      <c r="AM688" s="897"/>
      <c r="AN688" s="897">
        <v>1.0958000000000001</v>
      </c>
      <c r="AO688" s="897"/>
      <c r="AP688" s="897"/>
      <c r="AQ688" s="897">
        <v>1.1003499999999999</v>
      </c>
      <c r="AR688" s="897"/>
      <c r="AS688" s="897"/>
      <c r="AT688" s="897">
        <v>1.1049500000000001</v>
      </c>
      <c r="AU688" s="897"/>
      <c r="AV688" s="897"/>
      <c r="AW688" s="897">
        <v>1.1093500000000001</v>
      </c>
      <c r="AX688" s="897"/>
      <c r="AY688" s="897"/>
      <c r="AZ688" s="897">
        <v>1.11375</v>
      </c>
      <c r="BA688" s="897"/>
      <c r="BB688" s="897"/>
      <c r="BC688" s="897">
        <v>1.11815</v>
      </c>
      <c r="BD688" s="897">
        <v>1.1224499999999999</v>
      </c>
      <c r="BE688" s="897">
        <v>1.1266499999999999</v>
      </c>
      <c r="BF688" s="897">
        <v>1.1308</v>
      </c>
      <c r="BG688" s="897">
        <v>1.135</v>
      </c>
      <c r="BH688" s="897">
        <v>1.1391500000000001</v>
      </c>
      <c r="BI688" s="897">
        <v>1.1433500000000001</v>
      </c>
      <c r="BJ688" s="897">
        <v>1.1475</v>
      </c>
      <c r="BK688" s="897">
        <v>1.1516999999999999</v>
      </c>
      <c r="BL688" s="897">
        <v>1.15585</v>
      </c>
      <c r="BM688" s="897">
        <v>1.16005</v>
      </c>
      <c r="BN688" s="897">
        <v>1.1644000000000001</v>
      </c>
      <c r="BO688" s="897">
        <v>1.1687000000000001</v>
      </c>
      <c r="BP688">
        <v>1.1644000000000001</v>
      </c>
      <c r="BQ688">
        <v>1.1687000000000001</v>
      </c>
    </row>
    <row r="689" spans="1:67">
      <c r="A689" s="96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D689">
        <v>1.1273500000000001</v>
      </c>
      <c r="BE689">
        <v>1.1315</v>
      </c>
      <c r="BF689">
        <v>1.1355999999999999</v>
      </c>
      <c r="BG689">
        <v>1.13975</v>
      </c>
      <c r="BH689">
        <v>1.1438999999999999</v>
      </c>
      <c r="BI689">
        <v>1.14805</v>
      </c>
      <c r="BJ689">
        <v>1.1521999999999999</v>
      </c>
      <c r="BK689">
        <v>1.15635</v>
      </c>
      <c r="BL689">
        <v>1.1605000000000001</v>
      </c>
      <c r="BM689">
        <v>1.16465</v>
      </c>
      <c r="BN689">
        <v>1.169</v>
      </c>
      <c r="BO689">
        <v>1.1732499999999999</v>
      </c>
    </row>
    <row r="690" spans="1:67">
      <c r="A690" s="96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D690">
        <v>1.1316999999999999</v>
      </c>
      <c r="BE690">
        <v>1.1357999999999999</v>
      </c>
      <c r="BF690">
        <v>1.13995</v>
      </c>
      <c r="BG690">
        <v>1.14405</v>
      </c>
      <c r="BH690">
        <v>1.14815</v>
      </c>
      <c r="BI690">
        <v>1.1523000000000001</v>
      </c>
      <c r="BJ690">
        <v>1.1564000000000001</v>
      </c>
      <c r="BK690">
        <v>1.1605000000000001</v>
      </c>
      <c r="BL690">
        <v>1.16465</v>
      </c>
      <c r="BM690">
        <v>1.16875</v>
      </c>
      <c r="BN690">
        <v>1.1730499999999999</v>
      </c>
      <c r="BO690">
        <v>1.1773</v>
      </c>
    </row>
    <row r="691" spans="1:67">
      <c r="A691" s="96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D691">
        <v>1.1289</v>
      </c>
      <c r="BE691">
        <v>1.1330499999999999</v>
      </c>
      <c r="BF691">
        <v>1.1372500000000001</v>
      </c>
      <c r="BG691">
        <v>1.1414500000000001</v>
      </c>
      <c r="BH691">
        <v>1.1456500000000001</v>
      </c>
      <c r="BI691">
        <v>1.14985</v>
      </c>
      <c r="BJ691">
        <v>1.15405</v>
      </c>
      <c r="BK691">
        <v>1.1581999999999999</v>
      </c>
      <c r="BL691">
        <v>1.1624000000000001</v>
      </c>
      <c r="BM691">
        <v>1.1666000000000001</v>
      </c>
      <c r="BN691">
        <v>1.171</v>
      </c>
      <c r="BO691">
        <v>1.1753</v>
      </c>
    </row>
    <row r="692" spans="1:67">
      <c r="A692" s="96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D692">
        <v>1.1253500000000001</v>
      </c>
      <c r="BE692">
        <v>1.1294999999999999</v>
      </c>
      <c r="BF692">
        <v>1.13365</v>
      </c>
      <c r="BG692">
        <v>1.1377999999999999</v>
      </c>
      <c r="BH692">
        <v>1.14195</v>
      </c>
      <c r="BI692">
        <v>1.14605</v>
      </c>
      <c r="BJ692">
        <v>1.1501999999999999</v>
      </c>
      <c r="BK692">
        <v>1.15435</v>
      </c>
      <c r="BL692">
        <v>1.1585000000000001</v>
      </c>
      <c r="BM692">
        <v>1.16265</v>
      </c>
      <c r="BN692">
        <v>1.167</v>
      </c>
      <c r="BO692">
        <v>1.1712499999999999</v>
      </c>
    </row>
    <row r="693" spans="1:67">
      <c r="A693" s="96">
        <v>45253</v>
      </c>
      <c r="W693" s="192">
        <v>1.0769</v>
      </c>
      <c r="X693" s="192">
        <v>1.07151</v>
      </c>
      <c r="Y693" s="192">
        <v>1.1042000000000001</v>
      </c>
      <c r="Z693" s="192">
        <v>1.096772222222222</v>
      </c>
      <c r="AA693" s="192">
        <v>1.0867499999999999</v>
      </c>
      <c r="AB693" s="192">
        <v>1.0866</v>
      </c>
      <c r="AC693" s="192">
        <v>1.1023000000000001</v>
      </c>
      <c r="AD693" s="192">
        <v>1.0745</v>
      </c>
      <c r="AE693" s="192">
        <v>1.0593999999999999</v>
      </c>
      <c r="AF693" s="192">
        <v>1.0619000000000001</v>
      </c>
      <c r="AG693">
        <v>1.0900000000000001</v>
      </c>
      <c r="AH693" s="192">
        <v>1.08955</v>
      </c>
      <c r="AI693" s="192">
        <v>1.0911</v>
      </c>
      <c r="AJ693" s="192">
        <v>1.0927500000000001</v>
      </c>
      <c r="AK693" s="192">
        <v>1.09405</v>
      </c>
      <c r="AL693" s="192">
        <v>1.0953999999999999</v>
      </c>
      <c r="AM693" s="192"/>
      <c r="AN693" s="192">
        <v>1.0985</v>
      </c>
      <c r="AO693" s="192"/>
      <c r="AP693" s="192"/>
      <c r="AQ693" s="192">
        <v>1.1031500000000001</v>
      </c>
      <c r="AR693" s="192"/>
      <c r="AS693" s="192"/>
      <c r="AT693" s="192">
        <v>1.1077999999999999</v>
      </c>
      <c r="AU693" s="192"/>
      <c r="AV693" s="192"/>
      <c r="AW693" s="192">
        <v>1.1122000000000001</v>
      </c>
      <c r="AX693" s="192"/>
      <c r="AY693" s="192"/>
      <c r="AZ693" s="192">
        <v>1.1166</v>
      </c>
      <c r="BA693" s="192"/>
      <c r="BB693" s="192"/>
      <c r="BC693" s="192">
        <v>1.121</v>
      </c>
      <c r="BD693" s="192">
        <v>1.1253500000000001</v>
      </c>
      <c r="BE693" s="192">
        <v>1.1294999999999999</v>
      </c>
      <c r="BF693" s="192">
        <v>1.13365</v>
      </c>
      <c r="BG693" s="192">
        <v>1.1377999999999999</v>
      </c>
      <c r="BH693" s="192">
        <v>1.14195</v>
      </c>
      <c r="BI693" s="192">
        <v>1.14605</v>
      </c>
      <c r="BJ693" s="192">
        <v>1.1501999999999999</v>
      </c>
      <c r="BK693" s="192">
        <v>1.15435</v>
      </c>
      <c r="BL693" s="192">
        <v>1.1585000000000001</v>
      </c>
      <c r="BM693" s="192">
        <v>1.16265</v>
      </c>
      <c r="BN693" s="192">
        <v>1.167</v>
      </c>
      <c r="BO693" s="192">
        <v>1.1712499999999999</v>
      </c>
    </row>
    <row r="694" spans="1:67">
      <c r="A694" s="96">
        <v>45254</v>
      </c>
      <c r="W694" s="178">
        <v>1.0769</v>
      </c>
      <c r="X694" s="178">
        <v>1.07151</v>
      </c>
      <c r="Y694" s="178">
        <v>1.1042000000000001</v>
      </c>
      <c r="Z694" s="178">
        <v>1.096772222222222</v>
      </c>
      <c r="AA694" s="178">
        <v>1.0867499999999999</v>
      </c>
      <c r="AB694" s="178">
        <v>1.0866</v>
      </c>
      <c r="AC694" s="178">
        <v>1.1023000000000001</v>
      </c>
      <c r="AD694" s="178">
        <v>1.0745</v>
      </c>
      <c r="AE694" s="178">
        <v>1.0593999999999999</v>
      </c>
      <c r="AF694" s="178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D694">
        <v>1.13045</v>
      </c>
      <c r="BE694">
        <v>1.1345499999999999</v>
      </c>
      <c r="BF694">
        <v>1.1386499999999999</v>
      </c>
      <c r="BG694">
        <v>1.1427499999999999</v>
      </c>
      <c r="BH694">
        <v>1.1468499999999999</v>
      </c>
      <c r="BI694">
        <v>1.1509</v>
      </c>
      <c r="BJ694">
        <v>1.155</v>
      </c>
      <c r="BK694">
        <v>1.1591</v>
      </c>
      <c r="BL694">
        <v>1.1632</v>
      </c>
      <c r="BM694">
        <v>1.1673</v>
      </c>
      <c r="BN694">
        <v>1.1716</v>
      </c>
      <c r="BO694">
        <v>1.1758</v>
      </c>
    </row>
    <row r="695" spans="1:67">
      <c r="A695" s="96">
        <v>45257</v>
      </c>
      <c r="W695" s="178">
        <v>1.0769</v>
      </c>
      <c r="X695" s="178">
        <v>1.07151</v>
      </c>
      <c r="Y695" s="178">
        <v>1.1042000000000001</v>
      </c>
      <c r="Z695" s="178">
        <v>1.096772222222222</v>
      </c>
      <c r="AA695" s="178">
        <v>1.0867499999999999</v>
      </c>
      <c r="AB695" s="178">
        <v>1.0866</v>
      </c>
      <c r="AC695" s="178">
        <v>1.1023000000000001</v>
      </c>
      <c r="AD695" s="178">
        <v>1.0745</v>
      </c>
      <c r="AE695" s="178">
        <v>1.0593999999999999</v>
      </c>
      <c r="AF695" s="178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D695">
        <v>1.1329</v>
      </c>
      <c r="BE695">
        <v>1.1370499999999999</v>
      </c>
      <c r="BF695">
        <v>1.1412</v>
      </c>
      <c r="BG695">
        <v>1.1453</v>
      </c>
      <c r="BH695">
        <v>1.1494500000000001</v>
      </c>
      <c r="BI695">
        <v>1.1536</v>
      </c>
      <c r="BJ695">
        <v>1.1577500000000001</v>
      </c>
      <c r="BK695">
        <v>1.1618999999999999</v>
      </c>
      <c r="BL695">
        <v>1.1659999999999999</v>
      </c>
      <c r="BM695">
        <v>1.17015</v>
      </c>
      <c r="BN695">
        <v>1.17445</v>
      </c>
      <c r="BO695">
        <v>1.17875</v>
      </c>
    </row>
    <row r="696" spans="1:67">
      <c r="A696" s="96">
        <v>45258</v>
      </c>
      <c r="W696" s="178">
        <v>1.0769</v>
      </c>
      <c r="X696" s="178">
        <v>1.07151</v>
      </c>
      <c r="Y696" s="178">
        <v>1.1042000000000001</v>
      </c>
      <c r="Z696" s="178">
        <v>1.096772222222222</v>
      </c>
      <c r="AA696" s="178">
        <v>1.0867499999999999</v>
      </c>
      <c r="AB696" s="178">
        <v>1.0866</v>
      </c>
      <c r="AC696" s="178">
        <v>1.1023000000000001</v>
      </c>
      <c r="AD696" s="178">
        <v>1.0745</v>
      </c>
      <c r="AE696" s="178">
        <v>1.0593999999999999</v>
      </c>
      <c r="AF696" s="178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8">
        <v>1.1227</v>
      </c>
      <c r="AX696" s="898"/>
      <c r="AY696" s="898"/>
      <c r="AZ696" s="898">
        <v>1.1270500000000001</v>
      </c>
      <c r="BA696" s="898"/>
      <c r="BB696" s="898"/>
      <c r="BC696">
        <v>1.1314</v>
      </c>
      <c r="BD696">
        <v>1.1356999999999999</v>
      </c>
      <c r="BE696">
        <v>1.13975</v>
      </c>
      <c r="BF696">
        <v>1.1437999999999999</v>
      </c>
      <c r="BG696">
        <v>1.14785</v>
      </c>
      <c r="BH696">
        <v>1.1518999999999999</v>
      </c>
      <c r="BI696">
        <v>1.15595</v>
      </c>
      <c r="BJ696">
        <v>1.1599999999999999</v>
      </c>
      <c r="BK696">
        <v>1.16405</v>
      </c>
      <c r="BL696">
        <v>1.1680999999999999</v>
      </c>
      <c r="BM696">
        <v>1.17215</v>
      </c>
      <c r="BN696">
        <v>1.1763999999999999</v>
      </c>
      <c r="BO696">
        <v>1.18055</v>
      </c>
    </row>
    <row r="697" spans="1:67">
      <c r="A697" s="96">
        <v>45259</v>
      </c>
      <c r="W697" s="178">
        <v>1.0769</v>
      </c>
      <c r="X697" s="178">
        <v>1.07151</v>
      </c>
      <c r="Y697" s="178">
        <v>1.1042000000000001</v>
      </c>
      <c r="Z697" s="178">
        <v>1.096772222222222</v>
      </c>
      <c r="AA697" s="178">
        <v>1.0867499999999999</v>
      </c>
      <c r="AB697" s="178">
        <v>1.0866</v>
      </c>
      <c r="AC697" s="178">
        <v>1.1023000000000001</v>
      </c>
      <c r="AD697" s="178">
        <v>1.0745</v>
      </c>
      <c r="AE697" s="178">
        <v>1.0593999999999999</v>
      </c>
      <c r="AF697" s="178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9">
        <v>1.1210500000000001</v>
      </c>
      <c r="AX697" s="899"/>
      <c r="AY697" s="899"/>
      <c r="AZ697" s="899">
        <v>1.1252500000000001</v>
      </c>
      <c r="BA697" s="899"/>
      <c r="BB697" s="899"/>
      <c r="BC697">
        <v>1.1294500000000001</v>
      </c>
      <c r="BD697">
        <v>1.1335999999999999</v>
      </c>
      <c r="BE697">
        <v>1.1375500000000001</v>
      </c>
      <c r="BF697">
        <v>1.1415</v>
      </c>
      <c r="BG697">
        <v>1.1454500000000001</v>
      </c>
      <c r="BH697">
        <v>1.1494</v>
      </c>
      <c r="BI697">
        <v>1.1533500000000001</v>
      </c>
      <c r="BJ697">
        <v>1.1573</v>
      </c>
      <c r="BK697">
        <v>1.1612499999999999</v>
      </c>
      <c r="BL697">
        <v>1.1652</v>
      </c>
      <c r="BM697">
        <v>1.1691499999999999</v>
      </c>
      <c r="BN697">
        <v>1.1733</v>
      </c>
      <c r="BO697">
        <v>1.1773499999999999</v>
      </c>
    </row>
    <row r="698" spans="1:67">
      <c r="A698" s="96">
        <v>45260</v>
      </c>
      <c r="W698" s="178">
        <v>1.0769</v>
      </c>
      <c r="X698" s="178">
        <v>1.07151</v>
      </c>
      <c r="Y698" s="178">
        <v>1.1042000000000001</v>
      </c>
      <c r="Z698" s="178">
        <v>1.096772222222222</v>
      </c>
      <c r="AA698" s="178">
        <v>1.0867499999999999</v>
      </c>
      <c r="AB698" s="178">
        <v>1.0866</v>
      </c>
      <c r="AC698" s="178">
        <v>1.1023000000000001</v>
      </c>
      <c r="AD698" s="178">
        <v>1.0745</v>
      </c>
      <c r="AE698" s="178">
        <v>1.0593999999999999</v>
      </c>
      <c r="AF698" s="178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9">
        <v>1.11195</v>
      </c>
      <c r="AX698" s="899"/>
      <c r="AY698" s="899"/>
      <c r="AZ698" s="899">
        <v>1.11625</v>
      </c>
      <c r="BA698" s="899"/>
      <c r="BB698" s="899"/>
      <c r="BC698">
        <v>1.1206</v>
      </c>
      <c r="BD698">
        <v>1.1249</v>
      </c>
      <c r="BE698">
        <v>1.1290500000000001</v>
      </c>
      <c r="BF698">
        <v>1.1332</v>
      </c>
      <c r="BG698">
        <v>1.1373500000000001</v>
      </c>
      <c r="BH698">
        <v>1.1414500000000001</v>
      </c>
      <c r="BI698">
        <v>1.1456</v>
      </c>
      <c r="BJ698">
        <v>1.14975</v>
      </c>
      <c r="BK698">
        <v>1.1538999999999999</v>
      </c>
      <c r="BL698">
        <v>1.1579999999999999</v>
      </c>
      <c r="BM698">
        <v>1.16215</v>
      </c>
      <c r="BN698">
        <v>1.16645</v>
      </c>
      <c r="BO698">
        <v>1.17075</v>
      </c>
    </row>
    <row r="699" spans="1:67">
      <c r="A699" s="96">
        <v>45261</v>
      </c>
      <c r="W699" s="178">
        <v>1.0769</v>
      </c>
      <c r="X699" s="178">
        <v>1.07151</v>
      </c>
      <c r="Y699" s="178">
        <v>1.1042000000000001</v>
      </c>
      <c r="Z699" s="178">
        <v>1.096772222222222</v>
      </c>
      <c r="AA699" s="178">
        <v>1.0867499999999999</v>
      </c>
      <c r="AB699" s="178">
        <v>1.0866</v>
      </c>
      <c r="AC699" s="178">
        <v>1.1023000000000001</v>
      </c>
      <c r="AD699" s="178">
        <v>1.0745</v>
      </c>
      <c r="AE699" s="178">
        <v>1.0593999999999999</v>
      </c>
      <c r="AF699" s="178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900">
        <v>1.1104000000000001</v>
      </c>
      <c r="AX699" s="900"/>
      <c r="AY699" s="900"/>
      <c r="AZ699" s="900">
        <v>1.1146499999999999</v>
      </c>
      <c r="BA699" s="900"/>
      <c r="BB699" s="900"/>
      <c r="BC699">
        <v>1.1189</v>
      </c>
      <c r="BD699">
        <v>1.1231</v>
      </c>
      <c r="BE699">
        <v>1.1271500000000001</v>
      </c>
      <c r="BF699">
        <v>1.1312</v>
      </c>
      <c r="BG699">
        <v>1.1352</v>
      </c>
      <c r="BH699">
        <v>1.1392500000000001</v>
      </c>
      <c r="BI699">
        <v>1.1433</v>
      </c>
      <c r="BJ699">
        <v>1.1473</v>
      </c>
      <c r="BK699">
        <v>1.1513500000000001</v>
      </c>
      <c r="BL699">
        <v>1.1554</v>
      </c>
      <c r="BM699">
        <v>1.1594</v>
      </c>
      <c r="BN699">
        <v>1.1636500000000001</v>
      </c>
      <c r="BO699">
        <v>1.1677999999999999</v>
      </c>
    </row>
    <row r="700" spans="1:67">
      <c r="A700" s="96">
        <v>45264</v>
      </c>
      <c r="W700" s="178">
        <v>1.0769</v>
      </c>
      <c r="X700" s="178">
        <v>1.07151</v>
      </c>
      <c r="Y700" s="178">
        <v>1.1042000000000001</v>
      </c>
      <c r="Z700" s="178">
        <v>1.096772222222222</v>
      </c>
      <c r="AA700" s="178">
        <v>1.0867499999999999</v>
      </c>
      <c r="AB700" s="178">
        <v>1.0866</v>
      </c>
      <c r="AC700" s="178">
        <v>1.1023000000000001</v>
      </c>
      <c r="AD700" s="178">
        <v>1.0745</v>
      </c>
      <c r="AE700" s="178">
        <v>1.0593999999999999</v>
      </c>
      <c r="AF700" s="178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900">
        <v>1.1064499999999999</v>
      </c>
      <c r="AX700" s="900"/>
      <c r="AY700" s="900"/>
      <c r="AZ700" s="899">
        <v>1.111</v>
      </c>
      <c r="BA700" s="899"/>
      <c r="BB700" s="899"/>
      <c r="BC700">
        <v>1.1155999999999999</v>
      </c>
      <c r="BD700">
        <v>1.1201000000000001</v>
      </c>
      <c r="BE700">
        <v>1.12435</v>
      </c>
      <c r="BF700">
        <v>1.1286</v>
      </c>
      <c r="BG700">
        <v>1.1328499999999999</v>
      </c>
      <c r="BH700">
        <v>1.1371</v>
      </c>
      <c r="BI700">
        <v>1.1413500000000001</v>
      </c>
      <c r="BJ700">
        <v>1.1456</v>
      </c>
      <c r="BK700">
        <v>1.14985</v>
      </c>
      <c r="BL700">
        <v>1.1540999999999999</v>
      </c>
      <c r="BM700">
        <v>1.15835</v>
      </c>
      <c r="BN700">
        <v>1.1628000000000001</v>
      </c>
      <c r="BO700">
        <v>1.1672</v>
      </c>
    </row>
    <row r="701" spans="1:67">
      <c r="A701" s="96">
        <v>45265</v>
      </c>
      <c r="W701" s="178">
        <v>1.0769</v>
      </c>
      <c r="X701" s="178">
        <v>1.07151</v>
      </c>
      <c r="Y701" s="178">
        <v>1.1042000000000001</v>
      </c>
      <c r="Z701" s="178">
        <v>1.096772222222222</v>
      </c>
      <c r="AA701" s="178">
        <v>1.0867499999999999</v>
      </c>
      <c r="AB701" s="178">
        <v>1.0866</v>
      </c>
      <c r="AC701" s="178">
        <v>1.1023000000000001</v>
      </c>
      <c r="AD701" s="178">
        <v>1.0745</v>
      </c>
      <c r="AE701" s="178">
        <v>1.0593999999999999</v>
      </c>
      <c r="AF701" s="178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900">
        <v>1.1024</v>
      </c>
      <c r="AX701" s="900"/>
      <c r="AY701" s="900"/>
      <c r="AZ701" s="900">
        <v>1.1070500000000001</v>
      </c>
      <c r="BA701" s="900"/>
      <c r="BB701" s="900"/>
      <c r="BC701">
        <v>1.1116999999999999</v>
      </c>
      <c r="BD701">
        <v>1.1163000000000001</v>
      </c>
      <c r="BE701">
        <v>1.1204000000000001</v>
      </c>
      <c r="BF701">
        <v>1.1245499999999999</v>
      </c>
      <c r="BG701">
        <v>1.1287</v>
      </c>
      <c r="BH701">
        <v>1.1328</v>
      </c>
      <c r="BI701">
        <v>1.1369499999999999</v>
      </c>
      <c r="BJ701">
        <v>1.1410499999999999</v>
      </c>
      <c r="BK701">
        <v>1.1452</v>
      </c>
      <c r="BL701">
        <v>1.1493</v>
      </c>
      <c r="BM701">
        <v>1.1534500000000001</v>
      </c>
      <c r="BN701">
        <v>1.1577500000000001</v>
      </c>
      <c r="BO701">
        <v>1.1619999999999999</v>
      </c>
    </row>
    <row r="702" spans="1:67">
      <c r="A702" s="96">
        <v>45266</v>
      </c>
      <c r="W702" s="178">
        <v>1.0769</v>
      </c>
      <c r="X702" s="178">
        <v>1.07151</v>
      </c>
      <c r="Y702" s="178">
        <v>1.1042000000000001</v>
      </c>
      <c r="Z702" s="178">
        <v>1.096772222222222</v>
      </c>
      <c r="AA702" s="178">
        <v>1.0867499999999999</v>
      </c>
      <c r="AB702" s="178">
        <v>1.0866</v>
      </c>
      <c r="AC702" s="178">
        <v>1.1023000000000001</v>
      </c>
      <c r="AD702" s="178">
        <v>1.0745</v>
      </c>
      <c r="AE702" s="178">
        <v>1.0593999999999999</v>
      </c>
      <c r="AF702" s="178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900">
        <v>1.1006</v>
      </c>
      <c r="AX702" s="900"/>
      <c r="AY702" s="900"/>
      <c r="AZ702" s="899">
        <v>1.1052</v>
      </c>
      <c r="BA702" s="899"/>
      <c r="BB702" s="899"/>
      <c r="BC702">
        <v>1.10985</v>
      </c>
      <c r="BD702">
        <v>1.1144000000000001</v>
      </c>
      <c r="BE702">
        <v>1.1185</v>
      </c>
      <c r="BF702">
        <v>1.1226</v>
      </c>
      <c r="BG702">
        <v>1.1266499999999999</v>
      </c>
      <c r="BH702">
        <v>1.1307499999999999</v>
      </c>
      <c r="BI702">
        <v>1.1348</v>
      </c>
      <c r="BJ702">
        <v>1.1389</v>
      </c>
      <c r="BK702">
        <v>1.143</v>
      </c>
      <c r="BL702">
        <v>1.1470499999999999</v>
      </c>
      <c r="BM702">
        <v>1.1511499999999999</v>
      </c>
      <c r="BN702">
        <v>1.1554</v>
      </c>
      <c r="BO702">
        <v>1.1596500000000001</v>
      </c>
    </row>
    <row r="703" spans="1:67">
      <c r="A703" s="96">
        <v>45267</v>
      </c>
      <c r="W703" s="178">
        <v>1.0769</v>
      </c>
      <c r="X703" s="178">
        <v>1.07151</v>
      </c>
      <c r="Y703" s="178">
        <v>1.1042000000000001</v>
      </c>
      <c r="Z703" s="178">
        <v>1.096772222222222</v>
      </c>
      <c r="AA703" s="178">
        <v>1.0867499999999999</v>
      </c>
      <c r="AB703" s="178">
        <v>1.0866</v>
      </c>
      <c r="AC703" s="178">
        <v>1.1023000000000001</v>
      </c>
      <c r="AD703" s="178">
        <v>1.0745</v>
      </c>
      <c r="AE703" s="178">
        <v>1.0593999999999999</v>
      </c>
      <c r="AF703" s="178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900">
        <v>1.10345</v>
      </c>
      <c r="AX703" s="900"/>
      <c r="AY703" s="900"/>
      <c r="AZ703" s="899">
        <v>1.1081000000000001</v>
      </c>
      <c r="BA703" s="899"/>
      <c r="BB703" s="899"/>
      <c r="BC703">
        <v>1.1127499999999999</v>
      </c>
      <c r="BD703">
        <v>1.1173500000000001</v>
      </c>
      <c r="BE703">
        <v>1.1214999999999999</v>
      </c>
      <c r="BF703">
        <v>1.1255999999999999</v>
      </c>
      <c r="BG703">
        <v>1.12975</v>
      </c>
      <c r="BH703">
        <v>1.1338999999999999</v>
      </c>
      <c r="BI703">
        <v>1.1379999999999999</v>
      </c>
      <c r="BJ703">
        <v>1.14215</v>
      </c>
      <c r="BK703">
        <v>1.14625</v>
      </c>
      <c r="BL703">
        <v>1.1504000000000001</v>
      </c>
      <c r="BM703">
        <v>1.1545000000000001</v>
      </c>
      <c r="BN703">
        <v>1.1588499999999999</v>
      </c>
      <c r="BO703">
        <v>1.1631</v>
      </c>
    </row>
    <row r="704" spans="1:67">
      <c r="A704" s="96">
        <v>45268</v>
      </c>
      <c r="W704" s="178">
        <v>1.0769</v>
      </c>
      <c r="X704" s="178">
        <v>1.07151</v>
      </c>
      <c r="Y704" s="178">
        <v>1.1042000000000001</v>
      </c>
      <c r="Z704" s="178">
        <v>1.096772222222222</v>
      </c>
      <c r="AA704" s="178">
        <v>1.0867499999999999</v>
      </c>
      <c r="AB704" s="178">
        <v>1.0866</v>
      </c>
      <c r="AC704" s="178">
        <v>1.1023000000000001</v>
      </c>
      <c r="AD704" s="178">
        <v>1.0745</v>
      </c>
      <c r="AE704" s="178">
        <v>1.0593999999999999</v>
      </c>
      <c r="AF704" s="178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900">
        <v>1.10005</v>
      </c>
      <c r="AX704" s="900"/>
      <c r="AY704" s="900"/>
      <c r="AZ704" s="899">
        <v>1.1049500000000001</v>
      </c>
      <c r="BA704" s="899"/>
      <c r="BB704" s="899"/>
      <c r="BC704">
        <v>1.10985</v>
      </c>
      <c r="BD704">
        <v>1.1147499999999999</v>
      </c>
      <c r="BE704">
        <v>1.119</v>
      </c>
      <c r="BF704">
        <v>1.1232500000000001</v>
      </c>
      <c r="BG704">
        <v>1.1274999999999999</v>
      </c>
      <c r="BH704">
        <v>1.13175</v>
      </c>
      <c r="BI704">
        <v>1.1359999999999999</v>
      </c>
      <c r="BJ704">
        <v>1.1402000000000001</v>
      </c>
      <c r="BK704">
        <v>1.14445</v>
      </c>
      <c r="BL704">
        <v>1.1487000000000001</v>
      </c>
      <c r="BM704">
        <v>1.1529499999999999</v>
      </c>
      <c r="BN704">
        <v>1.1574</v>
      </c>
      <c r="BO704">
        <v>1.1617999999999999</v>
      </c>
    </row>
    <row r="705" spans="1:68">
      <c r="A705" s="96">
        <v>45271</v>
      </c>
      <c r="W705" s="178">
        <v>1.0769</v>
      </c>
      <c r="X705" s="178">
        <v>1.07151</v>
      </c>
      <c r="Y705" s="178">
        <v>1.1042000000000001</v>
      </c>
      <c r="Z705" s="178">
        <v>1.096772222222222</v>
      </c>
      <c r="AA705" s="178">
        <v>1.0867499999999999</v>
      </c>
      <c r="AB705" s="178">
        <v>1.0866</v>
      </c>
      <c r="AC705" s="178">
        <v>1.1023000000000001</v>
      </c>
      <c r="AD705" s="178">
        <v>1.0745</v>
      </c>
      <c r="AE705" s="178">
        <v>1.0593999999999999</v>
      </c>
      <c r="AF705" s="178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900">
        <v>1.1004499999999999</v>
      </c>
      <c r="AX705" s="900"/>
      <c r="AY705" s="900"/>
      <c r="AZ705" s="900">
        <v>1.10545</v>
      </c>
      <c r="BA705" s="900"/>
      <c r="BB705" s="900"/>
      <c r="BC705">
        <v>1.1104499999999999</v>
      </c>
      <c r="BD705">
        <v>1.1154500000000001</v>
      </c>
      <c r="BE705">
        <v>1.11975</v>
      </c>
      <c r="BF705">
        <v>1.1241000000000001</v>
      </c>
      <c r="BG705">
        <v>1.12845</v>
      </c>
      <c r="BH705">
        <v>1.1328</v>
      </c>
      <c r="BI705">
        <v>1.1371</v>
      </c>
      <c r="BJ705">
        <v>1.1414500000000001</v>
      </c>
      <c r="BK705">
        <v>1.1457999999999999</v>
      </c>
      <c r="BL705">
        <v>1.15015</v>
      </c>
      <c r="BM705">
        <v>1.15445</v>
      </c>
      <c r="BN705">
        <v>1.159</v>
      </c>
      <c r="BO705">
        <v>1.1634500000000001</v>
      </c>
    </row>
    <row r="706" spans="1:68">
      <c r="A706" s="96">
        <v>45272</v>
      </c>
      <c r="W706" s="178">
        <v>1.0769</v>
      </c>
      <c r="X706" s="178">
        <v>1.07151</v>
      </c>
      <c r="Y706" s="178">
        <v>1.1042000000000001</v>
      </c>
      <c r="Z706" s="178">
        <v>1.096772222222222</v>
      </c>
      <c r="AA706" s="178">
        <v>1.0867499999999999</v>
      </c>
      <c r="AB706" s="178">
        <v>1.0866</v>
      </c>
      <c r="AC706" s="178">
        <v>1.1023000000000001</v>
      </c>
      <c r="AD706" s="178">
        <v>1.0745</v>
      </c>
      <c r="AE706" s="178">
        <v>1.0593999999999999</v>
      </c>
      <c r="AF706" s="178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900">
        <v>1.1030500000000001</v>
      </c>
      <c r="AX706" s="900"/>
      <c r="AY706" s="900"/>
      <c r="AZ706" s="900">
        <v>1.10785</v>
      </c>
      <c r="BA706" s="900"/>
      <c r="BB706" s="900"/>
      <c r="BC706">
        <v>1.1127</v>
      </c>
      <c r="BD706">
        <v>1.1174999999999999</v>
      </c>
      <c r="BE706">
        <v>1.12185</v>
      </c>
      <c r="BF706">
        <v>1.12615</v>
      </c>
      <c r="BG706">
        <v>1.1305000000000001</v>
      </c>
      <c r="BH706">
        <v>1.1348499999999999</v>
      </c>
      <c r="BI706">
        <v>1.1392</v>
      </c>
      <c r="BJ706">
        <v>1.1435</v>
      </c>
      <c r="BK706">
        <v>1.14785</v>
      </c>
      <c r="BL706">
        <v>1.1521999999999999</v>
      </c>
      <c r="BM706">
        <v>1.15655</v>
      </c>
      <c r="BN706">
        <v>1.1610499999999999</v>
      </c>
      <c r="BO706">
        <v>1.1655500000000001</v>
      </c>
    </row>
    <row r="707" spans="1:68">
      <c r="A707" s="96">
        <v>45273</v>
      </c>
      <c r="W707" s="178">
        <v>1.0769</v>
      </c>
      <c r="X707" s="178">
        <v>1.07151</v>
      </c>
      <c r="Y707" s="178">
        <v>1.1042000000000001</v>
      </c>
      <c r="Z707" s="178">
        <v>1.096772222222222</v>
      </c>
      <c r="AA707" s="178">
        <v>1.0867499999999999</v>
      </c>
      <c r="AB707" s="178">
        <v>1.0866</v>
      </c>
      <c r="AC707" s="178">
        <v>1.1023000000000001</v>
      </c>
      <c r="AD707" s="178">
        <v>1.0745</v>
      </c>
      <c r="AE707" s="178">
        <v>1.0593999999999999</v>
      </c>
      <c r="AF707" s="178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900">
        <v>1.1128</v>
      </c>
      <c r="AX707" s="900"/>
      <c r="AY707" s="900"/>
      <c r="AZ707" s="900">
        <v>1.1176999999999999</v>
      </c>
      <c r="BA707" s="900"/>
      <c r="BB707" s="900"/>
      <c r="BC707">
        <v>1.1225499999999999</v>
      </c>
      <c r="BD707">
        <v>1.1274500000000001</v>
      </c>
      <c r="BE707">
        <v>1.1318999999999999</v>
      </c>
      <c r="BF707">
        <v>1.1363000000000001</v>
      </c>
      <c r="BG707">
        <v>1.1407499999999999</v>
      </c>
      <c r="BH707">
        <v>1.1452</v>
      </c>
      <c r="BI707">
        <v>1.1496500000000001</v>
      </c>
      <c r="BJ707">
        <v>1.1540999999999999</v>
      </c>
      <c r="BK707">
        <v>1.15855</v>
      </c>
      <c r="BL707">
        <v>1.163</v>
      </c>
      <c r="BM707">
        <v>1.1674500000000001</v>
      </c>
      <c r="BN707">
        <v>1.1720999999999999</v>
      </c>
      <c r="BO707">
        <v>1.1767000000000001</v>
      </c>
    </row>
    <row r="708" spans="1:68">
      <c r="A708" s="96">
        <v>45274</v>
      </c>
      <c r="W708" s="178">
        <v>1.0769</v>
      </c>
      <c r="X708" s="178">
        <v>1.07151</v>
      </c>
      <c r="Y708" s="178">
        <v>1.1042000000000001</v>
      </c>
      <c r="Z708" s="178">
        <v>1.096772222222222</v>
      </c>
      <c r="AA708" s="178">
        <v>1.0867499999999999</v>
      </c>
      <c r="AB708" s="178">
        <v>1.0866</v>
      </c>
      <c r="AC708" s="178">
        <v>1.1023000000000001</v>
      </c>
      <c r="AD708" s="178">
        <v>1.0745</v>
      </c>
      <c r="AE708" s="178">
        <v>1.0593999999999999</v>
      </c>
      <c r="AF708" s="178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900">
        <v>1.1207</v>
      </c>
      <c r="AX708" s="900"/>
      <c r="AY708" s="900"/>
      <c r="AZ708" s="900">
        <v>1.1249</v>
      </c>
      <c r="BA708" s="900"/>
      <c r="BB708" s="900"/>
      <c r="BC708">
        <v>1.1290500000000001</v>
      </c>
      <c r="BD708">
        <v>1.1332</v>
      </c>
      <c r="BE708">
        <v>1.1371</v>
      </c>
      <c r="BF708">
        <v>1.141</v>
      </c>
      <c r="BG708">
        <v>1.1449499999999999</v>
      </c>
      <c r="BH708">
        <v>1.1488499999999999</v>
      </c>
      <c r="BI708">
        <v>1.1527499999999999</v>
      </c>
      <c r="BJ708">
        <v>1.15665</v>
      </c>
      <c r="BK708">
        <v>1.16055</v>
      </c>
      <c r="BL708">
        <v>1.16445</v>
      </c>
      <c r="BM708">
        <v>1.1684000000000001</v>
      </c>
      <c r="BN708">
        <v>1.17245</v>
      </c>
      <c r="BO708">
        <v>1.1765000000000001</v>
      </c>
    </row>
    <row r="709" spans="1:68">
      <c r="A709" s="96">
        <v>45275</v>
      </c>
      <c r="W709" s="178">
        <v>1.0769</v>
      </c>
      <c r="X709" s="178">
        <v>1.07151</v>
      </c>
      <c r="Y709" s="178">
        <v>1.1042000000000001</v>
      </c>
      <c r="Z709" s="178">
        <v>1.096772222222222</v>
      </c>
      <c r="AA709" s="178">
        <v>1.0867499999999999</v>
      </c>
      <c r="AB709" s="178">
        <v>1.0866</v>
      </c>
      <c r="AC709" s="178">
        <v>1.1023000000000001</v>
      </c>
      <c r="AD709" s="178">
        <v>1.0745</v>
      </c>
      <c r="AE709" s="178">
        <v>1.0593999999999999</v>
      </c>
      <c r="AF709" s="178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900">
        <v>1.1080000000000001</v>
      </c>
      <c r="AX709" s="900"/>
      <c r="AY709" s="900"/>
      <c r="AZ709" s="900">
        <v>1.1125499999999999</v>
      </c>
      <c r="BA709" s="900"/>
      <c r="BB709" s="900"/>
      <c r="BC709">
        <v>1.1171</v>
      </c>
      <c r="BD709">
        <v>1.1216999999999999</v>
      </c>
      <c r="BE709">
        <v>1.12625</v>
      </c>
      <c r="BF709">
        <v>1.13045</v>
      </c>
      <c r="BG709">
        <v>1.1346499999999999</v>
      </c>
      <c r="BH709">
        <v>1.1388499999999999</v>
      </c>
      <c r="BI709">
        <v>1.143</v>
      </c>
      <c r="BJ709">
        <v>1.1472</v>
      </c>
      <c r="BK709">
        <v>1.1514</v>
      </c>
      <c r="BL709">
        <v>1.1556</v>
      </c>
      <c r="BM709">
        <v>1.1597999999999999</v>
      </c>
      <c r="BN709">
        <v>1.1639999999999999</v>
      </c>
      <c r="BO709">
        <v>1.1684000000000001</v>
      </c>
      <c r="BP709">
        <v>1.1727000000000001</v>
      </c>
    </row>
    <row r="710" spans="1:68">
      <c r="A710" s="96">
        <v>45278</v>
      </c>
      <c r="W710" s="178">
        <v>1.0769</v>
      </c>
      <c r="X710" s="178">
        <v>1.07151</v>
      </c>
      <c r="Y710" s="178">
        <v>1.1042000000000001</v>
      </c>
      <c r="Z710" s="178">
        <v>1.096772222222222</v>
      </c>
      <c r="AA710" s="178">
        <v>1.0867499999999999</v>
      </c>
      <c r="AB710" s="178">
        <v>1.0866</v>
      </c>
      <c r="AC710" s="178">
        <v>1.1023000000000001</v>
      </c>
      <c r="AD710" s="178">
        <v>1.0745</v>
      </c>
      <c r="AE710" s="178">
        <v>1.0593999999999999</v>
      </c>
      <c r="AF710" s="178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900">
        <v>1.1141000000000001</v>
      </c>
      <c r="AX710" s="900"/>
      <c r="AY710" s="900"/>
      <c r="AZ710" s="900">
        <v>1.1185499999999999</v>
      </c>
      <c r="BA710" s="900"/>
      <c r="BB710" s="900"/>
      <c r="BC710">
        <v>1.123</v>
      </c>
      <c r="BD710">
        <v>1.1274999999999999</v>
      </c>
      <c r="BE710">
        <v>1.13165</v>
      </c>
      <c r="BF710">
        <v>1.13575</v>
      </c>
      <c r="BG710">
        <v>1.13985</v>
      </c>
      <c r="BH710">
        <v>1.1439999999999999</v>
      </c>
      <c r="BI710">
        <v>1.1480999999999999</v>
      </c>
      <c r="BJ710">
        <v>1.15225</v>
      </c>
      <c r="BK710">
        <v>1.15635</v>
      </c>
      <c r="BL710">
        <v>1.16045</v>
      </c>
      <c r="BM710">
        <v>1.1646000000000001</v>
      </c>
      <c r="BN710">
        <v>1.1689000000000001</v>
      </c>
      <c r="BO710">
        <v>1.1731499999999999</v>
      </c>
      <c r="BP710">
        <v>1.1772499999999999</v>
      </c>
    </row>
    <row r="711" spans="1:68">
      <c r="A711" s="96">
        <v>45279</v>
      </c>
      <c r="W711" s="178">
        <v>1.0769</v>
      </c>
      <c r="X711" s="178">
        <v>1.07151</v>
      </c>
      <c r="Y711" s="178">
        <v>1.1042000000000001</v>
      </c>
      <c r="Z711" s="178">
        <v>1.096772222222222</v>
      </c>
      <c r="AA711" s="178">
        <v>1.0867499999999999</v>
      </c>
      <c r="AB711" s="178">
        <v>1.0866</v>
      </c>
      <c r="AC711" s="178">
        <v>1.1023000000000001</v>
      </c>
      <c r="AD711" s="178">
        <v>1.0745</v>
      </c>
      <c r="AE711" s="178">
        <v>1.0593999999999999</v>
      </c>
      <c r="AF711" s="178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900">
        <v>1.12005</v>
      </c>
      <c r="AX711" s="900"/>
      <c r="AY711" s="900"/>
      <c r="AZ711" s="900">
        <v>1.1247</v>
      </c>
      <c r="BA711" s="900"/>
      <c r="BB711" s="900"/>
      <c r="BC711">
        <v>1.1293</v>
      </c>
      <c r="BD711">
        <v>1.13395</v>
      </c>
      <c r="BE711">
        <v>1.1380999999999999</v>
      </c>
      <c r="BF711">
        <v>1.14225</v>
      </c>
      <c r="BG711">
        <v>1.14635</v>
      </c>
      <c r="BH711">
        <v>1.1505000000000001</v>
      </c>
      <c r="BI711">
        <v>1.15465</v>
      </c>
      <c r="BJ711">
        <v>1.1587499999999999</v>
      </c>
      <c r="BK711">
        <v>1.1629</v>
      </c>
      <c r="BL711">
        <v>1.1670499999999999</v>
      </c>
      <c r="BM711">
        <v>1.1711499999999999</v>
      </c>
      <c r="BN711">
        <v>1.1755</v>
      </c>
      <c r="BO711">
        <v>1.1797500000000001</v>
      </c>
      <c r="BP711">
        <v>1.1839</v>
      </c>
    </row>
    <row r="712" spans="1:68">
      <c r="A712" s="96">
        <v>45280</v>
      </c>
      <c r="W712" s="178">
        <v>1.0769</v>
      </c>
      <c r="X712" s="178">
        <v>1.07151</v>
      </c>
      <c r="Y712" s="178">
        <v>1.1042000000000001</v>
      </c>
      <c r="Z712" s="178">
        <v>1.096772222222222</v>
      </c>
      <c r="AA712" s="178">
        <v>1.0867499999999999</v>
      </c>
      <c r="AB712" s="178">
        <v>1.0866</v>
      </c>
      <c r="AC712" s="178">
        <v>1.1023000000000001</v>
      </c>
      <c r="AD712" s="178">
        <v>1.0745</v>
      </c>
      <c r="AE712" s="178">
        <v>1.0593999999999999</v>
      </c>
      <c r="AF712" s="178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900">
        <v>1.1168499999999999</v>
      </c>
      <c r="AX712" s="900"/>
      <c r="AY712" s="900"/>
      <c r="AZ712" s="900">
        <v>1.1214999999999999</v>
      </c>
      <c r="BA712" s="900"/>
      <c r="BB712" s="900"/>
      <c r="BC712">
        <v>1.12615</v>
      </c>
      <c r="BD712">
        <v>1.1308</v>
      </c>
      <c r="BE712">
        <v>1.1350499999999999</v>
      </c>
      <c r="BF712">
        <v>1.1393</v>
      </c>
      <c r="BG712">
        <v>1.1435500000000001</v>
      </c>
      <c r="BH712">
        <v>1.14775</v>
      </c>
      <c r="BI712">
        <v>1.1519999999999999</v>
      </c>
      <c r="BJ712">
        <v>1.1561999999999999</v>
      </c>
      <c r="BK712">
        <v>1.16045</v>
      </c>
      <c r="BL712">
        <v>1.1647000000000001</v>
      </c>
      <c r="BM712">
        <v>1.1689000000000001</v>
      </c>
      <c r="BN712">
        <v>1.1733499999999999</v>
      </c>
      <c r="BO712">
        <v>1.1777</v>
      </c>
      <c r="BP712">
        <v>1.1819500000000001</v>
      </c>
    </row>
    <row r="713" spans="1:68">
      <c r="A713" s="96">
        <v>45281</v>
      </c>
      <c r="W713" s="178">
        <v>1.0769</v>
      </c>
      <c r="X713" s="178">
        <v>1.07151</v>
      </c>
      <c r="Y713" s="178">
        <v>1.1042000000000001</v>
      </c>
      <c r="Z713" s="178">
        <v>1.096772222222222</v>
      </c>
      <c r="AA713" s="178">
        <v>1.0867499999999999</v>
      </c>
      <c r="AB713" s="178">
        <v>1.0866</v>
      </c>
      <c r="AC713" s="178">
        <v>1.1023000000000001</v>
      </c>
      <c r="AD713" s="178">
        <v>1.0745</v>
      </c>
      <c r="AE713" s="178">
        <v>1.0593999999999999</v>
      </c>
      <c r="AF713" s="178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900">
        <v>1.12165</v>
      </c>
      <c r="AX713" s="900"/>
      <c r="AY713" s="900"/>
      <c r="AZ713" s="900">
        <v>1.1262000000000001</v>
      </c>
      <c r="BA713" s="900"/>
      <c r="BB713" s="900"/>
      <c r="BC713">
        <v>1.1308</v>
      </c>
      <c r="BD713">
        <v>1.1354</v>
      </c>
      <c r="BE713">
        <v>1.1396500000000001</v>
      </c>
      <c r="BF713">
        <v>1.1438999999999999</v>
      </c>
      <c r="BG713">
        <v>1.14815</v>
      </c>
      <c r="BH713">
        <v>1.1524000000000001</v>
      </c>
      <c r="BI713">
        <v>1.15665</v>
      </c>
      <c r="BJ713">
        <v>1.1609</v>
      </c>
      <c r="BK713">
        <v>1.1651</v>
      </c>
      <c r="BL713">
        <v>1.1693499999999999</v>
      </c>
      <c r="BM713">
        <v>1.1736</v>
      </c>
      <c r="BN713">
        <v>1.17805</v>
      </c>
      <c r="BO713">
        <v>1.1823999999999999</v>
      </c>
      <c r="BP713">
        <v>1.18665</v>
      </c>
    </row>
    <row r="714" spans="1:68">
      <c r="A714" s="96">
        <v>45282</v>
      </c>
      <c r="W714" s="178">
        <v>1.0769</v>
      </c>
      <c r="X714" s="178">
        <v>1.07151</v>
      </c>
      <c r="Y714" s="178">
        <v>1.1042000000000001</v>
      </c>
      <c r="Z714" s="178">
        <v>1.096772222222222</v>
      </c>
      <c r="AA714" s="178">
        <v>1.0867499999999999</v>
      </c>
      <c r="AB714" s="178">
        <v>1.0866</v>
      </c>
      <c r="AC714" s="178">
        <v>1.1023000000000001</v>
      </c>
      <c r="AD714" s="178">
        <v>1.0745</v>
      </c>
      <c r="AE714" s="178">
        <v>1.0593999999999999</v>
      </c>
      <c r="AF714" s="178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900">
        <v>1.1232</v>
      </c>
      <c r="AX714" s="900"/>
      <c r="AY714" s="900"/>
      <c r="AZ714" s="900">
        <v>1.1277999999999999</v>
      </c>
      <c r="BA714" s="900"/>
      <c r="BB714" s="900"/>
      <c r="BC714">
        <v>1.1324000000000001</v>
      </c>
      <c r="BD714">
        <v>1.1370499999999999</v>
      </c>
      <c r="BE714">
        <v>1.1413500000000001</v>
      </c>
      <c r="BF714">
        <v>1.1456500000000001</v>
      </c>
      <c r="BG714">
        <v>1.14995</v>
      </c>
      <c r="BH714">
        <v>1.15425</v>
      </c>
      <c r="BI714">
        <v>1.15855</v>
      </c>
      <c r="BJ714">
        <v>1.1628499999999999</v>
      </c>
      <c r="BK714">
        <v>1.1671</v>
      </c>
      <c r="BL714">
        <v>1.1714</v>
      </c>
      <c r="BM714">
        <v>1.1757</v>
      </c>
      <c r="BN714">
        <v>1.1801999999999999</v>
      </c>
      <c r="BO714">
        <v>1.1846000000000001</v>
      </c>
      <c r="BP714">
        <v>1.1889000000000001</v>
      </c>
    </row>
    <row r="715" spans="1:68">
      <c r="A715" s="96">
        <v>45286</v>
      </c>
      <c r="W715" s="178">
        <v>1.0769</v>
      </c>
      <c r="X715" s="178">
        <v>1.07151</v>
      </c>
      <c r="Y715" s="178">
        <v>1.1042000000000001</v>
      </c>
      <c r="Z715" s="178">
        <v>1.096772222222222</v>
      </c>
      <c r="AA715" s="178">
        <v>1.0867499999999999</v>
      </c>
      <c r="AB715" s="178">
        <v>1.0866</v>
      </c>
      <c r="AC715" s="178">
        <v>1.1023000000000001</v>
      </c>
      <c r="AD715" s="178">
        <v>1.0745</v>
      </c>
      <c r="AE715" s="178">
        <v>1.0593999999999999</v>
      </c>
      <c r="AF715" s="178">
        <v>1.0619000000000001</v>
      </c>
      <c r="AG715">
        <v>1.0931</v>
      </c>
      <c r="AH715" s="297">
        <v>1.1023000000000001</v>
      </c>
      <c r="AW715" s="900"/>
      <c r="AX715" s="900"/>
      <c r="AY715" s="900"/>
      <c r="AZ715" s="900"/>
      <c r="BA715" s="900"/>
      <c r="BB715" s="900"/>
    </row>
    <row r="716" spans="1:68">
      <c r="A716" s="96">
        <v>45287</v>
      </c>
      <c r="W716" s="178">
        <v>1.0769</v>
      </c>
      <c r="X716" s="178">
        <v>1.07151</v>
      </c>
      <c r="Y716" s="178">
        <v>1.1042000000000001</v>
      </c>
      <c r="Z716" s="178">
        <v>1.096772222222222</v>
      </c>
      <c r="AA716" s="178">
        <v>1.0867499999999999</v>
      </c>
      <c r="AB716" s="178">
        <v>1.0866</v>
      </c>
      <c r="AC716" s="178">
        <v>1.1023000000000001</v>
      </c>
      <c r="AD716" s="178">
        <v>1.0745</v>
      </c>
      <c r="AE716" s="178">
        <v>1.0593999999999999</v>
      </c>
      <c r="AF716" s="178">
        <v>1.0619000000000001</v>
      </c>
      <c r="AG716">
        <v>1.0931</v>
      </c>
      <c r="AH716">
        <v>1.1065</v>
      </c>
      <c r="AW716" s="900"/>
      <c r="AX716" s="900"/>
      <c r="AY716" s="900"/>
      <c r="AZ716" s="900"/>
      <c r="BA716" s="900"/>
      <c r="BB716" s="900"/>
    </row>
    <row r="717" spans="1:68">
      <c r="A717" s="96">
        <v>45288</v>
      </c>
      <c r="W717" s="178">
        <v>1.0769</v>
      </c>
      <c r="X717" s="178">
        <v>1.07151</v>
      </c>
      <c r="Y717" s="178">
        <v>1.1042000000000001</v>
      </c>
      <c r="Z717" s="178">
        <v>1.096772222222222</v>
      </c>
      <c r="AA717" s="178">
        <v>1.0867499999999999</v>
      </c>
      <c r="AB717" s="178">
        <v>1.0866</v>
      </c>
      <c r="AC717" s="178">
        <v>1.1023000000000001</v>
      </c>
      <c r="AD717" s="178">
        <v>1.0745</v>
      </c>
      <c r="AE717" s="178">
        <v>1.0593999999999999</v>
      </c>
      <c r="AF717" s="178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900">
        <v>1.1287</v>
      </c>
      <c r="AX717" s="900"/>
      <c r="AY717" s="900"/>
      <c r="AZ717" s="900">
        <v>1.1334</v>
      </c>
      <c r="BA717" s="900"/>
      <c r="BB717" s="900"/>
      <c r="BC717">
        <v>1.1380999999999999</v>
      </c>
      <c r="BD717">
        <v>1.1428</v>
      </c>
      <c r="BE717">
        <v>1.1471499999999999</v>
      </c>
      <c r="BF717">
        <v>1.1513500000000001</v>
      </c>
      <c r="BG717">
        <v>1.1556</v>
      </c>
      <c r="BH717">
        <v>1.1597999999999999</v>
      </c>
      <c r="BI717">
        <v>1.16405</v>
      </c>
      <c r="BJ717">
        <v>1.16825</v>
      </c>
      <c r="BK717">
        <v>1.1725000000000001</v>
      </c>
      <c r="BL717">
        <v>1.1767000000000001</v>
      </c>
      <c r="BM717">
        <v>1.1809499999999999</v>
      </c>
      <c r="BN717">
        <v>1.1853499999999999</v>
      </c>
      <c r="BO717">
        <v>1.1897</v>
      </c>
      <c r="BP717">
        <v>1.1939</v>
      </c>
    </row>
    <row r="718" spans="1:68">
      <c r="A718" s="96">
        <v>45289</v>
      </c>
      <c r="W718" s="178">
        <v>1.0769</v>
      </c>
      <c r="X718" s="178">
        <v>1.07151</v>
      </c>
      <c r="Y718" s="178">
        <v>1.1042000000000001</v>
      </c>
      <c r="Z718" s="178">
        <v>1.096772222222222</v>
      </c>
      <c r="AA718" s="178">
        <v>1.0867499999999999</v>
      </c>
      <c r="AB718" s="178">
        <v>1.0866</v>
      </c>
      <c r="AC718" s="178">
        <v>1.1023000000000001</v>
      </c>
      <c r="AD718" s="178">
        <v>1.0745</v>
      </c>
      <c r="AE718" s="178">
        <v>1.0593999999999999</v>
      </c>
      <c r="AF718" s="178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900">
        <v>1.1255500000000001</v>
      </c>
      <c r="AX718" s="900"/>
      <c r="AY718" s="900"/>
      <c r="AZ718" s="900">
        <v>1.13005</v>
      </c>
      <c r="BA718" s="900"/>
      <c r="BB718" s="900"/>
      <c r="BC718">
        <v>1.1346000000000001</v>
      </c>
      <c r="BD718">
        <v>1.1391</v>
      </c>
      <c r="BE718">
        <v>1.1432500000000001</v>
      </c>
      <c r="BF718">
        <v>1.1473</v>
      </c>
      <c r="BG718">
        <v>1.1513500000000001</v>
      </c>
      <c r="BH718">
        <v>1.1554</v>
      </c>
      <c r="BI718">
        <v>1.1594500000000001</v>
      </c>
      <c r="BJ718">
        <v>1.1635</v>
      </c>
      <c r="BK718">
        <v>1.1675500000000001</v>
      </c>
      <c r="BL718">
        <v>1.1715500000000001</v>
      </c>
      <c r="BM718">
        <v>1.1756</v>
      </c>
      <c r="BN718">
        <v>1.1798500000000001</v>
      </c>
      <c r="BO718">
        <v>1.1839999999999999</v>
      </c>
      <c r="BP718">
        <v>1.1880500000000001</v>
      </c>
    </row>
    <row r="719" spans="1:68">
      <c r="A719" s="96">
        <v>45293</v>
      </c>
      <c r="W719" s="178">
        <v>1.0769</v>
      </c>
      <c r="X719" s="178">
        <v>1.07151</v>
      </c>
      <c r="Y719" s="178">
        <v>1.1042000000000001</v>
      </c>
      <c r="Z719" s="178">
        <v>1.096772222222222</v>
      </c>
      <c r="AA719" s="178">
        <v>1.0867499999999999</v>
      </c>
      <c r="AB719" s="178">
        <v>1.0866</v>
      </c>
      <c r="AC719" s="178">
        <v>1.1023000000000001</v>
      </c>
      <c r="AD719" s="178">
        <v>1.0745</v>
      </c>
      <c r="AE719" s="178">
        <v>1.0593999999999999</v>
      </c>
      <c r="AF719" s="178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D719">
        <v>1.1301000000000001</v>
      </c>
      <c r="BE719">
        <v>1.1343000000000001</v>
      </c>
      <c r="BF719">
        <v>1.13845</v>
      </c>
      <c r="BG719">
        <v>1.14255</v>
      </c>
      <c r="BH719">
        <v>1.1467000000000001</v>
      </c>
      <c r="BI719">
        <v>1.1508</v>
      </c>
      <c r="BJ719">
        <v>1.1549</v>
      </c>
      <c r="BK719">
        <v>1.1590499999999999</v>
      </c>
      <c r="BL719">
        <v>1.1631499999999999</v>
      </c>
      <c r="BM719">
        <v>1.1673</v>
      </c>
      <c r="BN719">
        <v>1.1716</v>
      </c>
      <c r="BO719">
        <v>1.1758500000000001</v>
      </c>
      <c r="BP719">
        <v>1.1799500000000001</v>
      </c>
    </row>
    <row r="720" spans="1:68">
      <c r="A720" s="96">
        <v>45294</v>
      </c>
      <c r="W720" s="178">
        <v>1.0769</v>
      </c>
      <c r="X720" s="178">
        <v>1.07151</v>
      </c>
      <c r="Y720" s="178">
        <v>1.1042000000000001</v>
      </c>
      <c r="Z720" s="178">
        <v>1.096772222222222</v>
      </c>
      <c r="AA720" s="178">
        <v>1.0867499999999999</v>
      </c>
      <c r="AB720" s="178">
        <v>1.0866</v>
      </c>
      <c r="AC720" s="178">
        <v>1.1023000000000001</v>
      </c>
      <c r="AD720" s="178">
        <v>1.0745</v>
      </c>
      <c r="AE720" s="178">
        <v>1.0593999999999999</v>
      </c>
      <c r="AF720" s="178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D720">
        <v>1.1287499999999999</v>
      </c>
      <c r="BE720">
        <v>1.1331500000000001</v>
      </c>
      <c r="BF720">
        <v>1.1373500000000001</v>
      </c>
      <c r="BG720">
        <v>1.1415500000000001</v>
      </c>
      <c r="BH720">
        <v>1.1457999999999999</v>
      </c>
      <c r="BI720">
        <v>1.1499999999999999</v>
      </c>
      <c r="BJ720">
        <v>1.15425</v>
      </c>
      <c r="BK720">
        <v>1.15845</v>
      </c>
      <c r="BL720">
        <v>1.1627000000000001</v>
      </c>
      <c r="BM720">
        <v>1.1669</v>
      </c>
      <c r="BN720">
        <v>1.1713</v>
      </c>
      <c r="BO720">
        <v>1.1756500000000001</v>
      </c>
      <c r="BP720">
        <v>1.1798999999999999</v>
      </c>
    </row>
    <row r="721" spans="1:68">
      <c r="A721" s="96">
        <v>45295</v>
      </c>
      <c r="W721" s="178">
        <v>1.0769</v>
      </c>
      <c r="X721" s="178">
        <v>1.07151</v>
      </c>
      <c r="Y721" s="178">
        <v>1.1042000000000001</v>
      </c>
      <c r="Z721" s="178">
        <v>1.096772222222222</v>
      </c>
      <c r="AA721" s="178">
        <v>1.0867499999999999</v>
      </c>
      <c r="AB721" s="178">
        <v>1.0866</v>
      </c>
      <c r="AC721" s="178">
        <v>1.1023000000000001</v>
      </c>
      <c r="AD721" s="178">
        <v>1.0745</v>
      </c>
      <c r="AE721" s="178">
        <v>1.0593999999999999</v>
      </c>
      <c r="AF721" s="178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D721">
        <v>1.1304000000000001</v>
      </c>
      <c r="BE721">
        <v>1.1346499999999999</v>
      </c>
      <c r="BF721">
        <v>1.1388</v>
      </c>
      <c r="BG721">
        <v>1.1429</v>
      </c>
      <c r="BH721">
        <v>1.1470499999999999</v>
      </c>
      <c r="BI721">
        <v>1.1511499999999999</v>
      </c>
      <c r="BJ721">
        <v>1.1552500000000001</v>
      </c>
      <c r="BK721">
        <v>1.1594</v>
      </c>
      <c r="BL721">
        <v>1.1635</v>
      </c>
      <c r="BM721">
        <v>1.1676</v>
      </c>
      <c r="BN721">
        <v>1.1718999999999999</v>
      </c>
      <c r="BO721">
        <v>1.17615</v>
      </c>
      <c r="BP721">
        <v>1.1802999999999999</v>
      </c>
    </row>
    <row r="722" spans="1:68">
      <c r="A722" s="96">
        <v>45296</v>
      </c>
      <c r="W722" s="178">
        <v>1.0769</v>
      </c>
      <c r="X722" s="178">
        <v>1.07151</v>
      </c>
      <c r="Y722" s="178">
        <v>1.1042000000000001</v>
      </c>
      <c r="Z722" s="178">
        <v>1.096772222222222</v>
      </c>
      <c r="AA722" s="178">
        <v>1.0867499999999999</v>
      </c>
      <c r="AB722" s="178">
        <v>1.0866</v>
      </c>
      <c r="AC722" s="178">
        <v>1.1023000000000001</v>
      </c>
      <c r="AD722" s="178">
        <v>1.0745</v>
      </c>
      <c r="AE722" s="178">
        <v>1.0593999999999999</v>
      </c>
      <c r="AF722" s="178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D722">
        <v>1.1294500000000001</v>
      </c>
      <c r="BE722">
        <v>1.13365</v>
      </c>
      <c r="BF722">
        <v>1.13775</v>
      </c>
      <c r="BG722">
        <v>1.1417999999999999</v>
      </c>
      <c r="BH722">
        <v>1.1458999999999999</v>
      </c>
      <c r="BI722">
        <v>1.14995</v>
      </c>
      <c r="BJ722">
        <v>1.15405</v>
      </c>
      <c r="BK722">
        <v>1.1580999999999999</v>
      </c>
      <c r="BL722">
        <v>1.1621999999999999</v>
      </c>
      <c r="BM722">
        <v>1.16625</v>
      </c>
      <c r="BN722">
        <v>1.1705000000000001</v>
      </c>
      <c r="BO722">
        <v>1.1747000000000001</v>
      </c>
      <c r="BP722">
        <v>1.1788000000000001</v>
      </c>
    </row>
    <row r="723" spans="1:68">
      <c r="A723" s="96">
        <v>45299</v>
      </c>
      <c r="W723" s="178">
        <v>1.0769</v>
      </c>
      <c r="X723" s="178">
        <v>1.07151</v>
      </c>
      <c r="Y723" s="178">
        <v>1.1042000000000001</v>
      </c>
      <c r="Z723" s="178">
        <v>1.096772222222222</v>
      </c>
      <c r="AA723" s="178">
        <v>1.0867499999999999</v>
      </c>
      <c r="AB723" s="178">
        <v>1.0866</v>
      </c>
      <c r="AC723" s="178">
        <v>1.1023000000000001</v>
      </c>
      <c r="AD723" s="178">
        <v>1.0745</v>
      </c>
      <c r="AE723" s="178">
        <v>1.0593999999999999</v>
      </c>
      <c r="AF723" s="178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D723">
        <v>1.131</v>
      </c>
      <c r="BE723">
        <v>1.1352500000000001</v>
      </c>
      <c r="BF723">
        <v>1.1394500000000001</v>
      </c>
      <c r="BG723">
        <v>1.1435999999999999</v>
      </c>
      <c r="BH723">
        <v>1.14775</v>
      </c>
      <c r="BI723">
        <v>1.15195</v>
      </c>
      <c r="BJ723">
        <v>1.1560999999999999</v>
      </c>
      <c r="BK723">
        <v>1.1603000000000001</v>
      </c>
      <c r="BL723">
        <v>1.16445</v>
      </c>
      <c r="BM723">
        <v>1.1686000000000001</v>
      </c>
      <c r="BN723">
        <v>1.1729499999999999</v>
      </c>
      <c r="BO723">
        <v>1.1772499999999999</v>
      </c>
      <c r="BP723">
        <v>1.1814499999999999</v>
      </c>
    </row>
    <row r="724" spans="1:68">
      <c r="A724" s="96">
        <v>45300</v>
      </c>
      <c r="W724" s="178">
        <v>1.0769</v>
      </c>
      <c r="X724" s="178">
        <v>1.07151</v>
      </c>
      <c r="Y724" s="178">
        <v>1.1042000000000001</v>
      </c>
      <c r="Z724" s="178">
        <v>1.096772222222222</v>
      </c>
      <c r="AA724" s="178">
        <v>1.0867499999999999</v>
      </c>
      <c r="AB724" s="178">
        <v>1.0866</v>
      </c>
      <c r="AC724" s="178">
        <v>1.1023000000000001</v>
      </c>
      <c r="AD724" s="178">
        <v>1.0745</v>
      </c>
      <c r="AE724" s="178">
        <v>1.0593999999999999</v>
      </c>
      <c r="AF724" s="178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D724">
        <v>1.12595</v>
      </c>
      <c r="BE724">
        <v>1.13005</v>
      </c>
      <c r="BF724">
        <v>1.13405</v>
      </c>
      <c r="BG724">
        <v>1.13805</v>
      </c>
      <c r="BH724">
        <v>1.14205</v>
      </c>
      <c r="BI724">
        <v>1.14605</v>
      </c>
      <c r="BJ724">
        <v>1.15005</v>
      </c>
      <c r="BK724">
        <v>1.1539999999999999</v>
      </c>
      <c r="BL724">
        <v>1.1579999999999999</v>
      </c>
      <c r="BM724">
        <v>1.1619999999999999</v>
      </c>
      <c r="BN724">
        <v>1.1661999999999999</v>
      </c>
      <c r="BO724">
        <v>1.1702999999999999</v>
      </c>
      <c r="BP724">
        <v>1.1742999999999999</v>
      </c>
    </row>
    <row r="725" spans="1:68">
      <c r="A725" s="96">
        <v>45301</v>
      </c>
      <c r="W725" s="178">
        <v>1.0769</v>
      </c>
      <c r="X725" s="178">
        <v>1.07151</v>
      </c>
      <c r="Y725" s="178">
        <v>1.1042000000000001</v>
      </c>
      <c r="Z725" s="178">
        <v>1.096772222222222</v>
      </c>
      <c r="AA725" s="178">
        <v>1.0867499999999999</v>
      </c>
      <c r="AB725" s="178">
        <v>1.0866</v>
      </c>
      <c r="AC725" s="178">
        <v>1.1023000000000001</v>
      </c>
      <c r="AD725" s="178">
        <v>1.0745</v>
      </c>
      <c r="AE725" s="178">
        <v>1.0593999999999999</v>
      </c>
      <c r="AF725" s="178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D725">
        <v>1.1301000000000001</v>
      </c>
      <c r="BE725">
        <v>1.13415</v>
      </c>
      <c r="BF725">
        <v>1.1380999999999999</v>
      </c>
      <c r="BG725">
        <v>1.1419999999999999</v>
      </c>
      <c r="BH725">
        <v>1.14595</v>
      </c>
      <c r="BI725">
        <v>1.1498999999999999</v>
      </c>
      <c r="BJ725">
        <v>1.1537999999999999</v>
      </c>
      <c r="BK725">
        <v>1.1577500000000001</v>
      </c>
      <c r="BL725">
        <v>1.1616500000000001</v>
      </c>
      <c r="BM725">
        <v>1.1656</v>
      </c>
      <c r="BN725">
        <v>1.1697</v>
      </c>
      <c r="BO725">
        <v>1.1737500000000001</v>
      </c>
      <c r="BP725">
        <v>1.1777</v>
      </c>
    </row>
    <row r="726" spans="1:68">
      <c r="A726" s="96">
        <v>45302</v>
      </c>
      <c r="W726" s="178">
        <v>1.0769</v>
      </c>
      <c r="X726" s="178">
        <v>1.07151</v>
      </c>
      <c r="Y726" s="178">
        <v>1.1042000000000001</v>
      </c>
      <c r="Z726" s="178">
        <v>1.096772222222222</v>
      </c>
      <c r="AA726" s="178">
        <v>1.0867499999999999</v>
      </c>
      <c r="AB726" s="178">
        <v>1.0866</v>
      </c>
      <c r="AC726" s="178">
        <v>1.1023000000000001</v>
      </c>
      <c r="AD726" s="178">
        <v>1.0745</v>
      </c>
      <c r="AE726" s="178">
        <v>1.0593999999999999</v>
      </c>
      <c r="AF726" s="178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D726">
        <v>1.1302000000000001</v>
      </c>
      <c r="BE726">
        <v>1.1342000000000001</v>
      </c>
      <c r="BF726">
        <v>1.1380999999999999</v>
      </c>
      <c r="BG726">
        <v>1.14205</v>
      </c>
      <c r="BH726">
        <v>1.1459999999999999</v>
      </c>
      <c r="BI726">
        <v>1.1498999999999999</v>
      </c>
      <c r="BJ726">
        <v>1.15385</v>
      </c>
      <c r="BK726">
        <v>1.1577999999999999</v>
      </c>
      <c r="BL726">
        <v>1.1617</v>
      </c>
      <c r="BM726">
        <v>1.1656500000000001</v>
      </c>
      <c r="BN726">
        <v>1.1697500000000001</v>
      </c>
      <c r="BO726">
        <v>1.1738500000000001</v>
      </c>
      <c r="BP726">
        <v>1.1777500000000001</v>
      </c>
    </row>
    <row r="727" spans="1:68">
      <c r="A727" s="96">
        <v>45303</v>
      </c>
      <c r="W727" s="178">
        <v>1.0769</v>
      </c>
      <c r="X727" s="178">
        <v>1.07151</v>
      </c>
      <c r="Y727" s="178">
        <v>1.1042000000000001</v>
      </c>
      <c r="Z727" s="178">
        <v>1.096772222222222</v>
      </c>
      <c r="AA727" s="178">
        <v>1.0867499999999999</v>
      </c>
      <c r="AB727" s="178">
        <v>1.0866</v>
      </c>
      <c r="AC727" s="178">
        <v>1.1023000000000001</v>
      </c>
      <c r="AD727" s="178">
        <v>1.0745</v>
      </c>
      <c r="AE727" s="178">
        <v>1.0593999999999999</v>
      </c>
      <c r="AF727" s="178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D727">
        <v>1.1271</v>
      </c>
      <c r="BE727">
        <v>1.1310500000000001</v>
      </c>
      <c r="BF727">
        <v>1.135</v>
      </c>
      <c r="BG727">
        <v>1.1389</v>
      </c>
      <c r="BH727">
        <v>1.1428499999999999</v>
      </c>
      <c r="BI727">
        <v>1.1467499999999999</v>
      </c>
      <c r="BJ727">
        <v>1.1507000000000001</v>
      </c>
      <c r="BK727">
        <v>1.1546000000000001</v>
      </c>
      <c r="BL727">
        <v>1.15855</v>
      </c>
      <c r="BM727">
        <v>1.16245</v>
      </c>
      <c r="BN727">
        <v>1.16655</v>
      </c>
      <c r="BO727">
        <v>1.1706000000000001</v>
      </c>
      <c r="BP727">
        <v>1.17455</v>
      </c>
    </row>
    <row r="728" spans="1:68">
      <c r="A728" s="96">
        <v>45306</v>
      </c>
      <c r="W728" s="178">
        <v>1.0769</v>
      </c>
      <c r="X728" s="178">
        <v>1.07151</v>
      </c>
      <c r="Y728" s="178">
        <v>1.1042000000000001</v>
      </c>
      <c r="Z728" s="178">
        <v>1.096772222222222</v>
      </c>
      <c r="AA728" s="178">
        <v>1.0867499999999999</v>
      </c>
      <c r="AB728" s="178">
        <v>1.0866</v>
      </c>
      <c r="AC728" s="178">
        <v>1.1023000000000001</v>
      </c>
      <c r="AD728" s="178">
        <v>1.0745</v>
      </c>
      <c r="AE728" s="178">
        <v>1.0593999999999999</v>
      </c>
      <c r="AF728" s="178">
        <v>1.0619000000000001</v>
      </c>
      <c r="AG728">
        <v>1.0931</v>
      </c>
      <c r="AH728">
        <v>1.105</v>
      </c>
      <c r="AI728" s="28">
        <v>1.0945</v>
      </c>
      <c r="AJ728" s="192">
        <v>1.0972</v>
      </c>
      <c r="AK728" s="192">
        <v>1.0984499999999999</v>
      </c>
      <c r="AL728" s="192">
        <v>1.09965</v>
      </c>
      <c r="AM728" s="192">
        <v>1.1009</v>
      </c>
      <c r="AN728" s="192">
        <v>1.1024499999999999</v>
      </c>
      <c r="AO728" s="192"/>
      <c r="AP728" s="192"/>
      <c r="AQ728" s="192">
        <v>1.1064000000000001</v>
      </c>
      <c r="AR728" s="192"/>
      <c r="AS728" s="192"/>
      <c r="AT728" s="192">
        <v>1.1105</v>
      </c>
      <c r="AU728" s="192"/>
      <c r="AV728" s="192"/>
      <c r="AW728" s="192">
        <v>1.1149500000000001</v>
      </c>
      <c r="AX728" s="192"/>
      <c r="AY728" s="192"/>
      <c r="AZ728" s="192">
        <v>1.119</v>
      </c>
      <c r="BA728" s="192"/>
      <c r="BB728" s="192"/>
      <c r="BC728" s="192">
        <v>1.1230500000000001</v>
      </c>
      <c r="BD728" s="192">
        <v>1.1271</v>
      </c>
      <c r="BE728" s="192">
        <v>1.1310500000000001</v>
      </c>
      <c r="BF728" s="192">
        <v>1.135</v>
      </c>
      <c r="BG728" s="192">
        <v>1.1389</v>
      </c>
      <c r="BH728" s="192">
        <v>1.1428499999999999</v>
      </c>
      <c r="BI728" s="192">
        <v>1.1467499999999999</v>
      </c>
      <c r="BJ728" s="192">
        <v>1.1507000000000001</v>
      </c>
      <c r="BK728" s="192">
        <v>1.1546000000000001</v>
      </c>
      <c r="BL728" s="192">
        <v>1.15855</v>
      </c>
      <c r="BM728" s="192">
        <v>1.16245</v>
      </c>
      <c r="BN728" s="192">
        <v>1.16655</v>
      </c>
      <c r="BO728" s="192">
        <v>1.1706000000000001</v>
      </c>
      <c r="BP728" s="192">
        <v>1.17455</v>
      </c>
    </row>
    <row r="729" spans="1:68">
      <c r="A729" s="96">
        <v>45307</v>
      </c>
      <c r="W729" s="178">
        <v>1.0769</v>
      </c>
      <c r="X729" s="178">
        <v>1.07151</v>
      </c>
      <c r="Y729" s="178">
        <v>1.1042000000000001</v>
      </c>
      <c r="Z729" s="178">
        <v>1.096772222222222</v>
      </c>
      <c r="AA729" s="178">
        <v>1.0867499999999999</v>
      </c>
      <c r="AB729" s="178">
        <v>1.0866</v>
      </c>
      <c r="AC729" s="178">
        <v>1.1023000000000001</v>
      </c>
      <c r="AD729" s="178">
        <v>1.0745</v>
      </c>
      <c r="AE729" s="178">
        <v>1.0593999999999999</v>
      </c>
      <c r="AF729" s="178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D729">
        <v>1.1187</v>
      </c>
      <c r="BE729">
        <v>1.1227499999999999</v>
      </c>
      <c r="BF729">
        <v>1.1267</v>
      </c>
      <c r="BG729">
        <v>1.1307</v>
      </c>
      <c r="BH729">
        <v>1.1347</v>
      </c>
      <c r="BI729">
        <v>1.1387</v>
      </c>
      <c r="BJ729">
        <v>1.1427</v>
      </c>
      <c r="BK729">
        <v>1.1467000000000001</v>
      </c>
      <c r="BL729">
        <v>1.1507000000000001</v>
      </c>
      <c r="BM729">
        <v>1.1547000000000001</v>
      </c>
      <c r="BN729">
        <v>1.1589</v>
      </c>
      <c r="BO729">
        <v>1.163</v>
      </c>
      <c r="BP729">
        <v>1.167</v>
      </c>
    </row>
    <row r="730" spans="1:68">
      <c r="A730" s="96">
        <v>45308</v>
      </c>
      <c r="W730" s="178">
        <v>1.0769</v>
      </c>
      <c r="X730" s="178">
        <v>1.07151</v>
      </c>
      <c r="Y730" s="178">
        <v>1.1042000000000001</v>
      </c>
      <c r="Z730" s="178">
        <v>1.096772222222222</v>
      </c>
      <c r="AA730" s="178">
        <v>1.0867499999999999</v>
      </c>
      <c r="AB730" s="178">
        <v>1.0866</v>
      </c>
      <c r="AC730" s="178">
        <v>1.1023000000000001</v>
      </c>
      <c r="AD730" s="178">
        <v>1.0745</v>
      </c>
      <c r="AE730" s="178">
        <v>1.0593999999999999</v>
      </c>
      <c r="AF730" s="178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D730">
        <v>1.11955</v>
      </c>
      <c r="BE730">
        <v>1.1235999999999999</v>
      </c>
      <c r="BF730">
        <v>1.1275999999999999</v>
      </c>
      <c r="BG730">
        <v>1.1315500000000001</v>
      </c>
      <c r="BH730">
        <v>1.1355</v>
      </c>
      <c r="BI730">
        <v>1.1395</v>
      </c>
      <c r="BJ730">
        <v>1.1434500000000001</v>
      </c>
      <c r="BK730">
        <v>1.1474500000000001</v>
      </c>
      <c r="BL730">
        <v>1.1514</v>
      </c>
      <c r="BM730">
        <v>1.1553500000000001</v>
      </c>
      <c r="BN730">
        <v>1.1595</v>
      </c>
      <c r="BO730">
        <v>1.1636</v>
      </c>
      <c r="BP730">
        <v>1.1676</v>
      </c>
    </row>
    <row r="731" spans="1:68">
      <c r="A731" s="96">
        <v>45309</v>
      </c>
      <c r="W731" s="178">
        <v>1.0769</v>
      </c>
      <c r="X731" s="178">
        <v>1.07151</v>
      </c>
      <c r="Y731" s="178">
        <v>1.1042000000000001</v>
      </c>
      <c r="Z731" s="178">
        <v>1.096772222222222</v>
      </c>
      <c r="AA731" s="178">
        <v>1.0867499999999999</v>
      </c>
      <c r="AB731" s="178">
        <v>1.0866</v>
      </c>
      <c r="AC731" s="178">
        <v>1.1023000000000001</v>
      </c>
      <c r="AD731" s="178">
        <v>1.0745</v>
      </c>
      <c r="AE731" s="178">
        <v>1.0593999999999999</v>
      </c>
      <c r="AF731" s="178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D731">
        <v>1.1174999999999999</v>
      </c>
      <c r="BE731">
        <v>1.1214999999999999</v>
      </c>
      <c r="BF731">
        <v>1.1254</v>
      </c>
      <c r="BG731">
        <v>1.1293500000000001</v>
      </c>
      <c r="BH731">
        <v>1.1332500000000001</v>
      </c>
      <c r="BI731">
        <v>1.1371500000000001</v>
      </c>
      <c r="BJ731">
        <v>1.1411</v>
      </c>
      <c r="BK731">
        <v>1.145</v>
      </c>
      <c r="BL731">
        <v>1.1489499999999999</v>
      </c>
      <c r="BM731">
        <v>1.1528499999999999</v>
      </c>
      <c r="BN731">
        <v>1.1569499999999999</v>
      </c>
      <c r="BO731">
        <v>1.161</v>
      </c>
      <c r="BP731">
        <v>1.1649</v>
      </c>
    </row>
    <row r="732" spans="1:68">
      <c r="A732" s="96">
        <v>45310</v>
      </c>
      <c r="W732" s="178">
        <v>1.0769</v>
      </c>
      <c r="X732" s="178">
        <v>1.07151</v>
      </c>
      <c r="Y732" s="178">
        <v>1.1042000000000001</v>
      </c>
      <c r="Z732" s="178">
        <v>1.096772222222222</v>
      </c>
      <c r="AA732" s="178">
        <v>1.0867499999999999</v>
      </c>
      <c r="AB732" s="178">
        <v>1.0866</v>
      </c>
      <c r="AC732" s="178">
        <v>1.1023000000000001</v>
      </c>
      <c r="AD732" s="178">
        <v>1.0745</v>
      </c>
      <c r="AE732" s="178">
        <v>1.0593999999999999</v>
      </c>
      <c r="AF732" s="178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D732">
        <v>1.1212</v>
      </c>
      <c r="BE732">
        <v>1.1253500000000001</v>
      </c>
      <c r="BF732">
        <v>1.1294500000000001</v>
      </c>
      <c r="BG732">
        <v>1.1335500000000001</v>
      </c>
      <c r="BH732">
        <v>1.1376500000000001</v>
      </c>
      <c r="BI732">
        <v>1.14175</v>
      </c>
      <c r="BJ732">
        <v>1.14585</v>
      </c>
      <c r="BK732">
        <v>1.14995</v>
      </c>
      <c r="BL732">
        <v>1.1539999999999999</v>
      </c>
      <c r="BM732">
        <v>1.1580999999999999</v>
      </c>
      <c r="BN732">
        <v>1.1624000000000001</v>
      </c>
      <c r="BO732">
        <v>1.1666000000000001</v>
      </c>
      <c r="BP732">
        <v>1.1707000000000001</v>
      </c>
    </row>
    <row r="733" spans="1:68">
      <c r="A733" s="96">
        <v>45313</v>
      </c>
      <c r="W733" s="178">
        <v>1.0769</v>
      </c>
      <c r="X733" s="178">
        <v>1.07151</v>
      </c>
      <c r="Y733" s="178">
        <v>1.1042000000000001</v>
      </c>
      <c r="Z733" s="178">
        <v>1.096772222222222</v>
      </c>
      <c r="AA733" s="178">
        <v>1.0867499999999999</v>
      </c>
      <c r="AB733" s="178">
        <v>1.0866</v>
      </c>
      <c r="AC733" s="178">
        <v>1.1023000000000001</v>
      </c>
      <c r="AD733" s="178">
        <v>1.0745</v>
      </c>
      <c r="AE733" s="178">
        <v>1.0593999999999999</v>
      </c>
      <c r="AF733" s="178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D733">
        <v>1.1203000000000001</v>
      </c>
      <c r="BE733">
        <v>1.1244000000000001</v>
      </c>
      <c r="BF733">
        <v>1.12845</v>
      </c>
      <c r="BG733">
        <v>1.13245</v>
      </c>
      <c r="BH733">
        <v>1.13645</v>
      </c>
      <c r="BI733">
        <v>1.1405000000000001</v>
      </c>
      <c r="BJ733">
        <v>1.1445000000000001</v>
      </c>
      <c r="BK733">
        <v>1.14855</v>
      </c>
      <c r="BL733">
        <v>1.15255</v>
      </c>
      <c r="BM733">
        <v>1.1566000000000001</v>
      </c>
      <c r="BN733">
        <v>1.1608000000000001</v>
      </c>
      <c r="BO733">
        <v>1.1649499999999999</v>
      </c>
      <c r="BP733">
        <v>1.1689499999999999</v>
      </c>
    </row>
    <row r="734" spans="1:68">
      <c r="A734" s="96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D734">
        <v>1.1162000000000001</v>
      </c>
      <c r="BE734">
        <v>1.12025</v>
      </c>
      <c r="BF734">
        <v>1.12415</v>
      </c>
      <c r="BG734">
        <v>1.1281000000000001</v>
      </c>
      <c r="BH734">
        <v>1.13205</v>
      </c>
      <c r="BI734">
        <v>1.13595</v>
      </c>
      <c r="BJ734">
        <v>1.1398999999999999</v>
      </c>
      <c r="BK734">
        <v>1.1437999999999999</v>
      </c>
      <c r="BL734">
        <v>1.14775</v>
      </c>
      <c r="BM734">
        <v>1.1516500000000001</v>
      </c>
      <c r="BN734">
        <v>1.1557500000000001</v>
      </c>
      <c r="BO734">
        <v>1.1597999999999999</v>
      </c>
      <c r="BP734">
        <v>1.1637500000000001</v>
      </c>
    </row>
    <row r="735" spans="1:68">
      <c r="A735" s="96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D735">
        <v>1.1207499999999999</v>
      </c>
      <c r="BE735">
        <v>1.1249499999999999</v>
      </c>
      <c r="BF735">
        <v>1.1292</v>
      </c>
      <c r="BG735">
        <v>1.1334</v>
      </c>
      <c r="BH735">
        <v>1.1376500000000001</v>
      </c>
      <c r="BI735">
        <v>1.1418999999999999</v>
      </c>
      <c r="BJ735">
        <v>1.1460999999999999</v>
      </c>
      <c r="BK735">
        <v>1.15035</v>
      </c>
      <c r="BL735">
        <v>1.15455</v>
      </c>
      <c r="BM735">
        <v>1.1588000000000001</v>
      </c>
      <c r="BN735">
        <v>1.1632</v>
      </c>
      <c r="BO735">
        <v>1.1676</v>
      </c>
      <c r="BP735">
        <v>1.1718</v>
      </c>
    </row>
    <row r="736" spans="1:68">
      <c r="A736" s="96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D736">
        <v>1.1163000000000001</v>
      </c>
      <c r="BE736">
        <v>1.1205499999999999</v>
      </c>
      <c r="BF736">
        <v>1.1247</v>
      </c>
      <c r="BG736">
        <v>1.1288499999999999</v>
      </c>
      <c r="BH736">
        <v>1.133</v>
      </c>
      <c r="BI736">
        <v>1.1371500000000001</v>
      </c>
      <c r="BJ736">
        <v>1.1413</v>
      </c>
      <c r="BK736">
        <v>1.1454500000000001</v>
      </c>
      <c r="BL736">
        <v>1.1496</v>
      </c>
      <c r="BM736">
        <v>1.1537500000000001</v>
      </c>
      <c r="BN736">
        <v>1.1580999999999999</v>
      </c>
      <c r="BO736">
        <v>1.1624000000000001</v>
      </c>
      <c r="BP736">
        <v>1.16655</v>
      </c>
    </row>
    <row r="737" spans="1:68">
      <c r="A737" s="96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D737">
        <v>1.1187499999999999</v>
      </c>
      <c r="BE737">
        <v>1.1230500000000001</v>
      </c>
      <c r="BF737">
        <v>1.1274</v>
      </c>
      <c r="BG737">
        <v>1.1316999999999999</v>
      </c>
      <c r="BH737">
        <v>1.1359999999999999</v>
      </c>
      <c r="BI737">
        <v>1.14035</v>
      </c>
      <c r="BJ737">
        <v>1.1446499999999999</v>
      </c>
      <c r="BK737">
        <v>1.1489499999999999</v>
      </c>
      <c r="BL737">
        <v>1.1532500000000001</v>
      </c>
      <c r="BM737">
        <v>1.1576</v>
      </c>
      <c r="BN737">
        <v>1.1620999999999999</v>
      </c>
      <c r="BO737">
        <v>1.16655</v>
      </c>
      <c r="BP737">
        <v>1.1708499999999999</v>
      </c>
    </row>
    <row r="738" spans="1:68">
      <c r="A738" s="96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D738">
        <v>1.1153</v>
      </c>
      <c r="BE738">
        <v>1.11965</v>
      </c>
      <c r="BF738">
        <v>1.12385</v>
      </c>
      <c r="BG738">
        <v>1.1281000000000001</v>
      </c>
      <c r="BH738">
        <v>1.1323000000000001</v>
      </c>
      <c r="BI738">
        <v>1.1365499999999999</v>
      </c>
      <c r="BJ738">
        <v>1.1407499999999999</v>
      </c>
      <c r="BK738">
        <v>1.1449499999999999</v>
      </c>
      <c r="BL738">
        <v>1.1492</v>
      </c>
      <c r="BM738">
        <v>1.1534</v>
      </c>
      <c r="BN738">
        <v>1.1577999999999999</v>
      </c>
      <c r="BO738">
        <v>1.16215</v>
      </c>
      <c r="BP738">
        <v>1.1664000000000001</v>
      </c>
    </row>
    <row r="739" spans="1:68">
      <c r="A739" s="96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D739">
        <v>1.1186</v>
      </c>
      <c r="BE739">
        <v>1.123</v>
      </c>
      <c r="BF739">
        <v>1.1271500000000001</v>
      </c>
      <c r="BG739">
        <v>1.1313500000000001</v>
      </c>
      <c r="BH739">
        <v>1.1355</v>
      </c>
      <c r="BI739">
        <v>1.1396999999999999</v>
      </c>
      <c r="BJ739">
        <v>1.14385</v>
      </c>
      <c r="BK739">
        <v>1.14805</v>
      </c>
      <c r="BL739">
        <v>1.1521999999999999</v>
      </c>
      <c r="BM739">
        <v>1.1564000000000001</v>
      </c>
      <c r="BN739">
        <v>1.1607499999999999</v>
      </c>
      <c r="BO739">
        <v>1.1650499999999999</v>
      </c>
      <c r="BP739">
        <v>1.1692499999999999</v>
      </c>
    </row>
    <row r="740" spans="1:68">
      <c r="A740" s="96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D740">
        <v>1.1167</v>
      </c>
      <c r="BE740">
        <v>1.1209</v>
      </c>
      <c r="BF740">
        <v>1.1249</v>
      </c>
      <c r="BG740">
        <v>1.1288499999999999</v>
      </c>
      <c r="BH740">
        <v>1.1328499999999999</v>
      </c>
      <c r="BI740">
        <v>1.1368499999999999</v>
      </c>
      <c r="BJ740">
        <v>1.1408499999999999</v>
      </c>
      <c r="BK740">
        <v>1.1448499999999999</v>
      </c>
      <c r="BL740">
        <v>1.1488499999999999</v>
      </c>
      <c r="BM740">
        <v>1.1528</v>
      </c>
      <c r="BN740">
        <v>1.157</v>
      </c>
      <c r="BO740">
        <v>1.1611</v>
      </c>
      <c r="BP740">
        <v>1.1651</v>
      </c>
    </row>
    <row r="741" spans="1:68">
      <c r="A741" s="96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D741">
        <v>1.1186</v>
      </c>
      <c r="BE741">
        <v>1.1226</v>
      </c>
      <c r="BF741">
        <v>1.12635</v>
      </c>
      <c r="BG741">
        <v>1.13015</v>
      </c>
      <c r="BH741">
        <v>1.13395</v>
      </c>
      <c r="BI741">
        <v>1.1376999999999999</v>
      </c>
      <c r="BJ741">
        <v>1.1415</v>
      </c>
      <c r="BK741">
        <v>1.1453</v>
      </c>
      <c r="BL741">
        <v>1.1491</v>
      </c>
      <c r="BM741">
        <v>1.1528499999999999</v>
      </c>
      <c r="BN741">
        <v>1.1568000000000001</v>
      </c>
      <c r="BO741">
        <v>1.1607499999999999</v>
      </c>
      <c r="BP741">
        <v>1.1645000000000001</v>
      </c>
    </row>
    <row r="742" spans="1:68">
      <c r="A742" s="96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D742">
        <v>1.11205</v>
      </c>
      <c r="BE742">
        <v>1.1163000000000001</v>
      </c>
      <c r="BF742">
        <v>1.12035</v>
      </c>
      <c r="BG742">
        <v>1.1244000000000001</v>
      </c>
      <c r="BH742">
        <v>1.12845</v>
      </c>
      <c r="BI742">
        <v>1.1325000000000001</v>
      </c>
      <c r="BJ742">
        <v>1.1366000000000001</v>
      </c>
      <c r="BK742">
        <v>1.1406499999999999</v>
      </c>
      <c r="BL742">
        <v>1.1447000000000001</v>
      </c>
      <c r="BM742">
        <v>1.1487499999999999</v>
      </c>
      <c r="BN742">
        <v>1.153</v>
      </c>
      <c r="BO742">
        <v>1.1572</v>
      </c>
      <c r="BP742">
        <v>1.1612499999999999</v>
      </c>
    </row>
    <row r="743" spans="1:68">
      <c r="A743" s="96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D743">
        <v>1.1072</v>
      </c>
      <c r="BE743">
        <v>1.11155</v>
      </c>
      <c r="BF743">
        <v>1.11575</v>
      </c>
      <c r="BG743">
        <v>1.11995</v>
      </c>
      <c r="BH743">
        <v>1.1241000000000001</v>
      </c>
      <c r="BI743">
        <v>1.1283000000000001</v>
      </c>
      <c r="BJ743">
        <v>1.1325000000000001</v>
      </c>
      <c r="BK743">
        <v>1.1366499999999999</v>
      </c>
      <c r="BL743">
        <v>1.1408499999999999</v>
      </c>
      <c r="BM743">
        <v>1.1450499999999999</v>
      </c>
      <c r="BN743">
        <v>1.1494</v>
      </c>
      <c r="BO743">
        <v>1.1536999999999999</v>
      </c>
      <c r="BP743">
        <v>1.1578999999999999</v>
      </c>
    </row>
    <row r="744" spans="1:68">
      <c r="A744" s="96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D744">
        <v>1.1073</v>
      </c>
      <c r="BE744">
        <v>1.1114999999999999</v>
      </c>
      <c r="BF744">
        <v>1.1154500000000001</v>
      </c>
      <c r="BG744">
        <v>1.1194</v>
      </c>
      <c r="BH744">
        <v>1.1233500000000001</v>
      </c>
      <c r="BI744">
        <v>1.1273</v>
      </c>
      <c r="BJ744">
        <v>1.1312500000000001</v>
      </c>
      <c r="BK744">
        <v>1.1352</v>
      </c>
      <c r="BL744">
        <v>1.1391500000000001</v>
      </c>
      <c r="BM744">
        <v>1.1431</v>
      </c>
      <c r="BN744">
        <v>1.1472500000000001</v>
      </c>
      <c r="BO744">
        <v>1.1513</v>
      </c>
      <c r="BP744">
        <v>1.1552500000000001</v>
      </c>
    </row>
    <row r="745" spans="1:68">
      <c r="A745" s="96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D745">
        <v>1.109</v>
      </c>
      <c r="BE745">
        <v>1.1132</v>
      </c>
      <c r="BF745">
        <v>1.1171500000000001</v>
      </c>
      <c r="BG745">
        <v>1.1211</v>
      </c>
      <c r="BH745">
        <v>1.1251</v>
      </c>
      <c r="BI745">
        <v>1.1290500000000001</v>
      </c>
      <c r="BJ745">
        <v>1.1330499999999999</v>
      </c>
      <c r="BK745">
        <v>1.137</v>
      </c>
      <c r="BL745">
        <v>1.141</v>
      </c>
      <c r="BM745">
        <v>1.1449499999999999</v>
      </c>
      <c r="BN745">
        <v>1.1491</v>
      </c>
      <c r="BO745">
        <v>1.1532</v>
      </c>
      <c r="BP745">
        <v>1.1572</v>
      </c>
    </row>
    <row r="746" spans="1:68">
      <c r="A746" s="96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D746">
        <v>1.1089</v>
      </c>
      <c r="BE746">
        <v>1.1130500000000001</v>
      </c>
      <c r="BF746">
        <v>1.1171500000000001</v>
      </c>
      <c r="BG746">
        <v>1.1212</v>
      </c>
      <c r="BH746">
        <v>1.1253</v>
      </c>
      <c r="BI746">
        <v>1.1293500000000001</v>
      </c>
      <c r="BJ746">
        <v>1.1334500000000001</v>
      </c>
      <c r="BK746">
        <v>1.1375</v>
      </c>
      <c r="BL746">
        <v>1.1415999999999999</v>
      </c>
      <c r="BM746">
        <v>1.1456500000000001</v>
      </c>
      <c r="BN746">
        <v>1.1498999999999999</v>
      </c>
      <c r="BO746">
        <v>1.1540999999999999</v>
      </c>
      <c r="BP746">
        <v>1.1581999999999999</v>
      </c>
    </row>
    <row r="747" spans="1:68">
      <c r="A747" s="96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D747">
        <v>1.10985</v>
      </c>
      <c r="BE747">
        <v>1.1141000000000001</v>
      </c>
      <c r="BF747">
        <v>1.1182000000000001</v>
      </c>
      <c r="BG747">
        <v>1.1223000000000001</v>
      </c>
      <c r="BH747">
        <v>1.1264000000000001</v>
      </c>
      <c r="BI747">
        <v>1.1305000000000001</v>
      </c>
      <c r="BJ747">
        <v>1.1346499999999999</v>
      </c>
      <c r="BK747">
        <v>1.1387499999999999</v>
      </c>
      <c r="BL747">
        <v>1.1428499999999999</v>
      </c>
      <c r="BM747">
        <v>1.1469499999999999</v>
      </c>
      <c r="BN747">
        <v>1.1512500000000001</v>
      </c>
      <c r="BO747">
        <v>1.1555</v>
      </c>
      <c r="BP747">
        <v>1.1596</v>
      </c>
    </row>
    <row r="748" spans="1:68">
      <c r="A748" s="96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D748">
        <v>1.1088499999999999</v>
      </c>
      <c r="BE748">
        <v>1.1131</v>
      </c>
      <c r="BF748">
        <v>1.1171500000000001</v>
      </c>
      <c r="BG748">
        <v>1.1212500000000001</v>
      </c>
      <c r="BH748">
        <v>1.1253500000000001</v>
      </c>
      <c r="BI748">
        <v>1.1294</v>
      </c>
      <c r="BJ748">
        <v>1.1335</v>
      </c>
      <c r="BK748">
        <v>1.1375500000000001</v>
      </c>
      <c r="BL748">
        <v>1.1416500000000001</v>
      </c>
      <c r="BM748">
        <v>1.1456999999999999</v>
      </c>
      <c r="BN748">
        <v>1.1499999999999999</v>
      </c>
      <c r="BO748">
        <v>1.1541999999999999</v>
      </c>
      <c r="BP748">
        <v>1.1583000000000001</v>
      </c>
    </row>
    <row r="749" spans="1:68">
      <c r="A749" s="96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D749">
        <v>1.10375</v>
      </c>
      <c r="BE749">
        <v>1.1083499999999999</v>
      </c>
      <c r="BF749">
        <v>1.1127499999999999</v>
      </c>
      <c r="BG749">
        <v>1.1172</v>
      </c>
      <c r="BH749">
        <v>1.1215999999999999</v>
      </c>
      <c r="BI749">
        <v>1.12605</v>
      </c>
      <c r="BJ749">
        <v>1.13045</v>
      </c>
      <c r="BK749">
        <v>1.1349</v>
      </c>
      <c r="BL749">
        <v>1.1393</v>
      </c>
      <c r="BM749">
        <v>1.14375</v>
      </c>
      <c r="BN749">
        <v>1.14835</v>
      </c>
      <c r="BO749">
        <v>1.1529</v>
      </c>
      <c r="BP749">
        <v>1.1573500000000001</v>
      </c>
    </row>
    <row r="750" spans="1:68">
      <c r="A750" s="96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D750">
        <v>1.1068</v>
      </c>
      <c r="BE750">
        <v>1.1114999999999999</v>
      </c>
      <c r="BF750">
        <v>1.11605</v>
      </c>
      <c r="BG750">
        <v>1.1206</v>
      </c>
      <c r="BH750">
        <v>1.1252</v>
      </c>
      <c r="BI750">
        <v>1.12975</v>
      </c>
      <c r="BJ750">
        <v>1.1343000000000001</v>
      </c>
      <c r="BK750">
        <v>1.1388499999999999</v>
      </c>
      <c r="BL750">
        <v>1.1434</v>
      </c>
      <c r="BM750">
        <v>1.14795</v>
      </c>
      <c r="BN750">
        <v>1.1527000000000001</v>
      </c>
      <c r="BO750">
        <v>1.1574500000000001</v>
      </c>
      <c r="BP750">
        <v>1.1619999999999999</v>
      </c>
    </row>
    <row r="751" spans="1:68">
      <c r="A751" s="96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D751">
        <v>1.1104000000000001</v>
      </c>
      <c r="BE751">
        <v>1.1149500000000001</v>
      </c>
      <c r="BF751">
        <v>1.1193500000000001</v>
      </c>
      <c r="BG751">
        <v>1.12375</v>
      </c>
      <c r="BH751">
        <v>1.12815</v>
      </c>
      <c r="BI751">
        <v>1.1325499999999999</v>
      </c>
      <c r="BJ751">
        <v>1.1369499999999999</v>
      </c>
      <c r="BK751">
        <v>1.1413500000000001</v>
      </c>
      <c r="BL751">
        <v>1.14575</v>
      </c>
      <c r="BM751">
        <v>1.15015</v>
      </c>
      <c r="BN751">
        <v>1.1547499999999999</v>
      </c>
      <c r="BO751">
        <v>1.1593</v>
      </c>
      <c r="BP751">
        <v>1.1637</v>
      </c>
    </row>
    <row r="752" spans="1:68">
      <c r="A752" s="96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D752">
        <v>1.11605</v>
      </c>
      <c r="BE752">
        <v>1.1205499999999999</v>
      </c>
      <c r="BF752">
        <v>1.1251</v>
      </c>
      <c r="BG752">
        <v>1.1295999999999999</v>
      </c>
      <c r="BH752">
        <v>1.1341000000000001</v>
      </c>
      <c r="BI752">
        <v>1.1386499999999999</v>
      </c>
      <c r="BJ752">
        <v>1.1431500000000001</v>
      </c>
      <c r="BK752">
        <v>1.1476999999999999</v>
      </c>
      <c r="BL752">
        <v>1.1521999999999999</v>
      </c>
      <c r="BM752">
        <v>1.1569499999999999</v>
      </c>
      <c r="BN752">
        <v>1.1616</v>
      </c>
      <c r="BO752">
        <v>1.16615</v>
      </c>
      <c r="BP752">
        <v>1.16615</v>
      </c>
    </row>
    <row r="753" spans="1:68">
      <c r="A753" s="96">
        <v>45341</v>
      </c>
      <c r="AH753">
        <v>1.105</v>
      </c>
      <c r="AI753">
        <v>1.0837000000000001</v>
      </c>
      <c r="AJ753" s="28">
        <v>1.0775999999999999</v>
      </c>
      <c r="AK753" s="192">
        <v>1.0802499999999999</v>
      </c>
      <c r="AL753" s="192">
        <v>1.08145</v>
      </c>
      <c r="AM753" s="192">
        <v>1.0831</v>
      </c>
      <c r="AN753" s="192">
        <v>1.0844499999999999</v>
      </c>
      <c r="AO753" s="192">
        <v>1.0874999999999999</v>
      </c>
      <c r="AP753" s="192"/>
      <c r="AQ753" s="192">
        <v>1.0922499999999999</v>
      </c>
      <c r="AR753" s="192"/>
      <c r="AS753" s="192"/>
      <c r="AT753" s="192">
        <v>1.09735</v>
      </c>
      <c r="AU753" s="192"/>
      <c r="AV753" s="192"/>
      <c r="AW753" s="192">
        <v>1.10205</v>
      </c>
      <c r="AX753" s="192"/>
      <c r="AY753" s="192"/>
      <c r="AZ753" s="192">
        <v>1.1067</v>
      </c>
      <c r="BA753" s="192"/>
      <c r="BB753" s="192"/>
      <c r="BC753" s="192">
        <v>1.1113999999999999</v>
      </c>
      <c r="BD753" s="192">
        <v>1.11605</v>
      </c>
      <c r="BE753" s="192">
        <v>1.1205499999999999</v>
      </c>
      <c r="BF753" s="192">
        <v>1.1251</v>
      </c>
      <c r="BG753" s="192">
        <v>1.1295999999999999</v>
      </c>
      <c r="BH753" s="192">
        <v>1.1341000000000001</v>
      </c>
      <c r="BI753" s="192">
        <v>1.1386499999999999</v>
      </c>
      <c r="BJ753" s="192">
        <v>1.1431500000000001</v>
      </c>
      <c r="BK753" s="192">
        <v>1.1476999999999999</v>
      </c>
      <c r="BL753" s="192">
        <v>1.1521999999999999</v>
      </c>
      <c r="BM753" s="192">
        <v>1.1569499999999999</v>
      </c>
      <c r="BN753" s="192">
        <v>1.1616</v>
      </c>
      <c r="BO753" s="192">
        <v>1.16615</v>
      </c>
      <c r="BP753" s="192">
        <v>1.16615</v>
      </c>
    </row>
    <row r="754" spans="1:68">
      <c r="A754" s="96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D754">
        <v>1.1138999999999999</v>
      </c>
      <c r="BE754">
        <v>1.1184499999999999</v>
      </c>
      <c r="BF754">
        <v>1.1228499999999999</v>
      </c>
      <c r="BG754">
        <v>1.1272500000000001</v>
      </c>
      <c r="BH754">
        <v>1.1315999999999999</v>
      </c>
      <c r="BI754">
        <v>1.1359999999999999</v>
      </c>
      <c r="BJ754">
        <v>1.1404000000000001</v>
      </c>
      <c r="BK754">
        <v>1.1448</v>
      </c>
      <c r="BL754">
        <v>1.1491499999999999</v>
      </c>
      <c r="BM754">
        <v>1.1535500000000001</v>
      </c>
      <c r="BN754">
        <v>1.15815</v>
      </c>
      <c r="BO754">
        <v>1.16265</v>
      </c>
      <c r="BP754">
        <v>1.1670499999999999</v>
      </c>
    </row>
    <row r="755" spans="1:68">
      <c r="A755" s="96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D755">
        <v>1.1147499999999999</v>
      </c>
      <c r="BE755">
        <v>1.1192500000000001</v>
      </c>
      <c r="BF755">
        <v>1.1236999999999999</v>
      </c>
      <c r="BG755">
        <v>1.12815</v>
      </c>
      <c r="BH755">
        <v>1.1325499999999999</v>
      </c>
      <c r="BI755">
        <v>1.137</v>
      </c>
      <c r="BJ755">
        <v>1.1414500000000001</v>
      </c>
      <c r="BK755">
        <v>1.1458999999999999</v>
      </c>
      <c r="BL755">
        <v>1.1503000000000001</v>
      </c>
      <c r="BM755">
        <v>1.1547499999999999</v>
      </c>
      <c r="BN755">
        <v>1.1594</v>
      </c>
      <c r="BO755">
        <v>1.1639999999999999</v>
      </c>
      <c r="BP755">
        <v>1.1684000000000001</v>
      </c>
    </row>
    <row r="756" spans="1:68">
      <c r="A756" s="96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D756">
        <v>1.1149</v>
      </c>
      <c r="BE756">
        <v>1.1194</v>
      </c>
      <c r="BF756">
        <v>1.1237999999999999</v>
      </c>
      <c r="BG756">
        <v>1.1282000000000001</v>
      </c>
      <c r="BH756">
        <v>1.1326000000000001</v>
      </c>
      <c r="BI756">
        <v>1.137</v>
      </c>
      <c r="BJ756">
        <v>1.1413500000000001</v>
      </c>
      <c r="BK756">
        <v>1.14575</v>
      </c>
      <c r="BL756">
        <v>1.15015</v>
      </c>
      <c r="BM756">
        <v>1.15455</v>
      </c>
      <c r="BN756">
        <v>1.1591499999999999</v>
      </c>
      <c r="BO756">
        <v>1.1637</v>
      </c>
      <c r="BP756">
        <v>1.16805</v>
      </c>
    </row>
    <row r="757" spans="1:68">
      <c r="A757" s="96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D757">
        <v>1.11575</v>
      </c>
      <c r="BE757">
        <v>1.12035</v>
      </c>
      <c r="BF757">
        <v>1.1248</v>
      </c>
      <c r="BG757">
        <v>1.1292</v>
      </c>
      <c r="BH757">
        <v>1.13365</v>
      </c>
      <c r="BI757">
        <v>1.13805</v>
      </c>
      <c r="BJ757">
        <v>1.14245</v>
      </c>
      <c r="BK757">
        <v>1.1469</v>
      </c>
      <c r="BL757">
        <v>1.1513</v>
      </c>
      <c r="BM757">
        <v>1.1556999999999999</v>
      </c>
      <c r="BN757">
        <v>1.16035</v>
      </c>
      <c r="BO757">
        <v>1.1649</v>
      </c>
      <c r="BP757">
        <v>1.1693</v>
      </c>
    </row>
    <row r="758" spans="1:68">
      <c r="A758" s="96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D758">
        <v>1.1175999999999999</v>
      </c>
      <c r="BE758">
        <v>1.12205</v>
      </c>
      <c r="BF758">
        <v>1.12635</v>
      </c>
      <c r="BG758">
        <v>1.1306</v>
      </c>
      <c r="BH758">
        <v>1.1348499999999999</v>
      </c>
      <c r="BI758">
        <v>1.1391</v>
      </c>
      <c r="BJ758">
        <v>1.1433500000000001</v>
      </c>
      <c r="BK758">
        <v>1.1476</v>
      </c>
      <c r="BL758">
        <v>1.15185</v>
      </c>
      <c r="BM758">
        <v>1.1560999999999999</v>
      </c>
      <c r="BN758">
        <v>1.16055</v>
      </c>
      <c r="BO758">
        <v>1.1649499999999999</v>
      </c>
      <c r="BP758">
        <v>1.1692</v>
      </c>
    </row>
    <row r="759" spans="1:68">
      <c r="A759" s="96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D759">
        <v>1.1171500000000001</v>
      </c>
      <c r="BE759">
        <v>1.1215999999999999</v>
      </c>
      <c r="BF759">
        <v>1.1256999999999999</v>
      </c>
      <c r="BG759">
        <v>1.12985</v>
      </c>
      <c r="BH759">
        <v>1.1339999999999999</v>
      </c>
      <c r="BI759">
        <v>1.13815</v>
      </c>
      <c r="BJ759">
        <v>1.14225</v>
      </c>
      <c r="BK759">
        <v>1.1464000000000001</v>
      </c>
      <c r="BL759">
        <v>1.15055</v>
      </c>
      <c r="BM759">
        <v>1.1547000000000001</v>
      </c>
      <c r="BN759">
        <v>1.159</v>
      </c>
      <c r="BO759">
        <v>1.1632499999999999</v>
      </c>
      <c r="BP759">
        <v>1.1674</v>
      </c>
    </row>
    <row r="760" spans="1:68">
      <c r="A760" s="96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D760">
        <v>1.1154500000000001</v>
      </c>
      <c r="BE760">
        <v>1.11985</v>
      </c>
      <c r="BF760">
        <v>1.12395</v>
      </c>
      <c r="BG760">
        <v>1.1281000000000001</v>
      </c>
      <c r="BH760">
        <v>1.13225</v>
      </c>
      <c r="BI760">
        <v>1.1364000000000001</v>
      </c>
      <c r="BJ760">
        <v>1.1405000000000001</v>
      </c>
      <c r="BK760">
        <v>1.1446499999999999</v>
      </c>
      <c r="BL760">
        <v>1.1488</v>
      </c>
      <c r="BM760">
        <v>1.1529</v>
      </c>
      <c r="BN760">
        <v>1.1572499999999999</v>
      </c>
      <c r="BO760">
        <v>1.1615</v>
      </c>
      <c r="BP760">
        <v>1.1656500000000001</v>
      </c>
    </row>
    <row r="761" spans="1:68">
      <c r="A761" s="96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D761">
        <v>1.1113</v>
      </c>
      <c r="BE761">
        <v>1.11555</v>
      </c>
      <c r="BF761">
        <v>1.1196999999999999</v>
      </c>
      <c r="BG761">
        <v>1.12385</v>
      </c>
      <c r="BH761">
        <v>1.1279999999999999</v>
      </c>
      <c r="BI761">
        <v>1.1322000000000001</v>
      </c>
      <c r="BJ761">
        <v>1.13635</v>
      </c>
      <c r="BK761">
        <v>1.1405000000000001</v>
      </c>
      <c r="BL761">
        <v>1.1447000000000001</v>
      </c>
      <c r="BM761">
        <v>1.1488499999999999</v>
      </c>
      <c r="BN761">
        <v>1.1532</v>
      </c>
      <c r="BO761">
        <v>1.1575</v>
      </c>
      <c r="BP761">
        <v>1.1616500000000001</v>
      </c>
    </row>
    <row r="762" spans="1:68">
      <c r="A762" s="96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D762">
        <v>1.1144499999999999</v>
      </c>
      <c r="BE762">
        <v>1.1186</v>
      </c>
      <c r="BF762">
        <v>1.1226499999999999</v>
      </c>
      <c r="BG762">
        <v>1.1267</v>
      </c>
      <c r="BH762">
        <v>1.1307</v>
      </c>
      <c r="BI762">
        <v>1.1347499999999999</v>
      </c>
      <c r="BJ762">
        <v>1.1388</v>
      </c>
      <c r="BK762">
        <v>1.1428</v>
      </c>
      <c r="BL762">
        <v>1.1468499999999999</v>
      </c>
      <c r="BM762">
        <v>1.1509</v>
      </c>
      <c r="BN762">
        <v>1.1551</v>
      </c>
      <c r="BO762">
        <v>1.1592499999999999</v>
      </c>
      <c r="BP762">
        <v>1.1633</v>
      </c>
    </row>
    <row r="763" spans="1:68">
      <c r="A763" s="96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D763">
        <v>1.1166499999999999</v>
      </c>
      <c r="BE763">
        <v>1.1209499999999999</v>
      </c>
      <c r="BF763">
        <v>1.1251500000000001</v>
      </c>
      <c r="BG763">
        <v>1.1293500000000001</v>
      </c>
      <c r="BH763">
        <v>1.1335500000000001</v>
      </c>
      <c r="BI763">
        <v>1.13775</v>
      </c>
      <c r="BJ763">
        <v>1.1419999999999999</v>
      </c>
      <c r="BK763">
        <v>1.1462000000000001</v>
      </c>
      <c r="BL763">
        <v>1.1504000000000001</v>
      </c>
      <c r="BM763">
        <v>1.1546000000000001</v>
      </c>
      <c r="BN763">
        <v>1.159</v>
      </c>
      <c r="BO763">
        <v>1.1633</v>
      </c>
      <c r="BP763">
        <v>1.1675</v>
      </c>
    </row>
    <row r="764" spans="1:68">
      <c r="A764" s="96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D764">
        <v>1.1164000000000001</v>
      </c>
      <c r="BE764">
        <v>1.1207</v>
      </c>
      <c r="BF764">
        <v>1.1248499999999999</v>
      </c>
      <c r="BG764">
        <v>1.1289499999999999</v>
      </c>
      <c r="BH764">
        <v>1.1331</v>
      </c>
      <c r="BI764">
        <v>1.1372500000000001</v>
      </c>
      <c r="BJ764">
        <v>1.1413500000000001</v>
      </c>
      <c r="BK764">
        <v>1.1455</v>
      </c>
      <c r="BL764">
        <v>1.1496</v>
      </c>
      <c r="BM764">
        <v>1.1537500000000001</v>
      </c>
      <c r="BN764">
        <v>1.15805</v>
      </c>
      <c r="BO764">
        <v>1.16235</v>
      </c>
      <c r="BP764">
        <v>1.16645</v>
      </c>
    </row>
    <row r="765" spans="1:68">
      <c r="A765" s="96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D765">
        <v>1.1202000000000001</v>
      </c>
      <c r="BE765">
        <v>1.1244000000000001</v>
      </c>
      <c r="BF765">
        <v>1.1284000000000001</v>
      </c>
      <c r="BG765">
        <v>1.1324000000000001</v>
      </c>
      <c r="BH765">
        <v>1.1364000000000001</v>
      </c>
      <c r="BI765">
        <v>1.1404000000000001</v>
      </c>
      <c r="BJ765">
        <v>1.1444000000000001</v>
      </c>
      <c r="BK765">
        <v>1.1484000000000001</v>
      </c>
      <c r="BL765">
        <v>1.1524000000000001</v>
      </c>
      <c r="BM765">
        <v>1.15645</v>
      </c>
      <c r="BN765">
        <v>1.1606000000000001</v>
      </c>
      <c r="BO765">
        <v>1.16475</v>
      </c>
      <c r="BP765">
        <v>1.16875</v>
      </c>
    </row>
    <row r="766" spans="1:68">
      <c r="A766" s="96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D766">
        <v>1.1257999999999999</v>
      </c>
      <c r="BE766">
        <v>1.13015</v>
      </c>
      <c r="BF766">
        <v>1.1342000000000001</v>
      </c>
      <c r="BG766">
        <v>1.1383000000000001</v>
      </c>
      <c r="BH766">
        <v>1.14235</v>
      </c>
      <c r="BI766">
        <v>1.1464000000000001</v>
      </c>
      <c r="BJ766">
        <v>1.1505000000000001</v>
      </c>
      <c r="BK766">
        <v>1.15455</v>
      </c>
      <c r="BL766">
        <v>1.1586000000000001</v>
      </c>
      <c r="BM766">
        <v>1.1627000000000001</v>
      </c>
      <c r="BN766">
        <v>1.1669</v>
      </c>
      <c r="BO766">
        <v>1.1711</v>
      </c>
      <c r="BP766">
        <v>1.1752</v>
      </c>
    </row>
    <row r="767" spans="1:68">
      <c r="A767" s="96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D767">
        <v>1.1254500000000001</v>
      </c>
      <c r="BE767">
        <v>1.1297999999999999</v>
      </c>
      <c r="BF767">
        <v>1.1339999999999999</v>
      </c>
      <c r="BG767">
        <v>1.1382000000000001</v>
      </c>
      <c r="BH767">
        <v>1.14245</v>
      </c>
      <c r="BI767">
        <v>1.1466499999999999</v>
      </c>
      <c r="BJ767">
        <v>1.1508499999999999</v>
      </c>
      <c r="BK767">
        <v>1.1551</v>
      </c>
      <c r="BL767">
        <v>1.1593</v>
      </c>
      <c r="BM767">
        <v>1.1635</v>
      </c>
      <c r="BN767">
        <v>1.1678999999999999</v>
      </c>
      <c r="BO767">
        <v>1.17225</v>
      </c>
      <c r="BP767">
        <v>1.17645</v>
      </c>
    </row>
    <row r="768" spans="1:68">
      <c r="A768" s="96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D768">
        <v>1.1236999999999999</v>
      </c>
      <c r="BE768">
        <v>1.1281000000000001</v>
      </c>
      <c r="BF768">
        <v>1.13225</v>
      </c>
      <c r="BG768">
        <v>1.13645</v>
      </c>
      <c r="BH768">
        <v>1.1406499999999999</v>
      </c>
      <c r="BI768">
        <v>1.1448</v>
      </c>
      <c r="BJ768">
        <v>1.149</v>
      </c>
      <c r="BK768">
        <v>1.1532</v>
      </c>
      <c r="BL768">
        <v>1.1573500000000001</v>
      </c>
      <c r="BM768">
        <v>1.1615500000000001</v>
      </c>
      <c r="BN768">
        <v>1.1658999999999999</v>
      </c>
      <c r="BO768">
        <v>1.17025</v>
      </c>
      <c r="BP768">
        <v>1.1744000000000001</v>
      </c>
    </row>
    <row r="769" spans="1:68">
      <c r="A769" s="96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D769">
        <v>1.12405</v>
      </c>
      <c r="BE769">
        <v>1.1285000000000001</v>
      </c>
      <c r="BF769">
        <v>1.1328499999999999</v>
      </c>
      <c r="BG769">
        <v>1.1372</v>
      </c>
      <c r="BH769">
        <v>1.1415</v>
      </c>
      <c r="BI769">
        <v>1.14585</v>
      </c>
      <c r="BJ769">
        <v>1.15015</v>
      </c>
      <c r="BK769">
        <v>1.1545000000000001</v>
      </c>
      <c r="BL769">
        <v>1.1588000000000001</v>
      </c>
      <c r="BM769">
        <v>1.1631499999999999</v>
      </c>
      <c r="BN769">
        <v>1.1676500000000001</v>
      </c>
      <c r="BO769">
        <v>1.17215</v>
      </c>
      <c r="BP769">
        <v>1.17645</v>
      </c>
    </row>
    <row r="770" spans="1:68">
      <c r="A770" s="96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D770">
        <v>1.1266499999999999</v>
      </c>
      <c r="BE770">
        <v>1.1311</v>
      </c>
      <c r="BF770">
        <v>1.1354</v>
      </c>
      <c r="BG770">
        <v>1.1396999999999999</v>
      </c>
      <c r="BH770">
        <v>1.14405</v>
      </c>
      <c r="BI770">
        <v>1.14835</v>
      </c>
      <c r="BJ770">
        <v>1.15265</v>
      </c>
      <c r="BK770">
        <v>1.157</v>
      </c>
      <c r="BL770">
        <v>1.1613</v>
      </c>
      <c r="BM770">
        <v>1.1656</v>
      </c>
      <c r="BN770">
        <v>1.1700999999999999</v>
      </c>
      <c r="BO770">
        <v>1.17455</v>
      </c>
      <c r="BP770">
        <v>1.1789000000000001</v>
      </c>
    </row>
    <row r="771" spans="1:68">
      <c r="A771" s="96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D771">
        <v>1.1202000000000001</v>
      </c>
      <c r="BE771">
        <v>1.1247499999999999</v>
      </c>
      <c r="BF771">
        <v>1.1292</v>
      </c>
      <c r="BG771">
        <v>1.13365</v>
      </c>
      <c r="BH771">
        <v>1.13805</v>
      </c>
      <c r="BI771">
        <v>1.1425000000000001</v>
      </c>
      <c r="BJ771">
        <v>1.1469499999999999</v>
      </c>
      <c r="BK771">
        <v>1.1513500000000001</v>
      </c>
      <c r="BL771">
        <v>1.1557999999999999</v>
      </c>
      <c r="BM771">
        <v>1.16025</v>
      </c>
      <c r="BN771">
        <v>1.1648499999999999</v>
      </c>
      <c r="BO771">
        <v>1.1694500000000001</v>
      </c>
      <c r="BP771">
        <v>1.1738500000000001</v>
      </c>
    </row>
    <row r="772" spans="1:68">
      <c r="A772" s="96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D772">
        <v>1.1210500000000001</v>
      </c>
      <c r="BE772">
        <v>1.1256999999999999</v>
      </c>
      <c r="BF772">
        <v>1.1302000000000001</v>
      </c>
      <c r="BG772">
        <v>1.1347</v>
      </c>
      <c r="BH772">
        <v>1.1392</v>
      </c>
      <c r="BI772">
        <v>1.1436500000000001</v>
      </c>
      <c r="BJ772">
        <v>1.14815</v>
      </c>
      <c r="BK772">
        <v>1.15265</v>
      </c>
      <c r="BL772">
        <v>1.1571</v>
      </c>
      <c r="BM772">
        <v>1.1616</v>
      </c>
      <c r="BN772">
        <v>1.1662999999999999</v>
      </c>
      <c r="BO772">
        <v>1.1709000000000001</v>
      </c>
      <c r="BP772">
        <v>1.1754</v>
      </c>
    </row>
    <row r="773" spans="1:68">
      <c r="A773" s="96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D773">
        <v>1.12415</v>
      </c>
      <c r="BE773">
        <v>1.1286499999999999</v>
      </c>
      <c r="BF773">
        <v>1.1332</v>
      </c>
      <c r="BG773">
        <v>1.1376999999999999</v>
      </c>
      <c r="BH773">
        <v>1.1422000000000001</v>
      </c>
      <c r="BI773">
        <v>1.1467000000000001</v>
      </c>
      <c r="BJ773">
        <v>1.1512500000000001</v>
      </c>
      <c r="BK773">
        <v>1.1557500000000001</v>
      </c>
      <c r="BL773">
        <v>1.16025</v>
      </c>
      <c r="BM773">
        <v>1.1649499999999999</v>
      </c>
      <c r="BN773">
        <v>1.1696500000000001</v>
      </c>
      <c r="BO773">
        <v>1.17415</v>
      </c>
      <c r="BP773">
        <v>1.17865</v>
      </c>
    </row>
    <row r="774" spans="1:68">
      <c r="A774" s="96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D774">
        <v>1.1228</v>
      </c>
      <c r="BE774">
        <v>1.1272</v>
      </c>
      <c r="BF774">
        <v>1.1315999999999999</v>
      </c>
      <c r="BG774">
        <v>1.1359999999999999</v>
      </c>
      <c r="BH774">
        <v>1.1404000000000001</v>
      </c>
      <c r="BI774">
        <v>1.1448499999999999</v>
      </c>
      <c r="BJ774">
        <v>1.1492500000000001</v>
      </c>
      <c r="BK774">
        <v>1.1536500000000001</v>
      </c>
      <c r="BL774">
        <v>1.15805</v>
      </c>
      <c r="BM774">
        <v>1.16265</v>
      </c>
      <c r="BN774">
        <v>1.1672</v>
      </c>
      <c r="BO774">
        <v>1.1716</v>
      </c>
      <c r="BP774">
        <v>1.1759999999999999</v>
      </c>
    </row>
    <row r="775" spans="1:68">
      <c r="A775" s="96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D775">
        <v>1.1274500000000001</v>
      </c>
      <c r="BE775">
        <v>1.13185</v>
      </c>
      <c r="BF775">
        <v>1.13625</v>
      </c>
      <c r="BG775">
        <v>1.1406499999999999</v>
      </c>
      <c r="BH775">
        <v>1.1451</v>
      </c>
      <c r="BI775">
        <v>1.1495</v>
      </c>
      <c r="BJ775">
        <v>1.1538999999999999</v>
      </c>
      <c r="BK775">
        <v>1.1583000000000001</v>
      </c>
      <c r="BL775">
        <v>1.1627000000000001</v>
      </c>
      <c r="BM775">
        <v>1.1673</v>
      </c>
      <c r="BN775">
        <v>1.1718500000000001</v>
      </c>
      <c r="BO775">
        <v>1.17625</v>
      </c>
      <c r="BP775">
        <v>1.18065</v>
      </c>
    </row>
    <row r="776" spans="1:68">
      <c r="A776" s="96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D776">
        <v>1.1217999999999999</v>
      </c>
      <c r="BE776">
        <v>1.12625</v>
      </c>
      <c r="BF776">
        <v>1.1307499999999999</v>
      </c>
      <c r="BG776">
        <v>1.1352</v>
      </c>
      <c r="BH776">
        <v>1.1396999999999999</v>
      </c>
      <c r="BI776">
        <v>1.14415</v>
      </c>
      <c r="BJ776">
        <v>1.1486000000000001</v>
      </c>
      <c r="BK776">
        <v>1.1531</v>
      </c>
      <c r="BL776">
        <v>1.1575500000000001</v>
      </c>
      <c r="BM776">
        <v>1.16225</v>
      </c>
      <c r="BN776">
        <v>1.1668499999999999</v>
      </c>
      <c r="BO776">
        <v>1.1713</v>
      </c>
      <c r="BP776">
        <v>1.1758</v>
      </c>
    </row>
    <row r="777" spans="1:68">
      <c r="A777" s="96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D777">
        <v>1.1158999999999999</v>
      </c>
      <c r="BE777">
        <v>1.1204000000000001</v>
      </c>
      <c r="BF777">
        <v>1.1249</v>
      </c>
      <c r="BG777">
        <v>1.1294</v>
      </c>
      <c r="BH777">
        <v>1.1338999999999999</v>
      </c>
      <c r="BI777">
        <v>1.1384000000000001</v>
      </c>
      <c r="BJ777">
        <v>1.1429</v>
      </c>
      <c r="BK777">
        <v>1.1474</v>
      </c>
      <c r="BL777">
        <v>1.1518999999999999</v>
      </c>
      <c r="BM777">
        <v>1.1566000000000001</v>
      </c>
      <c r="BN777">
        <v>1.1612499999999999</v>
      </c>
      <c r="BO777">
        <v>1.1657500000000001</v>
      </c>
      <c r="BP777">
        <v>1.17025</v>
      </c>
    </row>
    <row r="778" spans="1:68">
      <c r="A778" s="96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D778">
        <v>1.1191</v>
      </c>
      <c r="BE778">
        <v>1.12365</v>
      </c>
      <c r="BF778">
        <v>1.12815</v>
      </c>
      <c r="BG778">
        <v>1.1326499999999999</v>
      </c>
      <c r="BH778">
        <v>1.1372</v>
      </c>
      <c r="BI778">
        <v>1.1416999999999999</v>
      </c>
      <c r="BJ778">
        <v>1.14625</v>
      </c>
      <c r="BK778">
        <v>1.1507499999999999</v>
      </c>
      <c r="BL778">
        <v>1.1553</v>
      </c>
      <c r="BM778">
        <v>1.1599999999999999</v>
      </c>
      <c r="BN778">
        <v>1.16465</v>
      </c>
      <c r="BO778">
        <v>1.1692</v>
      </c>
      <c r="BP778">
        <v>1.1737</v>
      </c>
    </row>
    <row r="779" spans="1:68">
      <c r="A779" s="96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D779">
        <v>1.1191</v>
      </c>
      <c r="BE779">
        <v>1.1235999999999999</v>
      </c>
      <c r="BF779">
        <v>1.12815</v>
      </c>
      <c r="BG779">
        <v>1.1327</v>
      </c>
      <c r="BH779">
        <v>1.1372</v>
      </c>
      <c r="BI779">
        <v>1.14175</v>
      </c>
      <c r="BJ779">
        <v>1.14625</v>
      </c>
      <c r="BK779">
        <v>1.1508</v>
      </c>
      <c r="BL779">
        <v>1.1553500000000001</v>
      </c>
      <c r="BM779">
        <v>1.16005</v>
      </c>
      <c r="BN779">
        <v>1.16475</v>
      </c>
      <c r="BO779">
        <v>1.1692499999999999</v>
      </c>
      <c r="BP779">
        <v>1.1738</v>
      </c>
    </row>
    <row r="780" spans="1:68">
      <c r="A780" s="96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D780">
        <v>1.11775</v>
      </c>
      <c r="BE780">
        <v>1.12225</v>
      </c>
      <c r="BF780">
        <v>1.1267</v>
      </c>
      <c r="BG780">
        <v>1.1311500000000001</v>
      </c>
      <c r="BH780">
        <v>1.13565</v>
      </c>
      <c r="BI780">
        <v>1.1400999999999999</v>
      </c>
      <c r="BJ780">
        <v>1.1446000000000001</v>
      </c>
      <c r="BK780">
        <v>1.1490499999999999</v>
      </c>
      <c r="BL780">
        <v>1.1535500000000001</v>
      </c>
      <c r="BM780">
        <v>1.1581999999999999</v>
      </c>
      <c r="BN780">
        <v>1.1628000000000001</v>
      </c>
      <c r="BO780">
        <v>1.1673</v>
      </c>
      <c r="BP780">
        <v>1.1717500000000001</v>
      </c>
    </row>
    <row r="781" spans="1:68">
      <c r="A781" s="96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D781">
        <v>1.1144499999999999</v>
      </c>
      <c r="BE781">
        <v>1.1189499999999999</v>
      </c>
      <c r="BF781">
        <v>1.1234500000000001</v>
      </c>
      <c r="BG781">
        <v>1.12795</v>
      </c>
      <c r="BH781">
        <v>1.13245</v>
      </c>
      <c r="BI781">
        <v>1.1369499999999999</v>
      </c>
      <c r="BJ781">
        <v>1.1414</v>
      </c>
      <c r="BK781">
        <v>1.1458999999999999</v>
      </c>
      <c r="BL781">
        <v>1.1504000000000001</v>
      </c>
      <c r="BM781">
        <v>1.1551</v>
      </c>
      <c r="BN781">
        <v>1.1597</v>
      </c>
      <c r="BO781">
        <v>1.1641999999999999</v>
      </c>
      <c r="BP781">
        <v>1.1687000000000001</v>
      </c>
    </row>
    <row r="782" spans="1:68">
      <c r="A782" s="104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7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D782">
        <v>1.11025</v>
      </c>
      <c r="BE782">
        <v>1.1151</v>
      </c>
      <c r="BF782">
        <v>1.1200000000000001</v>
      </c>
      <c r="BG782">
        <v>1.1249499999999999</v>
      </c>
      <c r="BH782">
        <v>1.12985</v>
      </c>
      <c r="BI782">
        <v>1.1347499999999999</v>
      </c>
      <c r="BJ782">
        <v>1.1396999999999999</v>
      </c>
      <c r="BK782">
        <v>1.1446000000000001</v>
      </c>
      <c r="BL782">
        <v>1.1495</v>
      </c>
      <c r="BM782">
        <v>1.15465</v>
      </c>
      <c r="BN782">
        <v>1.1597</v>
      </c>
      <c r="BO782">
        <v>1.16465</v>
      </c>
      <c r="BP782">
        <v>1.1695500000000001</v>
      </c>
    </row>
    <row r="783" spans="1:68">
      <c r="A783" s="96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D783">
        <v>1.1134500000000001</v>
      </c>
      <c r="BE783">
        <v>1.1182000000000001</v>
      </c>
      <c r="BF783">
        <v>1.1228499999999999</v>
      </c>
      <c r="BG783">
        <v>1.1275500000000001</v>
      </c>
      <c r="BH783">
        <v>1.1322000000000001</v>
      </c>
      <c r="BI783">
        <v>1.1369</v>
      </c>
      <c r="BJ783">
        <v>1.1415999999999999</v>
      </c>
      <c r="BK783">
        <v>1.14625</v>
      </c>
      <c r="BL783">
        <v>1.1509499999999999</v>
      </c>
      <c r="BM783">
        <v>1.15585</v>
      </c>
      <c r="BN783">
        <v>1.16065</v>
      </c>
      <c r="BO783">
        <v>1.1653500000000001</v>
      </c>
      <c r="BP783">
        <v>1.17005</v>
      </c>
    </row>
    <row r="784" spans="1:68">
      <c r="A784" s="96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D784">
        <v>1.1203000000000001</v>
      </c>
      <c r="BE784">
        <v>1.1250500000000001</v>
      </c>
      <c r="BF784">
        <v>1.12975</v>
      </c>
      <c r="BG784">
        <v>1.1345000000000001</v>
      </c>
      <c r="BH784">
        <v>1.1392</v>
      </c>
      <c r="BI784">
        <v>1.14395</v>
      </c>
      <c r="BJ784">
        <v>1.1487000000000001</v>
      </c>
      <c r="BK784">
        <v>1.1534</v>
      </c>
      <c r="BL784">
        <v>1.15815</v>
      </c>
      <c r="BM784">
        <v>1.1630499999999999</v>
      </c>
      <c r="BN784">
        <v>1.16795</v>
      </c>
      <c r="BO784">
        <v>1.17265</v>
      </c>
      <c r="BP784">
        <v>1.1774</v>
      </c>
    </row>
    <row r="785" spans="1:69">
      <c r="A785" s="96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D785">
        <v>1.12165</v>
      </c>
      <c r="BE785">
        <v>1.12645</v>
      </c>
      <c r="BF785">
        <v>1.1312500000000001</v>
      </c>
      <c r="BG785">
        <v>1.13605</v>
      </c>
      <c r="BH785">
        <v>1.1408499999999999</v>
      </c>
      <c r="BI785">
        <v>1.1456500000000001</v>
      </c>
      <c r="BJ785">
        <v>1.15045</v>
      </c>
      <c r="BK785">
        <v>1.1552500000000001</v>
      </c>
      <c r="BL785">
        <v>1.1599999999999999</v>
      </c>
      <c r="BM785">
        <v>1.1650499999999999</v>
      </c>
      <c r="BN785">
        <v>1.17</v>
      </c>
      <c r="BO785">
        <v>1.1748000000000001</v>
      </c>
      <c r="BP785">
        <v>1.1796</v>
      </c>
    </row>
    <row r="786" spans="1:69">
      <c r="A786" s="96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D786">
        <v>1.1201000000000001</v>
      </c>
      <c r="BE786">
        <v>1.1248</v>
      </c>
      <c r="BF786">
        <v>1.1294999999999999</v>
      </c>
      <c r="BG786">
        <v>1.13415</v>
      </c>
      <c r="BH786">
        <v>1.1388499999999999</v>
      </c>
      <c r="BI786">
        <v>1.1435</v>
      </c>
      <c r="BJ786">
        <v>1.1482000000000001</v>
      </c>
      <c r="BK786">
        <v>1.1529</v>
      </c>
      <c r="BL786">
        <v>1.1575500000000001</v>
      </c>
      <c r="BM786">
        <v>1.16245</v>
      </c>
      <c r="BN786">
        <v>1.1673</v>
      </c>
      <c r="BO786">
        <v>1.17195</v>
      </c>
      <c r="BP786">
        <v>1.17665</v>
      </c>
    </row>
    <row r="787" spans="1:69">
      <c r="A787" s="96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D787">
        <v>1.1227499999999999</v>
      </c>
      <c r="BE787">
        <v>1.1275500000000001</v>
      </c>
      <c r="BF787">
        <v>1.1323000000000001</v>
      </c>
      <c r="BG787">
        <v>1.1370499999999999</v>
      </c>
      <c r="BH787">
        <v>1.14185</v>
      </c>
      <c r="BI787">
        <v>1.1466000000000001</v>
      </c>
      <c r="BJ787">
        <v>1.1513500000000001</v>
      </c>
      <c r="BK787">
        <v>1.1560999999999999</v>
      </c>
      <c r="BL787">
        <v>1.1609</v>
      </c>
      <c r="BM787">
        <v>1.1658500000000001</v>
      </c>
      <c r="BN787">
        <v>1.17075</v>
      </c>
      <c r="BO787">
        <v>1.1755500000000001</v>
      </c>
      <c r="BP787">
        <v>1.1802999999999999</v>
      </c>
    </row>
    <row r="788" spans="1:69">
      <c r="A788" s="96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D788">
        <v>1.12205</v>
      </c>
      <c r="BE788">
        <v>1.1268499999999999</v>
      </c>
      <c r="BF788">
        <v>1.13165</v>
      </c>
      <c r="BG788">
        <v>1.13645</v>
      </c>
      <c r="BH788">
        <v>1.1412</v>
      </c>
      <c r="BI788">
        <v>1.1459999999999999</v>
      </c>
      <c r="BJ788">
        <v>1.1507499999999999</v>
      </c>
      <c r="BK788">
        <v>1.1555500000000001</v>
      </c>
      <c r="BL788">
        <v>1.16035</v>
      </c>
      <c r="BM788">
        <v>1.1653500000000001</v>
      </c>
      <c r="BN788">
        <v>1.17025</v>
      </c>
      <c r="BO788">
        <v>1.1750499999999999</v>
      </c>
      <c r="BP788">
        <v>1.1798500000000001</v>
      </c>
    </row>
    <row r="789" spans="1:69">
      <c r="A789" s="96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D789">
        <v>1.1127</v>
      </c>
      <c r="BE789">
        <v>1.1178999999999999</v>
      </c>
      <c r="BF789">
        <v>1.123</v>
      </c>
      <c r="BG789">
        <v>1.1281000000000001</v>
      </c>
      <c r="BH789">
        <v>1.1332</v>
      </c>
      <c r="BI789">
        <v>1.13835</v>
      </c>
      <c r="BJ789">
        <v>1.1434500000000001</v>
      </c>
      <c r="BK789">
        <v>1.14855</v>
      </c>
      <c r="BL789">
        <v>1.1536500000000001</v>
      </c>
      <c r="BM789">
        <v>1.159</v>
      </c>
      <c r="BN789">
        <v>1.1642999999999999</v>
      </c>
      <c r="BO789">
        <v>1.1694</v>
      </c>
      <c r="BP789">
        <v>1.1745000000000001</v>
      </c>
    </row>
    <row r="790" spans="1:69">
      <c r="A790" s="96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D790">
        <v>1.1117999999999999</v>
      </c>
      <c r="BE790">
        <v>1.1169500000000001</v>
      </c>
      <c r="BF790">
        <v>1.1220000000000001</v>
      </c>
      <c r="BG790">
        <v>1.1270500000000001</v>
      </c>
      <c r="BH790">
        <v>1.1321000000000001</v>
      </c>
      <c r="BI790">
        <v>1.1371500000000001</v>
      </c>
      <c r="BJ790">
        <v>1.1422000000000001</v>
      </c>
      <c r="BK790">
        <v>1.1472500000000001</v>
      </c>
      <c r="BL790">
        <v>1.1523000000000001</v>
      </c>
      <c r="BM790">
        <v>1.1576</v>
      </c>
      <c r="BN790">
        <v>1.1628000000000001</v>
      </c>
      <c r="BO790">
        <v>1.1678500000000001</v>
      </c>
      <c r="BP790">
        <v>1.1729000000000001</v>
      </c>
    </row>
    <row r="791" spans="1:69">
      <c r="A791" s="96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D791">
        <v>1.1033500000000001</v>
      </c>
      <c r="BE791">
        <v>1.1085499999999999</v>
      </c>
      <c r="BF791">
        <v>1.1135999999999999</v>
      </c>
      <c r="BG791">
        <v>1.1187</v>
      </c>
      <c r="BH791">
        <v>1.12375</v>
      </c>
      <c r="BI791">
        <v>1.1288499999999999</v>
      </c>
      <c r="BJ791">
        <v>1.1338999999999999</v>
      </c>
      <c r="BK791">
        <v>1.139</v>
      </c>
      <c r="BL791">
        <v>1.1440999999999999</v>
      </c>
      <c r="BM791">
        <v>1.1494</v>
      </c>
      <c r="BN791">
        <v>1.15465</v>
      </c>
      <c r="BO791">
        <v>1.1597</v>
      </c>
      <c r="BP791">
        <v>1.1648000000000001</v>
      </c>
    </row>
    <row r="792" spans="1:69">
      <c r="A792" s="96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D792">
        <v>1.0968500000000001</v>
      </c>
      <c r="BE792">
        <v>1.1023499999999999</v>
      </c>
      <c r="BF792">
        <v>1.1076999999999999</v>
      </c>
      <c r="BG792">
        <v>1.1129</v>
      </c>
      <c r="BH792">
        <v>1.1181000000000001</v>
      </c>
      <c r="BI792">
        <v>1.1233</v>
      </c>
      <c r="BJ792">
        <v>1.1285000000000001</v>
      </c>
      <c r="BK792">
        <v>1.1336999999999999</v>
      </c>
      <c r="BL792">
        <v>1.1389499999999999</v>
      </c>
      <c r="BM792">
        <v>1.14415</v>
      </c>
      <c r="BN792">
        <v>1.1496</v>
      </c>
      <c r="BO792">
        <v>1.1549499999999999</v>
      </c>
      <c r="BP792">
        <v>1.16015</v>
      </c>
      <c r="BQ792">
        <v>1.1654</v>
      </c>
    </row>
    <row r="793" spans="1:69">
      <c r="A793" s="96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D793">
        <v>1.0969</v>
      </c>
      <c r="BE793">
        <v>1.10225</v>
      </c>
      <c r="BF793">
        <v>1.1074999999999999</v>
      </c>
      <c r="BG793">
        <v>1.1127499999999999</v>
      </c>
      <c r="BH793">
        <v>1.11795</v>
      </c>
      <c r="BI793">
        <v>1.1232</v>
      </c>
      <c r="BJ793">
        <v>1.1284000000000001</v>
      </c>
      <c r="BK793">
        <v>1.13365</v>
      </c>
      <c r="BL793">
        <v>1.1388499999999999</v>
      </c>
      <c r="BM793">
        <v>1.1440999999999999</v>
      </c>
      <c r="BN793">
        <v>1.1495500000000001</v>
      </c>
      <c r="BO793">
        <v>1.1549499999999999</v>
      </c>
      <c r="BP793">
        <v>1.1601999999999999</v>
      </c>
      <c r="BQ793">
        <v>1.1654</v>
      </c>
    </row>
    <row r="794" spans="1:69">
      <c r="A794" s="96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D794">
        <v>1.1001000000000001</v>
      </c>
      <c r="BE794">
        <v>1.1052999999999999</v>
      </c>
      <c r="BF794">
        <v>1.1104000000000001</v>
      </c>
      <c r="BG794">
        <v>1.1153999999999999</v>
      </c>
      <c r="BH794">
        <v>1.1204499999999999</v>
      </c>
      <c r="BI794">
        <v>1.1254999999999999</v>
      </c>
      <c r="BJ794">
        <v>1.1305499999999999</v>
      </c>
      <c r="BK794">
        <v>1.1355999999999999</v>
      </c>
      <c r="BL794">
        <v>1.1406000000000001</v>
      </c>
      <c r="BM794">
        <v>1.1456500000000001</v>
      </c>
      <c r="BN794">
        <v>1.1509499999999999</v>
      </c>
      <c r="BO794">
        <v>1.15615</v>
      </c>
      <c r="BP794">
        <v>1.1612</v>
      </c>
      <c r="BQ794">
        <v>1.1661999999999999</v>
      </c>
    </row>
    <row r="795" spans="1:69">
      <c r="A795" s="96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D795">
        <v>1.0978000000000001</v>
      </c>
      <c r="BE795">
        <v>1.1030500000000001</v>
      </c>
      <c r="BF795">
        <v>1.1082000000000001</v>
      </c>
      <c r="BG795">
        <v>1.1133</v>
      </c>
      <c r="BH795">
        <v>1.1184000000000001</v>
      </c>
      <c r="BI795">
        <v>1.1234999999999999</v>
      </c>
      <c r="BJ795">
        <v>1.1286</v>
      </c>
      <c r="BK795">
        <v>1.1336999999999999</v>
      </c>
      <c r="BL795">
        <v>1.1388</v>
      </c>
      <c r="BM795">
        <v>1.14395</v>
      </c>
      <c r="BN795">
        <v>1.1492500000000001</v>
      </c>
      <c r="BO795">
        <v>1.15455</v>
      </c>
      <c r="BP795">
        <v>1.1596500000000001</v>
      </c>
      <c r="BQ795">
        <v>1.16475</v>
      </c>
    </row>
    <row r="796" spans="1:69">
      <c r="A796" s="96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D796">
        <v>1.09785</v>
      </c>
      <c r="BE796">
        <v>1.103</v>
      </c>
      <c r="BF796">
        <v>1.1081000000000001</v>
      </c>
      <c r="BG796">
        <v>1.1131500000000001</v>
      </c>
      <c r="BH796">
        <v>1.1182000000000001</v>
      </c>
      <c r="BI796">
        <v>1.1233</v>
      </c>
      <c r="BJ796">
        <v>1.12835</v>
      </c>
      <c r="BK796">
        <v>1.1334</v>
      </c>
      <c r="BL796">
        <v>1.13845</v>
      </c>
      <c r="BM796">
        <v>1.1435500000000001</v>
      </c>
      <c r="BN796">
        <v>1.1488</v>
      </c>
      <c r="BO796">
        <v>1.15405</v>
      </c>
      <c r="BP796">
        <v>1.1591</v>
      </c>
      <c r="BQ796">
        <v>1.1641999999999999</v>
      </c>
    </row>
    <row r="797" spans="1:69">
      <c r="A797" s="96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D797">
        <v>1.0992</v>
      </c>
      <c r="BE797">
        <v>1.1044499999999999</v>
      </c>
      <c r="BF797">
        <v>1.10965</v>
      </c>
      <c r="BG797">
        <v>1.1147499999999999</v>
      </c>
      <c r="BH797">
        <v>1.1198999999999999</v>
      </c>
      <c r="BI797">
        <v>1.1250500000000001</v>
      </c>
      <c r="BJ797">
        <v>1.1302000000000001</v>
      </c>
      <c r="BK797">
        <v>1.1353500000000001</v>
      </c>
      <c r="BL797">
        <v>1.1405000000000001</v>
      </c>
      <c r="BM797">
        <v>1.1456</v>
      </c>
      <c r="BN797">
        <v>1.151</v>
      </c>
      <c r="BO797">
        <v>1.1563000000000001</v>
      </c>
      <c r="BP797">
        <v>1.1614500000000001</v>
      </c>
      <c r="BQ797">
        <v>1.1666000000000001</v>
      </c>
    </row>
    <row r="798" spans="1:69">
      <c r="A798" s="96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D798">
        <v>1.1029</v>
      </c>
      <c r="BE798">
        <v>1.1080000000000001</v>
      </c>
      <c r="BF798">
        <v>1.1130500000000001</v>
      </c>
      <c r="BG798">
        <v>1.11805</v>
      </c>
      <c r="BH798">
        <v>1.1230500000000001</v>
      </c>
      <c r="BI798">
        <v>1.12805</v>
      </c>
      <c r="BJ798">
        <v>1.133</v>
      </c>
      <c r="BK798">
        <v>1.1379999999999999</v>
      </c>
      <c r="BL798">
        <v>1.143</v>
      </c>
      <c r="BM798">
        <v>1.1479999999999999</v>
      </c>
      <c r="BN798">
        <v>1.1532</v>
      </c>
      <c r="BO798">
        <v>1.15835</v>
      </c>
      <c r="BP798">
        <v>1.1633500000000001</v>
      </c>
      <c r="BQ798">
        <v>1.16835</v>
      </c>
    </row>
    <row r="799" spans="1:69">
      <c r="A799" s="96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D799">
        <v>1.10145</v>
      </c>
      <c r="BE799">
        <v>1.1064499999999999</v>
      </c>
      <c r="BF799">
        <v>1.11145</v>
      </c>
      <c r="BG799">
        <v>1.1164499999999999</v>
      </c>
      <c r="BH799">
        <v>1.1214</v>
      </c>
      <c r="BI799">
        <v>1.12635</v>
      </c>
      <c r="BJ799">
        <v>1.1313500000000001</v>
      </c>
      <c r="BK799">
        <v>1.1363000000000001</v>
      </c>
      <c r="BL799">
        <v>1.1412500000000001</v>
      </c>
      <c r="BM799">
        <v>1.14625</v>
      </c>
      <c r="BN799">
        <v>1.1514</v>
      </c>
      <c r="BO799">
        <v>1.15655</v>
      </c>
      <c r="BP799">
        <v>1.1615</v>
      </c>
      <c r="BQ799">
        <v>1.1665000000000001</v>
      </c>
    </row>
    <row r="800" spans="1:69">
      <c r="A800" s="96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D800">
        <v>1.1051500000000001</v>
      </c>
      <c r="BE800">
        <v>1.11025</v>
      </c>
      <c r="BF800">
        <v>1.1153</v>
      </c>
      <c r="BG800">
        <v>1.1203000000000001</v>
      </c>
      <c r="BH800">
        <v>1.1253</v>
      </c>
      <c r="BI800">
        <v>1.1303000000000001</v>
      </c>
      <c r="BJ800">
        <v>1.1353</v>
      </c>
      <c r="BK800">
        <v>1.1403000000000001</v>
      </c>
      <c r="BL800">
        <v>1.1453</v>
      </c>
      <c r="BM800">
        <v>1.1503000000000001</v>
      </c>
      <c r="BN800">
        <v>1.1555500000000001</v>
      </c>
      <c r="BO800">
        <v>1.1607000000000001</v>
      </c>
      <c r="BP800">
        <v>1.1657</v>
      </c>
      <c r="BQ800">
        <v>1.1707000000000001</v>
      </c>
    </row>
    <row r="801" spans="1:70">
      <c r="A801" s="96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D801">
        <v>1.1032999999999999</v>
      </c>
      <c r="BE801">
        <v>1.1085</v>
      </c>
      <c r="BF801">
        <v>1.1136999999999999</v>
      </c>
      <c r="BG801">
        <v>1.1188</v>
      </c>
      <c r="BH801">
        <v>1.1238999999999999</v>
      </c>
      <c r="BI801">
        <v>1.129</v>
      </c>
      <c r="BJ801">
        <v>1.1341000000000001</v>
      </c>
      <c r="BK801">
        <v>1.1392</v>
      </c>
      <c r="BL801">
        <v>1.1443000000000001</v>
      </c>
      <c r="BM801">
        <v>1.1494</v>
      </c>
      <c r="BN801">
        <v>1.1547499999999999</v>
      </c>
      <c r="BO801">
        <v>1.1599999999999999</v>
      </c>
      <c r="BP801">
        <v>1.1651</v>
      </c>
      <c r="BQ801">
        <v>1.1701999999999999</v>
      </c>
    </row>
    <row r="802" spans="1:70">
      <c r="A802" s="96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D802">
        <v>1.1052999999999999</v>
      </c>
      <c r="BE802">
        <v>1.1105499999999999</v>
      </c>
      <c r="BF802">
        <v>1.1156999999999999</v>
      </c>
      <c r="BG802">
        <v>1.1208</v>
      </c>
      <c r="BH802">
        <v>1.1258999999999999</v>
      </c>
      <c r="BI802">
        <v>1.131</v>
      </c>
      <c r="BJ802">
        <v>1.1361000000000001</v>
      </c>
      <c r="BK802">
        <v>1.1412</v>
      </c>
      <c r="BL802">
        <v>1.1463000000000001</v>
      </c>
      <c r="BM802">
        <v>1.1514</v>
      </c>
      <c r="BN802">
        <v>1.1567000000000001</v>
      </c>
      <c r="BO802">
        <v>1.1619999999999999</v>
      </c>
      <c r="BP802">
        <v>1.1671</v>
      </c>
      <c r="BQ802">
        <v>1.1721999999999999</v>
      </c>
    </row>
    <row r="803" spans="1:70">
      <c r="A803" s="96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D803">
        <v>1.09965</v>
      </c>
      <c r="BE803">
        <v>1.1047</v>
      </c>
      <c r="BF803">
        <v>1.1096999999999999</v>
      </c>
      <c r="BG803">
        <v>1.1147</v>
      </c>
      <c r="BH803">
        <v>1.11975</v>
      </c>
      <c r="BI803">
        <v>1.1247499999999999</v>
      </c>
      <c r="BJ803">
        <v>1.1297999999999999</v>
      </c>
      <c r="BK803">
        <v>1.1348</v>
      </c>
      <c r="BL803">
        <v>1.13985</v>
      </c>
      <c r="BM803">
        <v>1.1448499999999999</v>
      </c>
      <c r="BN803">
        <v>1.1500999999999999</v>
      </c>
      <c r="BO803">
        <v>1.1553</v>
      </c>
      <c r="BP803">
        <v>1.1603000000000001</v>
      </c>
      <c r="BQ803">
        <v>1.1653500000000001</v>
      </c>
    </row>
    <row r="804" spans="1:70">
      <c r="A804" s="104">
        <v>45413</v>
      </c>
      <c r="AI804">
        <v>1.0837000000000001</v>
      </c>
      <c r="AJ804">
        <v>1.0826</v>
      </c>
      <c r="AK804">
        <v>1.0810999999999999</v>
      </c>
      <c r="AL804" s="297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D804">
        <v>1.1049</v>
      </c>
      <c r="BE804">
        <v>1.10995</v>
      </c>
      <c r="BF804">
        <v>1.115</v>
      </c>
      <c r="BG804">
        <v>1.1200000000000001</v>
      </c>
      <c r="BH804">
        <v>1.1250500000000001</v>
      </c>
      <c r="BI804">
        <v>1.13005</v>
      </c>
      <c r="BJ804">
        <v>1.1350499999999999</v>
      </c>
      <c r="BK804">
        <v>1.1400999999999999</v>
      </c>
      <c r="BL804">
        <v>1.1451</v>
      </c>
      <c r="BM804">
        <v>1.1500999999999999</v>
      </c>
      <c r="BN804">
        <v>1.1553500000000001</v>
      </c>
      <c r="BO804">
        <v>1.16055</v>
      </c>
      <c r="BP804">
        <v>1.1655500000000001</v>
      </c>
      <c r="BQ804">
        <v>1.17055</v>
      </c>
    </row>
    <row r="805" spans="1:70">
      <c r="A805" s="96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D805">
        <v>1.1041000000000001</v>
      </c>
      <c r="BE805">
        <v>1.1089</v>
      </c>
      <c r="BF805">
        <v>1.1136999999999999</v>
      </c>
      <c r="BG805">
        <v>1.1185499999999999</v>
      </c>
      <c r="BH805">
        <v>1.1234</v>
      </c>
      <c r="BI805">
        <v>1.1282000000000001</v>
      </c>
      <c r="BJ805">
        <v>1.1330499999999999</v>
      </c>
      <c r="BK805">
        <v>1.1378999999999999</v>
      </c>
      <c r="BL805">
        <v>1.1427499999999999</v>
      </c>
      <c r="BM805">
        <v>1.1476</v>
      </c>
      <c r="BN805">
        <v>1.15265</v>
      </c>
      <c r="BO805">
        <v>1.1576500000000001</v>
      </c>
      <c r="BP805">
        <v>1.16245</v>
      </c>
      <c r="BQ805">
        <v>1.1673</v>
      </c>
    </row>
    <row r="806" spans="1:70">
      <c r="A806" s="96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D806">
        <v>1.1071500000000001</v>
      </c>
      <c r="BE806">
        <v>1.1117999999999999</v>
      </c>
      <c r="BF806">
        <v>1.1164499999999999</v>
      </c>
      <c r="BG806">
        <v>1.1212</v>
      </c>
      <c r="BH806">
        <v>1.12595</v>
      </c>
      <c r="BI806">
        <v>1.1306499999999999</v>
      </c>
      <c r="BJ806">
        <v>1.1354</v>
      </c>
      <c r="BK806">
        <v>1.14015</v>
      </c>
      <c r="BL806">
        <v>1.1448499999999999</v>
      </c>
      <c r="BM806">
        <v>1.1496</v>
      </c>
      <c r="BN806">
        <v>1.15455</v>
      </c>
      <c r="BO806">
        <v>1.1594</v>
      </c>
      <c r="BP806">
        <v>1.16415</v>
      </c>
      <c r="BQ806">
        <v>1.1689000000000001</v>
      </c>
    </row>
    <row r="807" spans="1:70">
      <c r="A807" s="104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D807">
        <v>1.10825</v>
      </c>
      <c r="BE807">
        <v>1.113</v>
      </c>
      <c r="BF807">
        <v>1.1176999999999999</v>
      </c>
      <c r="BG807">
        <v>1.1224000000000001</v>
      </c>
      <c r="BH807">
        <v>1.1271</v>
      </c>
      <c r="BI807">
        <v>1.13175</v>
      </c>
      <c r="BJ807">
        <v>1.13645</v>
      </c>
      <c r="BK807">
        <v>1.1411500000000001</v>
      </c>
      <c r="BL807">
        <v>1.14585</v>
      </c>
      <c r="BM807">
        <v>1.1505000000000001</v>
      </c>
      <c r="BN807">
        <v>1.1554</v>
      </c>
      <c r="BO807">
        <v>1.16025</v>
      </c>
      <c r="BP807">
        <v>1.1649499999999999</v>
      </c>
      <c r="BQ807">
        <v>1.1696500000000001</v>
      </c>
    </row>
    <row r="808" spans="1:70">
      <c r="A808" s="96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D808">
        <v>1.10585</v>
      </c>
      <c r="BE808">
        <v>1.1106</v>
      </c>
      <c r="BF808">
        <v>1.1153500000000001</v>
      </c>
      <c r="BG808">
        <v>1.12015</v>
      </c>
      <c r="BH808">
        <v>1.1249</v>
      </c>
      <c r="BI808">
        <v>1.12965</v>
      </c>
      <c r="BJ808">
        <v>1.13445</v>
      </c>
      <c r="BK808">
        <v>1.1392</v>
      </c>
      <c r="BL808">
        <v>1.14395</v>
      </c>
      <c r="BM808">
        <v>1.1487499999999999</v>
      </c>
      <c r="BN808">
        <v>1.1536999999999999</v>
      </c>
      <c r="BO808">
        <v>1.15865</v>
      </c>
      <c r="BP808">
        <v>1.1634</v>
      </c>
      <c r="BQ808">
        <v>1.16815</v>
      </c>
    </row>
    <row r="809" spans="1:70">
      <c r="A809" s="96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D809">
        <v>1.1051500000000001</v>
      </c>
      <c r="BE809">
        <v>1.1099000000000001</v>
      </c>
      <c r="BF809">
        <v>1.1146</v>
      </c>
      <c r="BG809">
        <v>1.1193500000000001</v>
      </c>
      <c r="BH809">
        <v>1.1241000000000001</v>
      </c>
      <c r="BI809">
        <v>1.1288499999999999</v>
      </c>
      <c r="BJ809">
        <v>1.1335999999999999</v>
      </c>
      <c r="BK809">
        <v>1.13835</v>
      </c>
      <c r="BL809">
        <v>1.1431</v>
      </c>
      <c r="BM809">
        <v>1.14785</v>
      </c>
      <c r="BN809">
        <v>1.1528</v>
      </c>
      <c r="BO809">
        <v>1.1577</v>
      </c>
      <c r="BP809">
        <v>1.16245</v>
      </c>
      <c r="BQ809">
        <v>1.1672</v>
      </c>
    </row>
    <row r="810" spans="1:70">
      <c r="A810" s="96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D810">
        <v>1.1085499999999999</v>
      </c>
      <c r="BE810">
        <v>1.1132</v>
      </c>
      <c r="BF810">
        <v>1.11785</v>
      </c>
      <c r="BG810">
        <v>1.1224499999999999</v>
      </c>
      <c r="BH810">
        <v>1.1270500000000001</v>
      </c>
      <c r="BI810">
        <v>1.13165</v>
      </c>
      <c r="BJ810">
        <v>1.13625</v>
      </c>
      <c r="BK810">
        <v>1.1408499999999999</v>
      </c>
      <c r="BL810">
        <v>1.1454500000000001</v>
      </c>
      <c r="BM810">
        <v>1.15005</v>
      </c>
      <c r="BN810">
        <v>1.1548499999999999</v>
      </c>
      <c r="BO810">
        <v>1.1596</v>
      </c>
      <c r="BP810">
        <v>1.1641999999999999</v>
      </c>
      <c r="BQ810">
        <v>1.1688000000000001</v>
      </c>
    </row>
    <row r="811" spans="1:70">
      <c r="A811" s="96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D811">
        <v>1.10775</v>
      </c>
      <c r="BE811">
        <v>1.1124499999999999</v>
      </c>
      <c r="BF811">
        <v>1.1171500000000001</v>
      </c>
      <c r="BG811">
        <v>1.1217999999999999</v>
      </c>
      <c r="BH811">
        <v>1.12645</v>
      </c>
      <c r="BI811">
        <v>1.1311</v>
      </c>
      <c r="BJ811">
        <v>1.1357999999999999</v>
      </c>
      <c r="BK811">
        <v>1.14045</v>
      </c>
      <c r="BL811">
        <v>1.1451</v>
      </c>
      <c r="BM811">
        <v>1.14975</v>
      </c>
      <c r="BN811">
        <v>1.15465</v>
      </c>
      <c r="BO811">
        <v>1.1594500000000001</v>
      </c>
      <c r="BP811">
        <v>1.1640999999999999</v>
      </c>
      <c r="BQ811">
        <v>1.16875</v>
      </c>
    </row>
    <row r="812" spans="1:70">
      <c r="A812" s="96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D812">
        <v>1.1048</v>
      </c>
      <c r="BE812">
        <v>1.1094999999999999</v>
      </c>
      <c r="BF812">
        <v>1.11425</v>
      </c>
      <c r="BG812">
        <v>1.1189499999999999</v>
      </c>
      <c r="BH812">
        <v>1.1235999999999999</v>
      </c>
      <c r="BI812">
        <v>1.12825</v>
      </c>
      <c r="BJ812">
        <v>1.1329</v>
      </c>
      <c r="BK812">
        <v>1.1375500000000001</v>
      </c>
      <c r="BL812">
        <v>1.1422000000000001</v>
      </c>
      <c r="BM812">
        <v>1.1468499999999999</v>
      </c>
      <c r="BN812">
        <v>1.1515</v>
      </c>
      <c r="BO812">
        <v>1.15635</v>
      </c>
      <c r="BP812">
        <v>1.1611</v>
      </c>
      <c r="BQ812">
        <v>1.1657500000000001</v>
      </c>
      <c r="BR812">
        <v>1.1704000000000001</v>
      </c>
    </row>
    <row r="813" spans="1:70">
      <c r="A813" s="96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D813">
        <v>1.1073500000000001</v>
      </c>
      <c r="BE813">
        <v>1.11195</v>
      </c>
      <c r="BF813">
        <v>1.1165</v>
      </c>
      <c r="BG813">
        <v>1.1210500000000001</v>
      </c>
      <c r="BH813">
        <v>1.1255500000000001</v>
      </c>
      <c r="BI813">
        <v>1.1299999999999999</v>
      </c>
      <c r="BJ813">
        <v>1.1345000000000001</v>
      </c>
      <c r="BK813">
        <v>1.1389499999999999</v>
      </c>
      <c r="BL813">
        <v>1.1434500000000001</v>
      </c>
      <c r="BM813">
        <v>1.1478999999999999</v>
      </c>
      <c r="BN813">
        <v>1.15235</v>
      </c>
      <c r="BO813">
        <v>1.1570499999999999</v>
      </c>
      <c r="BP813">
        <v>1.1616500000000001</v>
      </c>
      <c r="BQ813">
        <v>1.16615</v>
      </c>
      <c r="BR813">
        <v>1.1706000000000001</v>
      </c>
    </row>
    <row r="814" spans="1:70">
      <c r="A814" s="96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D814">
        <v>1.1132</v>
      </c>
      <c r="BE814">
        <v>1.1177999999999999</v>
      </c>
      <c r="BF814">
        <v>1.1224000000000001</v>
      </c>
      <c r="BG814">
        <v>1.1269499999999999</v>
      </c>
      <c r="BH814">
        <v>1.1314</v>
      </c>
      <c r="BI814">
        <v>1.1358999999999999</v>
      </c>
      <c r="BJ814">
        <v>1.14035</v>
      </c>
      <c r="BK814">
        <v>1.1448</v>
      </c>
      <c r="BL814">
        <v>1.1492500000000001</v>
      </c>
      <c r="BM814">
        <v>1.1537500000000001</v>
      </c>
      <c r="BN814">
        <v>1.1581999999999999</v>
      </c>
      <c r="BO814">
        <v>1.1628499999999999</v>
      </c>
      <c r="BP814">
        <v>1.1674500000000001</v>
      </c>
      <c r="BQ814">
        <v>1.1718999999999999</v>
      </c>
      <c r="BR814">
        <v>1.1763999999999999</v>
      </c>
    </row>
    <row r="815" spans="1:70">
      <c r="A815" s="96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D815">
        <v>1.1123499999999999</v>
      </c>
      <c r="BE815">
        <v>1.1169</v>
      </c>
      <c r="BF815">
        <v>1.1214999999999999</v>
      </c>
      <c r="BG815">
        <v>1.12605</v>
      </c>
      <c r="BH815">
        <v>1.1305000000000001</v>
      </c>
      <c r="BI815">
        <v>1.1349</v>
      </c>
      <c r="BJ815">
        <v>1.1393500000000001</v>
      </c>
      <c r="BK815">
        <v>1.1437999999999999</v>
      </c>
      <c r="BL815">
        <v>1.14825</v>
      </c>
      <c r="BM815">
        <v>1.15265</v>
      </c>
      <c r="BN815">
        <v>1.1571</v>
      </c>
      <c r="BO815">
        <v>1.1617500000000001</v>
      </c>
      <c r="BP815">
        <v>1.16635</v>
      </c>
      <c r="BQ815">
        <v>1.17075</v>
      </c>
      <c r="BR815">
        <v>1.1752</v>
      </c>
    </row>
    <row r="816" spans="1:70">
      <c r="A816" s="96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D816">
        <v>1.117</v>
      </c>
      <c r="BE816">
        <v>1.1214999999999999</v>
      </c>
      <c r="BF816">
        <v>1.1259999999999999</v>
      </c>
      <c r="BG816">
        <v>1.13045</v>
      </c>
      <c r="BH816">
        <v>1.1349</v>
      </c>
      <c r="BI816">
        <v>1.1393500000000001</v>
      </c>
      <c r="BJ816">
        <v>1.1437999999999999</v>
      </c>
      <c r="BK816">
        <v>1.14825</v>
      </c>
      <c r="BL816">
        <v>1.1527000000000001</v>
      </c>
      <c r="BM816">
        <v>1.1571499999999999</v>
      </c>
      <c r="BN816">
        <v>1.1617999999999999</v>
      </c>
      <c r="BO816">
        <v>1.1664000000000001</v>
      </c>
      <c r="BP816">
        <v>1.1708000000000001</v>
      </c>
      <c r="BQ816">
        <v>1.1752499999999999</v>
      </c>
    </row>
    <row r="817" spans="1:69">
      <c r="A817" s="96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D817">
        <v>1.11595</v>
      </c>
      <c r="BE817">
        <v>1.1204499999999999</v>
      </c>
      <c r="BF817">
        <v>1.1249</v>
      </c>
      <c r="BG817">
        <v>1.1293</v>
      </c>
      <c r="BH817">
        <v>1.1336999999999999</v>
      </c>
      <c r="BI817">
        <v>1.1380999999999999</v>
      </c>
      <c r="BJ817">
        <v>1.1425000000000001</v>
      </c>
      <c r="BK817">
        <v>1.1469</v>
      </c>
      <c r="BL817">
        <v>1.1513</v>
      </c>
      <c r="BM817">
        <v>1.1556999999999999</v>
      </c>
      <c r="BN817">
        <v>1.1603000000000001</v>
      </c>
      <c r="BO817">
        <v>1.1648499999999999</v>
      </c>
      <c r="BP817">
        <v>1.1692499999999999</v>
      </c>
      <c r="BQ817">
        <v>1.1736500000000001</v>
      </c>
    </row>
    <row r="818" spans="1:69">
      <c r="A818" s="96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D818">
        <v>1.1148</v>
      </c>
      <c r="BE818">
        <v>1.1193500000000001</v>
      </c>
      <c r="BF818">
        <v>1.12385</v>
      </c>
      <c r="BG818">
        <v>1.1282000000000001</v>
      </c>
      <c r="BH818">
        <v>1.1326000000000001</v>
      </c>
      <c r="BI818">
        <v>1.1369499999999999</v>
      </c>
      <c r="BJ818">
        <v>1.1413</v>
      </c>
      <c r="BK818">
        <v>1.1456999999999999</v>
      </c>
      <c r="BL818">
        <v>1.15005</v>
      </c>
      <c r="BM818">
        <v>1.15445</v>
      </c>
      <c r="BN818">
        <v>1.159</v>
      </c>
      <c r="BO818">
        <v>1.1635</v>
      </c>
      <c r="BP818">
        <v>1.1678999999999999</v>
      </c>
      <c r="BQ818">
        <v>1.17225</v>
      </c>
    </row>
    <row r="819" spans="1:69">
      <c r="A819" s="96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D819">
        <v>1.1113</v>
      </c>
      <c r="BE819">
        <v>1.11575</v>
      </c>
      <c r="BF819">
        <v>1.1202000000000001</v>
      </c>
      <c r="BG819">
        <v>1.1245000000000001</v>
      </c>
      <c r="BH819">
        <v>1.1287499999999999</v>
      </c>
      <c r="BI819">
        <v>1.1330499999999999</v>
      </c>
      <c r="BJ819">
        <v>1.1373500000000001</v>
      </c>
      <c r="BK819">
        <v>1.1416500000000001</v>
      </c>
      <c r="BL819">
        <v>1.14595</v>
      </c>
      <c r="BM819">
        <v>1.15025</v>
      </c>
      <c r="BN819">
        <v>1.1547499999999999</v>
      </c>
      <c r="BO819">
        <v>1.1591499999999999</v>
      </c>
      <c r="BP819">
        <v>1.1634500000000001</v>
      </c>
      <c r="BQ819">
        <v>1.1677500000000001</v>
      </c>
    </row>
    <row r="820" spans="1:69">
      <c r="A820" s="96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D820">
        <v>1.10955</v>
      </c>
      <c r="BE820">
        <v>1.11405</v>
      </c>
      <c r="BF820">
        <v>1.1185</v>
      </c>
      <c r="BG820">
        <v>1.1228499999999999</v>
      </c>
      <c r="BH820">
        <v>1.1271500000000001</v>
      </c>
      <c r="BI820">
        <v>1.1314500000000001</v>
      </c>
      <c r="BJ820">
        <v>1.1357999999999999</v>
      </c>
      <c r="BK820">
        <v>1.1400999999999999</v>
      </c>
      <c r="BL820">
        <v>1.14445</v>
      </c>
      <c r="BM820">
        <v>1.1487499999999999</v>
      </c>
      <c r="BN820">
        <v>1.1532500000000001</v>
      </c>
      <c r="BO820">
        <v>1.1577500000000001</v>
      </c>
      <c r="BP820">
        <v>1.16205</v>
      </c>
      <c r="BQ820">
        <v>1.1664000000000001</v>
      </c>
    </row>
    <row r="821" spans="1:69">
      <c r="A821" s="96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D821">
        <v>1.1140000000000001</v>
      </c>
      <c r="BE821">
        <v>1.1184499999999999</v>
      </c>
      <c r="BF821">
        <v>1.1229</v>
      </c>
      <c r="BG821">
        <v>1.1272500000000001</v>
      </c>
      <c r="BH821">
        <v>1.13165</v>
      </c>
      <c r="BI821">
        <v>1.13605</v>
      </c>
      <c r="BJ821">
        <v>1.14045</v>
      </c>
      <c r="BK821">
        <v>1.1448</v>
      </c>
      <c r="BL821">
        <v>1.1492</v>
      </c>
      <c r="BM821">
        <v>1.1536</v>
      </c>
      <c r="BN821">
        <v>1.1581999999999999</v>
      </c>
      <c r="BO821">
        <v>1.1627000000000001</v>
      </c>
      <c r="BP821">
        <v>1.1671</v>
      </c>
      <c r="BQ821">
        <v>1.1715</v>
      </c>
    </row>
    <row r="822" spans="1:69">
      <c r="A822" s="104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92">
        <v>1.08605</v>
      </c>
      <c r="AO822" s="192">
        <v>1.0873999999999999</v>
      </c>
      <c r="AP822" s="192">
        <v>1.0891500000000001</v>
      </c>
      <c r="AQ822" s="192">
        <v>1.0905499999999999</v>
      </c>
      <c r="AR822" s="192">
        <v>1.09195</v>
      </c>
      <c r="AS822" s="192"/>
      <c r="AT822" s="192">
        <v>1.09545</v>
      </c>
      <c r="AU822" s="192"/>
      <c r="AV822" s="192"/>
      <c r="AW822" s="192">
        <v>1.1004499999999999</v>
      </c>
      <c r="AX822" s="192"/>
      <c r="AY822" s="192"/>
      <c r="AZ822" s="192">
        <v>1.1051</v>
      </c>
      <c r="BA822" s="192"/>
      <c r="BB822" s="192"/>
      <c r="BC822" s="192">
        <v>1.10955</v>
      </c>
      <c r="BD822" s="192">
        <v>1.1140000000000001</v>
      </c>
      <c r="BE822" s="192">
        <v>1.1184499999999999</v>
      </c>
      <c r="BF822" s="192">
        <v>1.1229</v>
      </c>
      <c r="BG822" s="192">
        <v>1.1272500000000001</v>
      </c>
      <c r="BH822" s="192">
        <v>1.13165</v>
      </c>
      <c r="BI822" s="192">
        <v>1.13605</v>
      </c>
      <c r="BJ822" s="192">
        <v>1.14045</v>
      </c>
      <c r="BK822" s="192">
        <v>1.1448</v>
      </c>
      <c r="BL822" s="192">
        <v>1.1492</v>
      </c>
      <c r="BM822" s="192">
        <v>1.1536</v>
      </c>
      <c r="BN822" s="192">
        <v>1.1581999999999999</v>
      </c>
      <c r="BO822" s="192">
        <v>1.1627000000000001</v>
      </c>
      <c r="BP822" s="192">
        <v>1.1671</v>
      </c>
      <c r="BQ822" s="192">
        <v>1.1715</v>
      </c>
    </row>
    <row r="823" spans="1:69">
      <c r="A823" s="96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D823">
        <v>1.1153999999999999</v>
      </c>
      <c r="BE823">
        <v>1.11995</v>
      </c>
      <c r="BF823">
        <v>1.1245499999999999</v>
      </c>
      <c r="BG823">
        <v>1.1291500000000001</v>
      </c>
      <c r="BH823">
        <v>1.13375</v>
      </c>
      <c r="BI823">
        <v>1.1383000000000001</v>
      </c>
      <c r="BJ823">
        <v>1.1429</v>
      </c>
      <c r="BK823">
        <v>1.1475</v>
      </c>
      <c r="BL823">
        <v>1.1520999999999999</v>
      </c>
      <c r="BM823">
        <v>1.1567000000000001</v>
      </c>
      <c r="BN823">
        <v>1.1615</v>
      </c>
      <c r="BO823">
        <v>1.1661999999999999</v>
      </c>
      <c r="BP823">
        <v>1.1708000000000001</v>
      </c>
      <c r="BQ823">
        <v>1.1754</v>
      </c>
    </row>
    <row r="824" spans="1:69">
      <c r="A824" s="96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D824">
        <v>1.1099000000000001</v>
      </c>
      <c r="BE824">
        <v>1.1144499999999999</v>
      </c>
      <c r="BF824">
        <v>1.119</v>
      </c>
      <c r="BG824">
        <v>1.1234999999999999</v>
      </c>
      <c r="BH824">
        <v>1.1279999999999999</v>
      </c>
      <c r="BI824">
        <v>1.13245</v>
      </c>
      <c r="BJ824">
        <v>1.1369499999999999</v>
      </c>
      <c r="BK824">
        <v>1.1414500000000001</v>
      </c>
      <c r="BL824">
        <v>1.14595</v>
      </c>
      <c r="BM824">
        <v>1.1504000000000001</v>
      </c>
      <c r="BN824">
        <v>1.1551</v>
      </c>
      <c r="BO824">
        <v>1.1597500000000001</v>
      </c>
      <c r="BP824">
        <v>1.16425</v>
      </c>
      <c r="BQ824">
        <v>1.1687000000000001</v>
      </c>
    </row>
    <row r="825" spans="1:69">
      <c r="A825" s="96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D825">
        <v>1.1125499999999999</v>
      </c>
      <c r="BE825">
        <v>1.1171</v>
      </c>
      <c r="BF825">
        <v>1.12155</v>
      </c>
      <c r="BG825">
        <v>1.12595</v>
      </c>
      <c r="BH825">
        <v>1.13035</v>
      </c>
      <c r="BI825">
        <v>1.1347</v>
      </c>
      <c r="BJ825">
        <v>1.1391</v>
      </c>
      <c r="BK825">
        <v>1.1435</v>
      </c>
      <c r="BL825">
        <v>1.14785</v>
      </c>
      <c r="BM825">
        <v>1.15225</v>
      </c>
      <c r="BN825">
        <v>1.1568000000000001</v>
      </c>
      <c r="BO825">
        <v>1.1613500000000001</v>
      </c>
      <c r="BP825">
        <v>1.1657</v>
      </c>
      <c r="BQ825">
        <v>1.1700999999999999</v>
      </c>
    </row>
    <row r="826" spans="1:69">
      <c r="A826" s="96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D826">
        <v>1.1122000000000001</v>
      </c>
      <c r="BE826">
        <v>1.1164499999999999</v>
      </c>
      <c r="BF826">
        <v>1.1207</v>
      </c>
      <c r="BG826">
        <v>1.1248499999999999</v>
      </c>
      <c r="BH826">
        <v>1.129</v>
      </c>
      <c r="BI826">
        <v>1.1331</v>
      </c>
      <c r="BJ826">
        <v>1.1372500000000001</v>
      </c>
      <c r="BK826">
        <v>1.1414</v>
      </c>
      <c r="BL826">
        <v>1.1455</v>
      </c>
      <c r="BM826">
        <v>1.1496500000000001</v>
      </c>
      <c r="BN826">
        <v>1.15395</v>
      </c>
      <c r="BO826">
        <v>1.15825</v>
      </c>
      <c r="BP826">
        <v>1.1624000000000001</v>
      </c>
      <c r="BQ826">
        <v>1.1665000000000001</v>
      </c>
    </row>
    <row r="827" spans="1:69">
      <c r="A827" s="96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D827">
        <v>1.1176999999999999</v>
      </c>
      <c r="BE827">
        <v>1.12195</v>
      </c>
      <c r="BF827">
        <v>1.12615</v>
      </c>
      <c r="BG827">
        <v>1.1303000000000001</v>
      </c>
      <c r="BH827">
        <v>1.1344000000000001</v>
      </c>
      <c r="BI827">
        <v>1.13855</v>
      </c>
      <c r="BJ827">
        <v>1.1426499999999999</v>
      </c>
      <c r="BK827">
        <v>1.1467499999999999</v>
      </c>
      <c r="BL827">
        <v>1.1509</v>
      </c>
      <c r="BM827">
        <v>1.155</v>
      </c>
      <c r="BN827">
        <v>1.1593</v>
      </c>
      <c r="BO827">
        <v>1.1635500000000001</v>
      </c>
      <c r="BP827">
        <v>1.1676500000000001</v>
      </c>
      <c r="BQ827">
        <v>1.1718</v>
      </c>
    </row>
    <row r="828" spans="1:69">
      <c r="A828" s="96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D828">
        <v>1.1156999999999999</v>
      </c>
      <c r="BE828">
        <v>1.11985</v>
      </c>
      <c r="BF828">
        <v>1.12395</v>
      </c>
      <c r="BG828">
        <v>1.12795</v>
      </c>
      <c r="BH828">
        <v>1.1318999999999999</v>
      </c>
      <c r="BI828">
        <v>1.1358999999999999</v>
      </c>
      <c r="BJ828">
        <v>1.1398999999999999</v>
      </c>
      <c r="BK828">
        <v>1.14385</v>
      </c>
      <c r="BL828">
        <v>1.14785</v>
      </c>
      <c r="BM828">
        <v>1.1517999999999999</v>
      </c>
      <c r="BN828">
        <v>1.1559999999999999</v>
      </c>
      <c r="BO828">
        <v>1.1600999999999999</v>
      </c>
      <c r="BP828">
        <v>1.16405</v>
      </c>
      <c r="BQ828">
        <v>1.16805</v>
      </c>
    </row>
    <row r="829" spans="1:69">
      <c r="A829" s="96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D829">
        <v>1.1147499999999999</v>
      </c>
      <c r="BE829">
        <v>1.1188499999999999</v>
      </c>
      <c r="BF829">
        <v>1.1229</v>
      </c>
      <c r="BG829">
        <v>1.1268</v>
      </c>
      <c r="BH829">
        <v>1.1307499999999999</v>
      </c>
      <c r="BI829">
        <v>1.1347</v>
      </c>
      <c r="BJ829">
        <v>1.1386000000000001</v>
      </c>
      <c r="BK829">
        <v>1.14255</v>
      </c>
      <c r="BL829">
        <v>1.14645</v>
      </c>
      <c r="BM829">
        <v>1.1504000000000001</v>
      </c>
      <c r="BN829">
        <v>1.1545000000000001</v>
      </c>
      <c r="BO829">
        <v>1.15855</v>
      </c>
      <c r="BP829">
        <v>1.1625000000000001</v>
      </c>
      <c r="BQ829">
        <v>1.1664000000000001</v>
      </c>
    </row>
    <row r="830" spans="1:69">
      <c r="A830" s="96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D830">
        <v>1.11555</v>
      </c>
      <c r="BE830">
        <v>1.1194</v>
      </c>
      <c r="BF830">
        <v>1.1232500000000001</v>
      </c>
      <c r="BG830">
        <v>1.127</v>
      </c>
      <c r="BH830">
        <v>1.1307499999999999</v>
      </c>
      <c r="BI830">
        <v>1.1345000000000001</v>
      </c>
      <c r="BJ830">
        <v>1.13825</v>
      </c>
      <c r="BK830">
        <v>1.1419999999999999</v>
      </c>
      <c r="BL830">
        <v>1.14575</v>
      </c>
      <c r="BM830">
        <v>1.1494500000000001</v>
      </c>
      <c r="BN830">
        <v>1.1534</v>
      </c>
      <c r="BO830">
        <v>1.1572499999999999</v>
      </c>
      <c r="BP830">
        <v>1.161</v>
      </c>
      <c r="BQ830">
        <v>1.16475</v>
      </c>
    </row>
    <row r="831" spans="1:69">
      <c r="A831" s="96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D831">
        <v>1.1077999999999999</v>
      </c>
      <c r="BE831">
        <v>1.1119000000000001</v>
      </c>
      <c r="BF831">
        <v>1.1160000000000001</v>
      </c>
      <c r="BG831">
        <v>1.11995</v>
      </c>
      <c r="BH831">
        <v>1.12395</v>
      </c>
      <c r="BI831">
        <v>1.1278999999999999</v>
      </c>
      <c r="BJ831">
        <v>1.13185</v>
      </c>
      <c r="BK831">
        <v>1.1357999999999999</v>
      </c>
      <c r="BL831">
        <v>1.1397999999999999</v>
      </c>
      <c r="BM831">
        <v>1.14375</v>
      </c>
      <c r="BN831">
        <v>1.14785</v>
      </c>
      <c r="BO831">
        <v>1.15195</v>
      </c>
      <c r="BP831">
        <v>1.15595</v>
      </c>
      <c r="BQ831">
        <v>1.1598999999999999</v>
      </c>
    </row>
    <row r="832" spans="1:69">
      <c r="A832" s="96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D832">
        <v>1.103</v>
      </c>
      <c r="BE832">
        <v>1.1070500000000001</v>
      </c>
      <c r="BF832">
        <v>1.1111</v>
      </c>
      <c r="BG832">
        <v>1.115</v>
      </c>
      <c r="BH832">
        <v>1.1189</v>
      </c>
      <c r="BI832">
        <v>1.1227499999999999</v>
      </c>
      <c r="BJ832">
        <v>1.1266499999999999</v>
      </c>
      <c r="BK832">
        <v>1.1305499999999999</v>
      </c>
      <c r="BL832">
        <v>1.1344000000000001</v>
      </c>
      <c r="BM832">
        <v>1.1383000000000001</v>
      </c>
      <c r="BN832">
        <v>1.14235</v>
      </c>
      <c r="BO832">
        <v>1.1464000000000001</v>
      </c>
      <c r="BP832">
        <v>1.15025</v>
      </c>
      <c r="BQ832">
        <v>1.15415</v>
      </c>
    </row>
    <row r="833" spans="1:73">
      <c r="A833" s="96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D833">
        <v>1.1012</v>
      </c>
      <c r="BE833">
        <v>1.1052500000000001</v>
      </c>
      <c r="BF833">
        <v>1.1093500000000001</v>
      </c>
      <c r="BG833">
        <v>1.1131500000000001</v>
      </c>
      <c r="BH833">
        <v>1.1169500000000001</v>
      </c>
      <c r="BI833">
        <v>1.1207499999999999</v>
      </c>
      <c r="BJ833">
        <v>1.1245499999999999</v>
      </c>
      <c r="BK833">
        <v>1.12835</v>
      </c>
      <c r="BL833">
        <v>1.13215</v>
      </c>
      <c r="BM833">
        <v>1.13595</v>
      </c>
      <c r="BN833">
        <v>1.13995</v>
      </c>
      <c r="BO833">
        <v>1.14385</v>
      </c>
      <c r="BP833">
        <v>1.1476500000000001</v>
      </c>
      <c r="BQ833">
        <v>1.1514500000000001</v>
      </c>
    </row>
    <row r="834" spans="1:73">
      <c r="A834" s="96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D834">
        <v>1.1074999999999999</v>
      </c>
      <c r="BE834">
        <v>1.1113500000000001</v>
      </c>
      <c r="BF834">
        <v>1.1152</v>
      </c>
      <c r="BG834">
        <v>1.1188499999999999</v>
      </c>
      <c r="BH834">
        <v>1.1225000000000001</v>
      </c>
      <c r="BI834">
        <v>1.12615</v>
      </c>
      <c r="BJ834">
        <v>1.12985</v>
      </c>
      <c r="BK834">
        <v>1.1335</v>
      </c>
      <c r="BL834">
        <v>1.1371500000000001</v>
      </c>
      <c r="BM834">
        <v>1.1408499999999999</v>
      </c>
      <c r="BN834">
        <v>1.1446499999999999</v>
      </c>
      <c r="BO834">
        <v>1.14845</v>
      </c>
      <c r="BP834">
        <v>1.1520999999999999</v>
      </c>
      <c r="BQ834">
        <v>1.1557500000000001</v>
      </c>
    </row>
    <row r="835" spans="1:73">
      <c r="A835" s="96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D835">
        <v>1.1004</v>
      </c>
      <c r="BE835">
        <v>1.1043499999999999</v>
      </c>
      <c r="BF835">
        <v>1.1083000000000001</v>
      </c>
      <c r="BG835">
        <v>1.11205</v>
      </c>
      <c r="BH835">
        <v>1.11575</v>
      </c>
      <c r="BI835">
        <v>1.1194500000000001</v>
      </c>
      <c r="BJ835">
        <v>1.1232</v>
      </c>
      <c r="BK835">
        <v>1.1269</v>
      </c>
      <c r="BL835">
        <v>1.1306499999999999</v>
      </c>
      <c r="BM835">
        <v>1.13435</v>
      </c>
      <c r="BN835">
        <v>1.13825</v>
      </c>
      <c r="BO835">
        <v>1.14205</v>
      </c>
      <c r="BP835">
        <v>1.1457999999999999</v>
      </c>
      <c r="BQ835">
        <v>1.1495</v>
      </c>
    </row>
    <row r="836" spans="1:73">
      <c r="A836" s="96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D836">
        <v>1.097</v>
      </c>
      <c r="BE836">
        <v>1.1010500000000001</v>
      </c>
      <c r="BF836">
        <v>1.1051500000000001</v>
      </c>
      <c r="BG836">
        <v>1.1089500000000001</v>
      </c>
      <c r="BH836">
        <v>1.1127</v>
      </c>
      <c r="BI836">
        <v>1.1164499999999999</v>
      </c>
      <c r="BJ836">
        <v>1.12025</v>
      </c>
      <c r="BK836">
        <v>1.1240000000000001</v>
      </c>
      <c r="BL836">
        <v>1.12775</v>
      </c>
      <c r="BM836">
        <v>1.1315</v>
      </c>
      <c r="BN836">
        <v>1.1354500000000001</v>
      </c>
      <c r="BO836">
        <v>1.1393500000000001</v>
      </c>
      <c r="BP836">
        <v>1.1431</v>
      </c>
      <c r="BQ836">
        <v>1.1468499999999999</v>
      </c>
    </row>
    <row r="837" spans="1:73">
      <c r="A837" s="96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D837">
        <v>1.1011500000000001</v>
      </c>
      <c r="BE837">
        <v>1.10545</v>
      </c>
      <c r="BF837">
        <v>1.10975</v>
      </c>
      <c r="BG837">
        <v>1.11365</v>
      </c>
      <c r="BH837">
        <v>1.1174999999999999</v>
      </c>
      <c r="BI837">
        <v>1.1213500000000001</v>
      </c>
      <c r="BJ837">
        <v>1.1252</v>
      </c>
      <c r="BK837">
        <v>1.1290500000000001</v>
      </c>
      <c r="BL837">
        <v>1.1329</v>
      </c>
      <c r="BM837">
        <v>1.1367499999999999</v>
      </c>
      <c r="BN837">
        <v>1.1408</v>
      </c>
      <c r="BO837">
        <v>1.1447499999999999</v>
      </c>
      <c r="BP837">
        <v>1.1486499999999999</v>
      </c>
      <c r="BQ837">
        <v>1.1525000000000001</v>
      </c>
      <c r="BR837">
        <v>1.1561999999999999</v>
      </c>
    </row>
    <row r="838" spans="1:73">
      <c r="A838" s="96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D838">
        <v>1.101</v>
      </c>
      <c r="BE838">
        <v>1.1052</v>
      </c>
      <c r="BF838">
        <v>1.1093500000000001</v>
      </c>
      <c r="BG838">
        <v>1.1131</v>
      </c>
      <c r="BH838">
        <v>1.1168499999999999</v>
      </c>
      <c r="BI838">
        <v>1.1205499999999999</v>
      </c>
      <c r="BJ838">
        <v>1.1243000000000001</v>
      </c>
      <c r="BK838">
        <v>1.12805</v>
      </c>
      <c r="BL838">
        <v>1.13175</v>
      </c>
      <c r="BM838">
        <v>1.1355</v>
      </c>
      <c r="BN838">
        <v>1.1394</v>
      </c>
      <c r="BO838">
        <v>1.1432500000000001</v>
      </c>
      <c r="BP838">
        <v>1.147</v>
      </c>
      <c r="BQ838">
        <v>1.1507000000000001</v>
      </c>
      <c r="BR838">
        <v>1.1543000000000001</v>
      </c>
      <c r="BS838">
        <v>1.1486499999999999</v>
      </c>
      <c r="BT838">
        <v>1.1525000000000001</v>
      </c>
      <c r="BU838">
        <v>1.1561999999999999</v>
      </c>
    </row>
    <row r="839" spans="1:73" s="192" customFormat="1">
      <c r="A839" s="104">
        <v>45462</v>
      </c>
      <c r="AI839" s="192">
        <v>1.0837000000000001</v>
      </c>
      <c r="AJ839" s="192">
        <v>1.0826</v>
      </c>
      <c r="AK839" s="192">
        <v>1.0810999999999999</v>
      </c>
      <c r="AL839" s="192">
        <v>1.0718000000000001</v>
      </c>
      <c r="AM839" s="192">
        <v>1.0851999999999999</v>
      </c>
      <c r="AN839" s="28">
        <v>1.0749</v>
      </c>
      <c r="AO839" s="192">
        <v>1.07535</v>
      </c>
      <c r="AP839" s="192">
        <v>1.0770500000000001</v>
      </c>
      <c r="AQ839" s="192">
        <v>1.0785499999999999</v>
      </c>
      <c r="AR839" s="192">
        <v>1.07985</v>
      </c>
      <c r="AT839" s="192">
        <v>1.0832999999999999</v>
      </c>
      <c r="AW839" s="192">
        <v>1.08815</v>
      </c>
      <c r="AZ839" s="192">
        <v>1.0926499999999999</v>
      </c>
      <c r="BC839" s="192">
        <v>1.0968500000000001</v>
      </c>
      <c r="BD839" s="192">
        <v>1.101</v>
      </c>
      <c r="BE839" s="192">
        <v>1.1052</v>
      </c>
      <c r="BF839" s="192">
        <v>1.1093500000000001</v>
      </c>
      <c r="BG839" s="192">
        <v>1.1131</v>
      </c>
      <c r="BH839" s="192">
        <v>1.1168499999999999</v>
      </c>
      <c r="BI839" s="192">
        <v>1.1205499999999999</v>
      </c>
      <c r="BJ839" s="192">
        <v>1.1243000000000001</v>
      </c>
      <c r="BK839" s="192">
        <v>1.12805</v>
      </c>
      <c r="BL839" s="192">
        <v>1.13175</v>
      </c>
      <c r="BM839" s="192">
        <v>1.1355</v>
      </c>
      <c r="BN839" s="192">
        <v>1.1394</v>
      </c>
      <c r="BO839" s="192">
        <v>1.1432500000000001</v>
      </c>
      <c r="BP839" s="192">
        <v>1.147</v>
      </c>
      <c r="BQ839" s="192">
        <v>1.1507000000000001</v>
      </c>
      <c r="BR839" s="192">
        <v>1.1543000000000001</v>
      </c>
      <c r="BS839" s="192">
        <v>1.1486499999999999</v>
      </c>
      <c r="BT839" s="192">
        <v>1.1525000000000001</v>
      </c>
      <c r="BU839" s="192">
        <v>1.1561999999999999</v>
      </c>
    </row>
    <row r="840" spans="1:73">
      <c r="A840" s="96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D840">
        <v>1.0980000000000001</v>
      </c>
      <c r="BE840">
        <v>1.10215</v>
      </c>
      <c r="BF840">
        <v>1.1063000000000001</v>
      </c>
      <c r="BG840">
        <v>1.11005</v>
      </c>
      <c r="BH840">
        <v>1.1137999999999999</v>
      </c>
      <c r="BI840">
        <v>1.1174999999999999</v>
      </c>
      <c r="BJ840">
        <v>1.1212</v>
      </c>
      <c r="BK840">
        <v>1.1249499999999999</v>
      </c>
      <c r="BL840">
        <v>1.1286499999999999</v>
      </c>
      <c r="BM840">
        <v>1.1324000000000001</v>
      </c>
      <c r="BN840">
        <v>1.13625</v>
      </c>
      <c r="BO840">
        <v>1.1400999999999999</v>
      </c>
      <c r="BP840">
        <v>1.14385</v>
      </c>
      <c r="BQ840">
        <v>1.1475500000000001</v>
      </c>
      <c r="BR840">
        <v>1.1511499999999999</v>
      </c>
    </row>
    <row r="841" spans="1:73">
      <c r="A841" s="96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D841">
        <v>1.0967</v>
      </c>
      <c r="BE841">
        <v>1.101</v>
      </c>
      <c r="BF841">
        <v>1.1052500000000001</v>
      </c>
      <c r="BG841">
        <v>1.1091</v>
      </c>
      <c r="BH841">
        <v>1.1129</v>
      </c>
      <c r="BI841">
        <v>1.1167</v>
      </c>
      <c r="BJ841">
        <v>1.1205000000000001</v>
      </c>
      <c r="BK841">
        <v>1.1243000000000001</v>
      </c>
      <c r="BL841">
        <v>1.1281000000000001</v>
      </c>
      <c r="BM841">
        <v>1.13195</v>
      </c>
      <c r="BN841">
        <v>1.1358999999999999</v>
      </c>
      <c r="BO841">
        <v>1.13985</v>
      </c>
      <c r="BP841">
        <v>1.1436500000000001</v>
      </c>
      <c r="BQ841">
        <v>1.1474500000000001</v>
      </c>
      <c r="BR841">
        <v>1.1511</v>
      </c>
    </row>
    <row r="842" spans="1:73">
      <c r="A842" s="96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D842">
        <v>1.1009</v>
      </c>
      <c r="BE842">
        <v>1.1051500000000001</v>
      </c>
      <c r="BF842">
        <v>1.1093999999999999</v>
      </c>
      <c r="BG842">
        <v>1.1131500000000001</v>
      </c>
      <c r="BH842">
        <v>1.1168499999999999</v>
      </c>
      <c r="BI842">
        <v>1.1205499999999999</v>
      </c>
      <c r="BJ842">
        <v>1.12425</v>
      </c>
      <c r="BK842">
        <v>1.12795</v>
      </c>
      <c r="BL842">
        <v>1.13165</v>
      </c>
      <c r="BM842">
        <v>1.1353</v>
      </c>
      <c r="BN842">
        <v>1.1392</v>
      </c>
      <c r="BO842">
        <v>1.143</v>
      </c>
      <c r="BP842">
        <v>1.1467000000000001</v>
      </c>
      <c r="BQ842">
        <v>1.15035</v>
      </c>
      <c r="BR842">
        <v>1.15395</v>
      </c>
    </row>
    <row r="843" spans="1:73">
      <c r="A843" s="96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D843">
        <v>1.0988500000000001</v>
      </c>
      <c r="BE843">
        <v>1.1031</v>
      </c>
      <c r="BF843">
        <v>1.1073500000000001</v>
      </c>
      <c r="BG843">
        <v>1.1111</v>
      </c>
      <c r="BH843">
        <v>1.1147</v>
      </c>
      <c r="BI843">
        <v>1.11835</v>
      </c>
      <c r="BJ843">
        <v>1.12195</v>
      </c>
      <c r="BK843">
        <v>1.1255999999999999</v>
      </c>
      <c r="BL843">
        <v>1.1292</v>
      </c>
      <c r="BM843">
        <v>1.1328499999999999</v>
      </c>
      <c r="BN843">
        <v>1.1366000000000001</v>
      </c>
      <c r="BO843">
        <v>1.14035</v>
      </c>
      <c r="BP843">
        <v>1.1439999999999999</v>
      </c>
      <c r="BQ843">
        <v>1.1476</v>
      </c>
      <c r="BR843">
        <v>1.1511</v>
      </c>
    </row>
    <row r="844" spans="1:73">
      <c r="A844" s="96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D844">
        <v>1.09535</v>
      </c>
      <c r="BE844">
        <v>1.09965</v>
      </c>
      <c r="BF844">
        <v>1.1040000000000001</v>
      </c>
      <c r="BG844">
        <v>1.1077999999999999</v>
      </c>
      <c r="BH844">
        <v>1.1115999999999999</v>
      </c>
      <c r="BI844">
        <v>1.1153500000000001</v>
      </c>
      <c r="BJ844">
        <v>1.1191</v>
      </c>
      <c r="BK844">
        <v>1.1228499999999999</v>
      </c>
      <c r="BL844">
        <v>1.1266</v>
      </c>
      <c r="BM844">
        <v>1.13035</v>
      </c>
      <c r="BN844">
        <v>1.13425</v>
      </c>
      <c r="BO844">
        <v>1.13815</v>
      </c>
      <c r="BP844">
        <v>1.1418999999999999</v>
      </c>
      <c r="BQ844">
        <v>1.1456500000000001</v>
      </c>
      <c r="BR844">
        <v>1.1493</v>
      </c>
    </row>
    <row r="845" spans="1:73">
      <c r="A845" s="96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D845">
        <v>1.0975999999999999</v>
      </c>
      <c r="BE845">
        <v>1.1019000000000001</v>
      </c>
      <c r="BF845">
        <v>1.10615</v>
      </c>
      <c r="BG845">
        <v>1.10995</v>
      </c>
      <c r="BH845">
        <v>1.1135999999999999</v>
      </c>
      <c r="BI845">
        <v>1.1173</v>
      </c>
      <c r="BJ845">
        <v>1.1209499999999999</v>
      </c>
      <c r="BK845">
        <v>1.1246499999999999</v>
      </c>
      <c r="BL845">
        <v>1.1283000000000001</v>
      </c>
      <c r="BM845">
        <v>1.1319999999999999</v>
      </c>
      <c r="BN845">
        <v>1.13585</v>
      </c>
      <c r="BO845">
        <v>1.1396500000000001</v>
      </c>
      <c r="BP845">
        <v>1.1433</v>
      </c>
      <c r="BQ845">
        <v>1.147</v>
      </c>
      <c r="BR845">
        <v>1.15055</v>
      </c>
    </row>
    <row r="846" spans="1:73">
      <c r="A846" s="96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D846">
        <v>1.0982000000000001</v>
      </c>
      <c r="BE846">
        <v>1.1024499999999999</v>
      </c>
      <c r="BF846">
        <v>1.1067</v>
      </c>
      <c r="BG846">
        <v>1.1105499999999999</v>
      </c>
      <c r="BH846">
        <v>1.1143000000000001</v>
      </c>
      <c r="BI846">
        <v>1.11805</v>
      </c>
      <c r="BJ846">
        <v>1.1217999999999999</v>
      </c>
      <c r="BK846">
        <v>1.1255500000000001</v>
      </c>
      <c r="BL846">
        <v>1.1293</v>
      </c>
      <c r="BM846">
        <v>1.1330499999999999</v>
      </c>
      <c r="BN846">
        <v>1.137</v>
      </c>
      <c r="BO846">
        <v>1.1408499999999999</v>
      </c>
      <c r="BP846">
        <v>1.1446000000000001</v>
      </c>
      <c r="BQ846">
        <v>1.14835</v>
      </c>
      <c r="BR846">
        <v>1.1519999999999999</v>
      </c>
    </row>
    <row r="847" spans="1:73">
      <c r="A847" s="96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D847">
        <v>1.09955</v>
      </c>
      <c r="BE847">
        <v>1.10385</v>
      </c>
      <c r="BF847">
        <v>1.1081000000000001</v>
      </c>
      <c r="BG847">
        <v>1.1121000000000001</v>
      </c>
      <c r="BH847">
        <v>1.11605</v>
      </c>
      <c r="BI847">
        <v>1.1200000000000001</v>
      </c>
      <c r="BJ847">
        <v>1.12395</v>
      </c>
      <c r="BK847">
        <v>1.12785</v>
      </c>
      <c r="BL847">
        <v>1.1317999999999999</v>
      </c>
      <c r="BM847">
        <v>1.13575</v>
      </c>
      <c r="BN847">
        <v>1.13985</v>
      </c>
      <c r="BO847">
        <v>1.1438999999999999</v>
      </c>
      <c r="BP847">
        <v>1.14785</v>
      </c>
      <c r="BQ847">
        <v>1.1517999999999999</v>
      </c>
      <c r="BR847">
        <v>1.1556</v>
      </c>
    </row>
    <row r="848" spans="1:73">
      <c r="A848" s="96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D848">
        <v>1.1005</v>
      </c>
      <c r="BE848">
        <v>1.1047</v>
      </c>
      <c r="BF848">
        <v>1.1089</v>
      </c>
      <c r="BG848">
        <v>1.1128499999999999</v>
      </c>
      <c r="BH848">
        <v>1.1167</v>
      </c>
      <c r="BI848">
        <v>1.1205499999999999</v>
      </c>
      <c r="BJ848">
        <v>1.1244000000000001</v>
      </c>
      <c r="BK848">
        <v>1.12825</v>
      </c>
      <c r="BL848">
        <v>1.13205</v>
      </c>
      <c r="BM848">
        <v>1.1358999999999999</v>
      </c>
      <c r="BN848">
        <v>1.13995</v>
      </c>
      <c r="BO848">
        <v>1.1438999999999999</v>
      </c>
      <c r="BP848">
        <v>1.14775</v>
      </c>
      <c r="BQ848">
        <v>1.1516</v>
      </c>
      <c r="BR848">
        <v>1.1553</v>
      </c>
    </row>
    <row r="849" spans="1:70">
      <c r="A849" s="96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D849">
        <v>1.10395</v>
      </c>
      <c r="BE849">
        <v>1.1080000000000001</v>
      </c>
      <c r="BF849">
        <v>1.1121000000000001</v>
      </c>
      <c r="BG849">
        <v>1.1158999999999999</v>
      </c>
      <c r="BH849">
        <v>1.1196999999999999</v>
      </c>
      <c r="BI849">
        <v>1.1234500000000001</v>
      </c>
      <c r="BJ849">
        <v>1.1272</v>
      </c>
      <c r="BK849">
        <v>1.1309499999999999</v>
      </c>
      <c r="BL849">
        <v>1.1347499999999999</v>
      </c>
      <c r="BM849">
        <v>1.1385000000000001</v>
      </c>
      <c r="BN849">
        <v>1.1424000000000001</v>
      </c>
      <c r="BO849">
        <v>1.1463000000000001</v>
      </c>
      <c r="BP849">
        <v>1.15005</v>
      </c>
      <c r="BQ849">
        <v>1.1537999999999999</v>
      </c>
      <c r="BR849">
        <v>1.1574500000000001</v>
      </c>
    </row>
    <row r="850" spans="1:70">
      <c r="A850" s="104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92">
        <v>1.0803499999999999</v>
      </c>
      <c r="AQ850" s="192">
        <v>1.08175</v>
      </c>
      <c r="AR850" s="192">
        <v>1.0830500000000001</v>
      </c>
      <c r="AS850" s="192"/>
      <c r="AT850" s="192">
        <v>1.0864499999999999</v>
      </c>
      <c r="AU850" s="192"/>
      <c r="AV850" s="192"/>
      <c r="AW850" s="192">
        <v>1.0912500000000001</v>
      </c>
      <c r="AX850" s="192"/>
      <c r="AY850" s="192"/>
      <c r="AZ850" s="192">
        <v>1.0956999999999999</v>
      </c>
      <c r="BA850" s="192"/>
      <c r="BB850" s="192"/>
      <c r="BC850" s="192">
        <v>1.09985</v>
      </c>
      <c r="BD850" s="192">
        <v>1.10395</v>
      </c>
      <c r="BE850" s="192">
        <v>1.1080000000000001</v>
      </c>
      <c r="BF850" s="192">
        <v>1.1121000000000001</v>
      </c>
      <c r="BG850" s="192">
        <v>1.1158999999999999</v>
      </c>
      <c r="BH850" s="192">
        <v>1.1196999999999999</v>
      </c>
      <c r="BI850" s="192">
        <v>1.1234500000000001</v>
      </c>
      <c r="BJ850" s="192">
        <v>1.1272</v>
      </c>
      <c r="BK850" s="192">
        <v>1.1309499999999999</v>
      </c>
      <c r="BL850" s="192">
        <v>1.1347499999999999</v>
      </c>
      <c r="BM850" s="192">
        <v>1.1385000000000001</v>
      </c>
      <c r="BN850" s="192">
        <v>1.1424000000000001</v>
      </c>
      <c r="BO850" s="192">
        <v>1.1463000000000001</v>
      </c>
      <c r="BP850" s="192">
        <v>1.15005</v>
      </c>
      <c r="BQ850" s="192">
        <v>1.1537999999999999</v>
      </c>
      <c r="BR850" s="192">
        <v>1.1574500000000001</v>
      </c>
    </row>
    <row r="851" spans="1:70">
      <c r="A851" s="96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D851">
        <v>1.1087499999999999</v>
      </c>
      <c r="BE851">
        <v>1.1126</v>
      </c>
      <c r="BF851">
        <v>1.1164499999999999</v>
      </c>
      <c r="BG851">
        <v>1.12005</v>
      </c>
      <c r="BH851">
        <v>1.1235999999999999</v>
      </c>
      <c r="BI851">
        <v>1.1271500000000001</v>
      </c>
      <c r="BJ851">
        <v>1.1307</v>
      </c>
      <c r="BK851">
        <v>1.1343000000000001</v>
      </c>
      <c r="BL851">
        <v>1.13785</v>
      </c>
      <c r="BM851">
        <v>1.1414</v>
      </c>
      <c r="BN851">
        <v>1.1451</v>
      </c>
      <c r="BO851">
        <v>1.1487499999999999</v>
      </c>
      <c r="BP851">
        <v>1.1523000000000001</v>
      </c>
      <c r="BQ851">
        <v>1.1558999999999999</v>
      </c>
      <c r="BR851">
        <v>1.1593</v>
      </c>
    </row>
    <row r="852" spans="1:70">
      <c r="A852" s="96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D852">
        <v>1.1073500000000001</v>
      </c>
      <c r="BE852">
        <v>1.1111500000000001</v>
      </c>
      <c r="BF852">
        <v>1.115</v>
      </c>
      <c r="BG852">
        <v>1.1186</v>
      </c>
      <c r="BH852">
        <v>1.1222000000000001</v>
      </c>
      <c r="BI852">
        <v>1.12575</v>
      </c>
      <c r="BJ852">
        <v>1.1293500000000001</v>
      </c>
      <c r="BK852">
        <v>1.1329</v>
      </c>
      <c r="BL852">
        <v>1.1365000000000001</v>
      </c>
      <c r="BM852">
        <v>1.14005</v>
      </c>
      <c r="BN852">
        <v>1.1437999999999999</v>
      </c>
      <c r="BO852">
        <v>1.1474500000000001</v>
      </c>
      <c r="BP852">
        <v>1.1510499999999999</v>
      </c>
      <c r="BQ852">
        <v>1.1546000000000001</v>
      </c>
      <c r="BR852">
        <v>1.1580999999999999</v>
      </c>
    </row>
    <row r="853" spans="1:70">
      <c r="A853" s="96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D853">
        <v>1.10585</v>
      </c>
      <c r="BE853">
        <v>1.1095999999999999</v>
      </c>
      <c r="BF853">
        <v>1.1133500000000001</v>
      </c>
      <c r="BG853">
        <v>1.117</v>
      </c>
      <c r="BH853">
        <v>1.1206499999999999</v>
      </c>
      <c r="BI853">
        <v>1.1243000000000001</v>
      </c>
      <c r="BJ853">
        <v>1.1278999999999999</v>
      </c>
      <c r="BK853">
        <v>1.1315500000000001</v>
      </c>
      <c r="BL853">
        <v>1.1352</v>
      </c>
      <c r="BM853">
        <v>1.1388</v>
      </c>
      <c r="BN853">
        <v>1.1426000000000001</v>
      </c>
      <c r="BO853">
        <v>1.1464000000000001</v>
      </c>
      <c r="BP853">
        <v>1.1499999999999999</v>
      </c>
      <c r="BQ853">
        <v>1.1536500000000001</v>
      </c>
      <c r="BR853">
        <v>1.1571499999999999</v>
      </c>
    </row>
    <row r="854" spans="1:70">
      <c r="A854" s="96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D854">
        <v>1.1071</v>
      </c>
      <c r="BE854">
        <v>1.1109</v>
      </c>
      <c r="BF854">
        <v>1.1147</v>
      </c>
      <c r="BG854">
        <v>1.11835</v>
      </c>
      <c r="BH854">
        <v>1.12195</v>
      </c>
      <c r="BI854">
        <v>1.1255500000000001</v>
      </c>
      <c r="BJ854">
        <v>1.1291500000000001</v>
      </c>
      <c r="BK854">
        <v>1.1327499999999999</v>
      </c>
      <c r="BL854">
        <v>1.13635</v>
      </c>
      <c r="BM854">
        <v>1.13995</v>
      </c>
      <c r="BN854">
        <v>1.1436999999999999</v>
      </c>
      <c r="BO854">
        <v>1.1474</v>
      </c>
      <c r="BP854">
        <v>1.151</v>
      </c>
      <c r="BQ854">
        <v>1.1546000000000001</v>
      </c>
      <c r="BR854">
        <v>1.15805</v>
      </c>
    </row>
    <row r="855" spans="1:70">
      <c r="A855" s="96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D855">
        <v>1.1106</v>
      </c>
      <c r="BE855">
        <v>1.1142000000000001</v>
      </c>
      <c r="BF855">
        <v>1.11785</v>
      </c>
      <c r="BG855">
        <v>1.1214</v>
      </c>
      <c r="BH855">
        <v>1.1248499999999999</v>
      </c>
      <c r="BI855">
        <v>1.12835</v>
      </c>
      <c r="BJ855">
        <v>1.1317999999999999</v>
      </c>
      <c r="BK855">
        <v>1.1353</v>
      </c>
      <c r="BL855">
        <v>1.1387499999999999</v>
      </c>
      <c r="BM855">
        <v>1.14225</v>
      </c>
      <c r="BN855">
        <v>1.14585</v>
      </c>
      <c r="BO855">
        <v>1.1494500000000001</v>
      </c>
      <c r="BP855">
        <v>1.1529499999999999</v>
      </c>
      <c r="BQ855">
        <v>1.1564000000000001</v>
      </c>
      <c r="BR855">
        <v>1.1597500000000001</v>
      </c>
    </row>
    <row r="856" spans="1:70">
      <c r="A856" s="96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D856">
        <v>1.1141000000000001</v>
      </c>
      <c r="BE856">
        <v>1.11765</v>
      </c>
      <c r="BF856">
        <v>1.1211500000000001</v>
      </c>
      <c r="BG856">
        <v>1.1245499999999999</v>
      </c>
      <c r="BH856">
        <v>1.1278999999999999</v>
      </c>
      <c r="BI856">
        <v>1.1312500000000001</v>
      </c>
      <c r="BJ856">
        <v>1.1346000000000001</v>
      </c>
      <c r="BK856">
        <v>1.13795</v>
      </c>
      <c r="BL856">
        <v>1.1413</v>
      </c>
      <c r="BM856">
        <v>1.1446499999999999</v>
      </c>
      <c r="BN856">
        <v>1.14815</v>
      </c>
      <c r="BO856">
        <v>1.1516</v>
      </c>
      <c r="BP856">
        <v>1.1549499999999999</v>
      </c>
      <c r="BQ856">
        <v>1.1583000000000001</v>
      </c>
      <c r="BR856">
        <v>1.1615500000000001</v>
      </c>
    </row>
    <row r="857" spans="1:70">
      <c r="A857" s="96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D857">
        <v>1.1133999999999999</v>
      </c>
      <c r="BE857">
        <v>1.117</v>
      </c>
      <c r="BF857">
        <v>1.1206</v>
      </c>
      <c r="BG857">
        <v>1.1242000000000001</v>
      </c>
      <c r="BH857">
        <v>1.1277999999999999</v>
      </c>
      <c r="BI857">
        <v>1.1314</v>
      </c>
      <c r="BJ857">
        <v>1.135</v>
      </c>
      <c r="BK857">
        <v>1.1386000000000001</v>
      </c>
      <c r="BL857">
        <v>1.1422000000000001</v>
      </c>
      <c r="BM857">
        <v>1.14575</v>
      </c>
      <c r="BN857">
        <v>1.1495500000000001</v>
      </c>
      <c r="BO857">
        <v>1.1532500000000001</v>
      </c>
      <c r="BP857">
        <v>1.1568499999999999</v>
      </c>
      <c r="BQ857">
        <v>1.1604000000000001</v>
      </c>
      <c r="BR857">
        <v>1.1638999999999999</v>
      </c>
    </row>
    <row r="858" spans="1:70">
      <c r="A858" s="96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D858">
        <v>1.11355</v>
      </c>
      <c r="BE858">
        <v>1.1173</v>
      </c>
      <c r="BF858">
        <v>1.1211</v>
      </c>
      <c r="BG858">
        <v>1.1247499999999999</v>
      </c>
      <c r="BH858">
        <v>1.12835</v>
      </c>
      <c r="BI858">
        <v>1.1318999999999999</v>
      </c>
      <c r="BJ858">
        <v>1.1355</v>
      </c>
      <c r="BK858">
        <v>1.1390499999999999</v>
      </c>
      <c r="BL858">
        <v>1.1426499999999999</v>
      </c>
      <c r="BM858">
        <v>1.14625</v>
      </c>
      <c r="BN858">
        <v>1.14995</v>
      </c>
      <c r="BO858">
        <v>1.1536500000000001</v>
      </c>
      <c r="BP858">
        <v>1.1572499999999999</v>
      </c>
      <c r="BQ858">
        <v>1.1608499999999999</v>
      </c>
      <c r="BR858">
        <v>1.1642999999999999</v>
      </c>
    </row>
    <row r="859" spans="1:70">
      <c r="A859" s="96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D859">
        <v>1.1173999999999999</v>
      </c>
      <c r="BE859">
        <v>1.1211500000000001</v>
      </c>
      <c r="BF859">
        <v>1.1249</v>
      </c>
      <c r="BG859">
        <v>1.1285000000000001</v>
      </c>
      <c r="BH859">
        <v>1.1319999999999999</v>
      </c>
      <c r="BI859">
        <v>1.1355500000000001</v>
      </c>
      <c r="BJ859">
        <v>1.1390499999999999</v>
      </c>
      <c r="BK859">
        <v>1.14255</v>
      </c>
      <c r="BL859">
        <v>1.1460999999999999</v>
      </c>
      <c r="BM859">
        <v>1.1496</v>
      </c>
      <c r="BN859">
        <v>1.1533</v>
      </c>
      <c r="BO859">
        <v>1.1569</v>
      </c>
      <c r="BP859">
        <v>1.16045</v>
      </c>
      <c r="BQ859">
        <v>1.16395</v>
      </c>
      <c r="BR859">
        <v>1.1673500000000001</v>
      </c>
    </row>
    <row r="860" spans="1:70">
      <c r="A860" s="96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D860">
        <v>1.1135999999999999</v>
      </c>
      <c r="BE860">
        <v>1.1173999999999999</v>
      </c>
      <c r="BF860">
        <v>1.1212500000000001</v>
      </c>
      <c r="BG860">
        <v>1.1248499999999999</v>
      </c>
      <c r="BH860">
        <v>1.1284000000000001</v>
      </c>
      <c r="BI860">
        <v>1.1318999999999999</v>
      </c>
      <c r="BJ860">
        <v>1.1354500000000001</v>
      </c>
      <c r="BK860">
        <v>1.1389499999999999</v>
      </c>
      <c r="BL860">
        <v>1.1425000000000001</v>
      </c>
      <c r="BM860">
        <v>1.1459999999999999</v>
      </c>
      <c r="BN860">
        <v>1.1496999999999999</v>
      </c>
      <c r="BO860">
        <v>1.1533500000000001</v>
      </c>
      <c r="BP860">
        <v>1.1568499999999999</v>
      </c>
      <c r="BQ860">
        <v>1.1604000000000001</v>
      </c>
      <c r="BR860">
        <v>1.1637999999999999</v>
      </c>
    </row>
    <row r="861" spans="1:70">
      <c r="A861" s="96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D861">
        <v>1.1117999999999999</v>
      </c>
      <c r="BE861">
        <v>1.11565</v>
      </c>
      <c r="BF861">
        <v>1.11955</v>
      </c>
      <c r="BG861">
        <v>1.1233</v>
      </c>
      <c r="BH861">
        <v>1.1269499999999999</v>
      </c>
      <c r="BI861">
        <v>1.1305499999999999</v>
      </c>
      <c r="BJ861">
        <v>1.1342000000000001</v>
      </c>
      <c r="BK861">
        <v>1.13785</v>
      </c>
      <c r="BL861">
        <v>1.1415</v>
      </c>
      <c r="BM861">
        <v>1.1451</v>
      </c>
      <c r="BN861">
        <v>1.1489</v>
      </c>
      <c r="BO861">
        <v>1.1527000000000001</v>
      </c>
      <c r="BP861">
        <v>1.1563000000000001</v>
      </c>
      <c r="BQ861">
        <v>1.15995</v>
      </c>
      <c r="BR861">
        <v>1.1634500000000001</v>
      </c>
    </row>
    <row r="862" spans="1:70">
      <c r="A862" s="96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D862">
        <v>1.1127499999999999</v>
      </c>
      <c r="BE862">
        <v>1.1165499999999999</v>
      </c>
      <c r="BF862">
        <v>1.1204000000000001</v>
      </c>
      <c r="BG862">
        <v>1.12415</v>
      </c>
      <c r="BH862">
        <v>1.1277999999999999</v>
      </c>
      <c r="BI862">
        <v>1.1314</v>
      </c>
      <c r="BJ862">
        <v>1.1350499999999999</v>
      </c>
      <c r="BK862">
        <v>1.1387</v>
      </c>
      <c r="BL862">
        <v>1.14235</v>
      </c>
      <c r="BM862">
        <v>1.1459999999999999</v>
      </c>
      <c r="BN862">
        <v>1.1497999999999999</v>
      </c>
      <c r="BO862">
        <v>1.1535500000000001</v>
      </c>
      <c r="BP862">
        <v>1.1572</v>
      </c>
      <c r="BQ862">
        <v>1.1608000000000001</v>
      </c>
      <c r="BR862">
        <v>1.16435</v>
      </c>
    </row>
    <row r="863" spans="1:70">
      <c r="A863" s="96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D863">
        <v>1.109</v>
      </c>
      <c r="BE863">
        <v>1.1128499999999999</v>
      </c>
      <c r="BF863">
        <v>1.1167</v>
      </c>
      <c r="BG863">
        <v>1.1204499999999999</v>
      </c>
      <c r="BH863">
        <v>1.12415</v>
      </c>
      <c r="BI863">
        <v>1.12785</v>
      </c>
      <c r="BJ863">
        <v>1.1315500000000001</v>
      </c>
      <c r="BK863">
        <v>1.1352500000000001</v>
      </c>
      <c r="BL863">
        <v>1.1389499999999999</v>
      </c>
      <c r="BM863">
        <v>1.1427</v>
      </c>
      <c r="BN863">
        <v>1.14655</v>
      </c>
      <c r="BO863">
        <v>1.1504000000000001</v>
      </c>
      <c r="BP863">
        <v>1.1540999999999999</v>
      </c>
      <c r="BQ863">
        <v>1.1577999999999999</v>
      </c>
      <c r="BR863">
        <v>1.1613500000000001</v>
      </c>
    </row>
    <row r="864" spans="1:70">
      <c r="A864" s="96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D864">
        <v>1.1075999999999999</v>
      </c>
      <c r="BE864">
        <v>1.1114999999999999</v>
      </c>
      <c r="BF864">
        <v>1.1153999999999999</v>
      </c>
      <c r="BG864">
        <v>1.1192</v>
      </c>
      <c r="BH864">
        <v>1.1229</v>
      </c>
      <c r="BI864">
        <v>1.1266499999999999</v>
      </c>
      <c r="BJ864">
        <v>1.13035</v>
      </c>
      <c r="BK864">
        <v>1.13405</v>
      </c>
      <c r="BL864">
        <v>1.1377999999999999</v>
      </c>
      <c r="BM864">
        <v>1.1415</v>
      </c>
      <c r="BN864">
        <v>1.1454</v>
      </c>
      <c r="BO864">
        <v>1.1492500000000001</v>
      </c>
      <c r="BP864">
        <v>1.1529499999999999</v>
      </c>
      <c r="BQ864">
        <v>1.15665</v>
      </c>
      <c r="BR864">
        <v>1.16025</v>
      </c>
    </row>
    <row r="865" spans="1:71">
      <c r="A865" s="96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D865">
        <v>1.1091</v>
      </c>
      <c r="BE865">
        <v>1.1131</v>
      </c>
      <c r="BF865">
        <v>1.1170500000000001</v>
      </c>
      <c r="BG865">
        <v>1.1209499999999999</v>
      </c>
      <c r="BH865">
        <v>1.1247499999999999</v>
      </c>
      <c r="BI865">
        <v>1.1285499999999999</v>
      </c>
      <c r="BJ865">
        <v>1.13235</v>
      </c>
      <c r="BK865">
        <v>1.13615</v>
      </c>
      <c r="BL865">
        <v>1.13995</v>
      </c>
      <c r="BM865">
        <v>1.14375</v>
      </c>
      <c r="BN865">
        <v>1.14775</v>
      </c>
      <c r="BO865">
        <v>1.1516500000000001</v>
      </c>
      <c r="BP865">
        <v>1.1554500000000001</v>
      </c>
      <c r="BQ865">
        <v>1.1592499999999999</v>
      </c>
      <c r="BR865">
        <v>1.1629499999999999</v>
      </c>
    </row>
    <row r="866" spans="1:71">
      <c r="A866" s="96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D866">
        <v>1.10965</v>
      </c>
      <c r="BE866">
        <v>1.11355</v>
      </c>
      <c r="BF866">
        <v>1.1174999999999999</v>
      </c>
      <c r="BG866">
        <v>1.1213</v>
      </c>
      <c r="BH866">
        <v>1.1249499999999999</v>
      </c>
      <c r="BI866">
        <v>1.1286499999999999</v>
      </c>
      <c r="BJ866">
        <v>1.1323000000000001</v>
      </c>
      <c r="BK866">
        <v>1.13595</v>
      </c>
      <c r="BL866">
        <v>1.1396500000000001</v>
      </c>
      <c r="BM866">
        <v>1.1433</v>
      </c>
      <c r="BN866">
        <v>1.1471499999999999</v>
      </c>
      <c r="BO866">
        <v>1.1509499999999999</v>
      </c>
      <c r="BP866">
        <v>1.1546000000000001</v>
      </c>
      <c r="BQ866">
        <v>1.15825</v>
      </c>
      <c r="BR866">
        <v>1.1617999999999999</v>
      </c>
    </row>
    <row r="867" spans="1:71">
      <c r="A867" s="96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D867">
        <v>1.1063000000000001</v>
      </c>
      <c r="BE867">
        <v>1.11025</v>
      </c>
      <c r="BF867">
        <v>1.11425</v>
      </c>
      <c r="BG867">
        <v>1.1181000000000001</v>
      </c>
      <c r="BH867">
        <v>1.12185</v>
      </c>
      <c r="BI867">
        <v>1.1255999999999999</v>
      </c>
      <c r="BJ867">
        <v>1.1293</v>
      </c>
      <c r="BK867">
        <v>1.1330499999999999</v>
      </c>
      <c r="BL867">
        <v>1.1368</v>
      </c>
      <c r="BM867">
        <v>1.1405000000000001</v>
      </c>
      <c r="BN867">
        <v>1.1444000000000001</v>
      </c>
      <c r="BO867">
        <v>1.14825</v>
      </c>
      <c r="BP867">
        <v>1.1519999999999999</v>
      </c>
      <c r="BQ867">
        <v>1.1557500000000001</v>
      </c>
      <c r="BR867">
        <v>1.1593500000000001</v>
      </c>
    </row>
    <row r="868" spans="1:71">
      <c r="A868" s="96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D868">
        <v>1.1053500000000001</v>
      </c>
      <c r="BE868">
        <v>1.1093999999999999</v>
      </c>
      <c r="BF868">
        <v>1.1134500000000001</v>
      </c>
      <c r="BG868">
        <v>1.1173</v>
      </c>
      <c r="BH868">
        <v>1.1210500000000001</v>
      </c>
      <c r="BI868">
        <v>1.1247499999999999</v>
      </c>
      <c r="BJ868">
        <v>1.12845</v>
      </c>
      <c r="BK868">
        <v>1.13215</v>
      </c>
      <c r="BL868">
        <v>1.13585</v>
      </c>
      <c r="BM868">
        <v>1.1395500000000001</v>
      </c>
      <c r="BN868">
        <v>1.1434500000000001</v>
      </c>
      <c r="BO868">
        <v>1.1472500000000001</v>
      </c>
      <c r="BP868">
        <v>1.1509499999999999</v>
      </c>
      <c r="BQ868">
        <v>1.15465</v>
      </c>
      <c r="BR868">
        <v>1.15825</v>
      </c>
    </row>
    <row r="869" spans="1:71">
      <c r="A869" s="96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D869">
        <v>1.1072500000000001</v>
      </c>
      <c r="BE869">
        <v>1.1113500000000001</v>
      </c>
      <c r="BF869">
        <v>1.1154500000000001</v>
      </c>
      <c r="BG869">
        <v>1.1194</v>
      </c>
      <c r="BH869">
        <v>1.1231500000000001</v>
      </c>
      <c r="BI869">
        <v>1.1269</v>
      </c>
      <c r="BJ869">
        <v>1.1307</v>
      </c>
      <c r="BK869">
        <v>1.13445</v>
      </c>
      <c r="BL869">
        <v>1.1382000000000001</v>
      </c>
      <c r="BM869">
        <v>1.14195</v>
      </c>
      <c r="BN869">
        <v>1.1458999999999999</v>
      </c>
      <c r="BO869">
        <v>1.14975</v>
      </c>
      <c r="BP869">
        <v>1.1535500000000001</v>
      </c>
      <c r="BQ869">
        <v>1.1573</v>
      </c>
      <c r="BR869">
        <v>1.1609499999999999</v>
      </c>
    </row>
    <row r="870" spans="1:71">
      <c r="A870" s="96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D870">
        <v>1.1011500000000001</v>
      </c>
      <c r="BE870">
        <v>1.1048500000000001</v>
      </c>
      <c r="BF870">
        <v>1.1085499999999999</v>
      </c>
      <c r="BG870">
        <v>1.1122000000000001</v>
      </c>
      <c r="BH870">
        <v>1.1156999999999999</v>
      </c>
      <c r="BI870">
        <v>1.1192</v>
      </c>
      <c r="BJ870">
        <v>1.1227</v>
      </c>
      <c r="BK870">
        <v>1.12625</v>
      </c>
      <c r="BL870">
        <v>1.12975</v>
      </c>
      <c r="BM870">
        <v>1.1332500000000001</v>
      </c>
      <c r="BN870">
        <v>1.1369499999999999</v>
      </c>
      <c r="BO870">
        <v>1.14055</v>
      </c>
      <c r="BP870">
        <v>1.14405</v>
      </c>
      <c r="BQ870">
        <v>1.1476</v>
      </c>
      <c r="BR870">
        <v>1.151</v>
      </c>
    </row>
    <row r="871" spans="1:71">
      <c r="A871" s="96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D871">
        <v>1.1115999999999999</v>
      </c>
      <c r="BE871">
        <v>1.1148499999999999</v>
      </c>
      <c r="BF871">
        <v>1.1181000000000001</v>
      </c>
      <c r="BG871">
        <v>1.1213500000000001</v>
      </c>
      <c r="BH871">
        <v>1.1245499999999999</v>
      </c>
      <c r="BI871">
        <v>1.1277999999999999</v>
      </c>
      <c r="BJ871">
        <v>1.1310500000000001</v>
      </c>
      <c r="BK871">
        <v>1.1343000000000001</v>
      </c>
      <c r="BL871">
        <v>1.1375500000000001</v>
      </c>
      <c r="BM871">
        <v>1.1407499999999999</v>
      </c>
      <c r="BN871">
        <v>1.14415</v>
      </c>
      <c r="BO871">
        <v>1.1475</v>
      </c>
      <c r="BP871">
        <v>1.1507499999999999</v>
      </c>
      <c r="BQ871">
        <v>1.15395</v>
      </c>
      <c r="BR871">
        <v>1.1571</v>
      </c>
    </row>
    <row r="872" spans="1:71">
      <c r="A872" s="96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D872">
        <v>1.1154500000000001</v>
      </c>
      <c r="BE872">
        <v>1.1186</v>
      </c>
      <c r="BF872">
        <v>1.12175</v>
      </c>
      <c r="BG872">
        <v>1.1248499999999999</v>
      </c>
      <c r="BH872">
        <v>1.1278999999999999</v>
      </c>
      <c r="BI872">
        <v>1.1309</v>
      </c>
      <c r="BJ872">
        <v>1.13395</v>
      </c>
      <c r="BK872">
        <v>1.137</v>
      </c>
      <c r="BL872">
        <v>1.1399999999999999</v>
      </c>
      <c r="BM872">
        <v>1.1430499999999999</v>
      </c>
      <c r="BN872">
        <v>1.1462000000000001</v>
      </c>
      <c r="BO872">
        <v>1.1493</v>
      </c>
      <c r="BP872">
        <v>1.15235</v>
      </c>
      <c r="BQ872">
        <v>1.1554</v>
      </c>
      <c r="BR872">
        <v>1.1583000000000001</v>
      </c>
    </row>
    <row r="873" spans="1:71">
      <c r="A873" s="96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7"/>
      <c r="AR873" s="467"/>
      <c r="AS873" s="467"/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  <c r="BJ873" s="467"/>
      <c r="BK873" s="467"/>
      <c r="BL873" s="467"/>
      <c r="BM873" s="467"/>
      <c r="BN873" s="467"/>
      <c r="BO873" s="467"/>
      <c r="BP873" s="467"/>
      <c r="BQ873" s="467"/>
      <c r="BR873" s="467"/>
      <c r="BS873" s="467"/>
    </row>
    <row r="874" spans="1:71">
      <c r="A874" s="96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D874">
        <v>1.1131</v>
      </c>
      <c r="BE874">
        <v>1.1165</v>
      </c>
      <c r="BF874">
        <v>1.11985</v>
      </c>
      <c r="BG874">
        <v>1.1232500000000001</v>
      </c>
      <c r="BH874">
        <v>1.1266499999999999</v>
      </c>
      <c r="BI874">
        <v>1.1301000000000001</v>
      </c>
      <c r="BJ874">
        <v>1.1335</v>
      </c>
      <c r="BK874">
        <v>1.1369499999999999</v>
      </c>
      <c r="BL874">
        <v>1.14035</v>
      </c>
      <c r="BM874">
        <v>1.1437999999999999</v>
      </c>
      <c r="BN874">
        <v>1.1474</v>
      </c>
      <c r="BO874">
        <v>1.1509</v>
      </c>
      <c r="BP874">
        <v>1.15435</v>
      </c>
      <c r="BQ874">
        <v>1.1577500000000001</v>
      </c>
      <c r="BR874">
        <v>1.1611</v>
      </c>
    </row>
    <row r="875" spans="1:71">
      <c r="A875" s="96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D875">
        <v>1.1134500000000001</v>
      </c>
      <c r="BE875">
        <v>1.1171</v>
      </c>
      <c r="BF875">
        <v>1.1207</v>
      </c>
      <c r="BG875">
        <v>1.12435</v>
      </c>
      <c r="BH875">
        <v>1.12795</v>
      </c>
      <c r="BI875">
        <v>1.1315500000000001</v>
      </c>
      <c r="BJ875">
        <v>1.1351500000000001</v>
      </c>
      <c r="BK875">
        <v>1.1387499999999999</v>
      </c>
      <c r="BL875">
        <v>1.14235</v>
      </c>
      <c r="BM875">
        <v>1.14595</v>
      </c>
      <c r="BN875">
        <v>1.1496999999999999</v>
      </c>
      <c r="BO875">
        <v>1.1534500000000001</v>
      </c>
      <c r="BP875">
        <v>1.1570499999999999</v>
      </c>
      <c r="BQ875">
        <v>1.16065</v>
      </c>
      <c r="BR875">
        <v>1.16415</v>
      </c>
    </row>
    <row r="876" spans="1:71">
      <c r="A876" s="96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D876">
        <v>1.1133500000000001</v>
      </c>
      <c r="BE876">
        <v>1.1169500000000001</v>
      </c>
      <c r="BF876">
        <v>1.1205499999999999</v>
      </c>
      <c r="BG876">
        <v>1.1241000000000001</v>
      </c>
      <c r="BH876">
        <v>1.1275999999999999</v>
      </c>
      <c r="BI876">
        <v>1.1311500000000001</v>
      </c>
      <c r="BJ876">
        <v>1.1346499999999999</v>
      </c>
      <c r="BK876">
        <v>1.1382000000000001</v>
      </c>
      <c r="BL876">
        <v>1.1416999999999999</v>
      </c>
      <c r="BM876">
        <v>1.1452500000000001</v>
      </c>
      <c r="BN876">
        <v>1.1489</v>
      </c>
      <c r="BO876">
        <v>1.15255</v>
      </c>
      <c r="BP876">
        <v>1.15605</v>
      </c>
      <c r="BQ876">
        <v>1.1596</v>
      </c>
      <c r="BR876">
        <v>1.163</v>
      </c>
    </row>
    <row r="877" spans="1:71">
      <c r="A877" s="96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D877">
        <v>1.1140000000000001</v>
      </c>
      <c r="BE877">
        <v>1.1174500000000001</v>
      </c>
      <c r="BF877">
        <v>1.1209</v>
      </c>
      <c r="BG877">
        <v>1.12435</v>
      </c>
      <c r="BH877">
        <v>1.12775</v>
      </c>
      <c r="BI877">
        <v>1.1311500000000001</v>
      </c>
      <c r="BJ877">
        <v>1.1345499999999999</v>
      </c>
      <c r="BK877">
        <v>1.13795</v>
      </c>
      <c r="BL877">
        <v>1.1414</v>
      </c>
      <c r="BM877">
        <v>1.1448</v>
      </c>
      <c r="BN877">
        <v>1.14835</v>
      </c>
      <c r="BO877">
        <v>1.15185</v>
      </c>
      <c r="BP877">
        <v>1.1552500000000001</v>
      </c>
      <c r="BQ877">
        <v>1.1587000000000001</v>
      </c>
      <c r="BR877">
        <v>1.16195</v>
      </c>
    </row>
    <row r="878" spans="1:71">
      <c r="A878" s="96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D878">
        <v>1.1209</v>
      </c>
      <c r="BE878">
        <v>1.12435</v>
      </c>
      <c r="BF878">
        <v>1.1277999999999999</v>
      </c>
      <c r="BG878">
        <v>1.1312500000000001</v>
      </c>
      <c r="BH878">
        <v>1.1346000000000001</v>
      </c>
      <c r="BI878">
        <v>1.1379999999999999</v>
      </c>
      <c r="BJ878">
        <v>1.1414</v>
      </c>
      <c r="BK878">
        <v>1.1448</v>
      </c>
      <c r="BL878">
        <v>1.14815</v>
      </c>
      <c r="BM878">
        <v>1.1515500000000001</v>
      </c>
      <c r="BN878">
        <v>1.1551</v>
      </c>
      <c r="BO878">
        <v>1.1586000000000001</v>
      </c>
      <c r="BP878">
        <v>1.16195</v>
      </c>
      <c r="BQ878">
        <v>1.1653500000000001</v>
      </c>
      <c r="BR878">
        <v>1.16865</v>
      </c>
    </row>
    <row r="879" spans="1:71">
      <c r="A879" s="96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D879">
        <v>1.1227</v>
      </c>
      <c r="BE879">
        <v>1.1261000000000001</v>
      </c>
      <c r="BF879">
        <v>1.1294500000000001</v>
      </c>
      <c r="BG879">
        <v>1.1328499999999999</v>
      </c>
      <c r="BH879">
        <v>1.1362000000000001</v>
      </c>
      <c r="BI879">
        <v>1.1395500000000001</v>
      </c>
      <c r="BJ879">
        <v>1.1429</v>
      </c>
      <c r="BK879">
        <v>1.14625</v>
      </c>
      <c r="BL879">
        <v>1.1496500000000001</v>
      </c>
      <c r="BM879">
        <v>1.153</v>
      </c>
      <c r="BN879">
        <v>1.1565000000000001</v>
      </c>
      <c r="BO879">
        <v>1.15995</v>
      </c>
      <c r="BP879">
        <v>1.1633</v>
      </c>
      <c r="BQ879">
        <v>1.16665</v>
      </c>
      <c r="BR879">
        <v>1.1698999999999999</v>
      </c>
    </row>
    <row r="880" spans="1:71">
      <c r="A880" s="96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D880">
        <v>1.1194</v>
      </c>
      <c r="BE880">
        <v>1.1229499999999999</v>
      </c>
      <c r="BF880">
        <v>1.1265499999999999</v>
      </c>
      <c r="BG880">
        <v>1.13005</v>
      </c>
      <c r="BH880">
        <v>1.1335</v>
      </c>
      <c r="BI880">
        <v>1.1369499999999999</v>
      </c>
      <c r="BJ880">
        <v>1.14035</v>
      </c>
      <c r="BK880">
        <v>1.1437999999999999</v>
      </c>
      <c r="BL880">
        <v>1.1472500000000001</v>
      </c>
      <c r="BM880">
        <v>1.15065</v>
      </c>
      <c r="BN880">
        <v>1.15425</v>
      </c>
      <c r="BO880">
        <v>1.1577999999999999</v>
      </c>
      <c r="BP880">
        <v>1.1612499999999999</v>
      </c>
      <c r="BQ880">
        <v>1.1647000000000001</v>
      </c>
      <c r="BR880">
        <v>1.1679999999999999</v>
      </c>
    </row>
    <row r="881" spans="1:70">
      <c r="A881" s="96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D881">
        <v>1.1234</v>
      </c>
      <c r="BE881">
        <v>1.1269</v>
      </c>
      <c r="BF881">
        <v>1.13045</v>
      </c>
      <c r="BG881">
        <v>1.1338999999999999</v>
      </c>
      <c r="BH881">
        <v>1.1372</v>
      </c>
      <c r="BI881">
        <v>1.14055</v>
      </c>
      <c r="BJ881">
        <v>1.14385</v>
      </c>
      <c r="BK881">
        <v>1.1471499999999999</v>
      </c>
      <c r="BL881">
        <v>1.1505000000000001</v>
      </c>
      <c r="BM881">
        <v>1.1537999999999999</v>
      </c>
      <c r="BN881">
        <v>1.1573</v>
      </c>
      <c r="BO881">
        <v>1.1607000000000001</v>
      </c>
      <c r="BP881">
        <v>1.16405</v>
      </c>
      <c r="BQ881">
        <v>1.1673500000000001</v>
      </c>
      <c r="BR881">
        <v>1.1706000000000001</v>
      </c>
    </row>
    <row r="882" spans="1:70">
      <c r="A882" s="96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D882">
        <v>1.1295500000000001</v>
      </c>
      <c r="BE882">
        <v>1.133</v>
      </c>
      <c r="BF882">
        <v>1.1365000000000001</v>
      </c>
      <c r="BG882">
        <v>1.13995</v>
      </c>
      <c r="BH882">
        <v>1.1433</v>
      </c>
      <c r="BI882">
        <v>1.1466499999999999</v>
      </c>
      <c r="BJ882">
        <v>1.1499999999999999</v>
      </c>
      <c r="BK882">
        <v>1.1533500000000001</v>
      </c>
      <c r="BL882">
        <v>1.1567000000000001</v>
      </c>
      <c r="BM882">
        <v>1.16005</v>
      </c>
      <c r="BN882">
        <v>1.1635500000000001</v>
      </c>
      <c r="BO882">
        <v>1.167</v>
      </c>
      <c r="BP882">
        <v>1.17035</v>
      </c>
      <c r="BQ882">
        <v>1.1737</v>
      </c>
      <c r="BR882">
        <v>1.1769000000000001</v>
      </c>
    </row>
    <row r="883" spans="1:70">
      <c r="A883" s="96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D883">
        <v>1.1332</v>
      </c>
      <c r="BE883">
        <v>1.1367</v>
      </c>
      <c r="BF883">
        <v>1.1402000000000001</v>
      </c>
      <c r="BG883">
        <v>1.1436500000000001</v>
      </c>
      <c r="BH883">
        <v>1.1470499999999999</v>
      </c>
      <c r="BI883">
        <v>1.15045</v>
      </c>
      <c r="BJ883">
        <v>1.1537999999999999</v>
      </c>
      <c r="BK883">
        <v>1.1572</v>
      </c>
      <c r="BL883">
        <v>1.1606000000000001</v>
      </c>
      <c r="BM883">
        <v>1.16395</v>
      </c>
      <c r="BN883">
        <v>1.1675</v>
      </c>
      <c r="BO883">
        <v>1.171</v>
      </c>
      <c r="BP883">
        <v>1.17435</v>
      </c>
      <c r="BQ883">
        <v>1.1777500000000001</v>
      </c>
      <c r="BR883">
        <v>1.181</v>
      </c>
    </row>
    <row r="884" spans="1:70">
      <c r="A884" s="96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D884">
        <v>1.1366499999999999</v>
      </c>
      <c r="BE884">
        <v>1.1399999999999999</v>
      </c>
      <c r="BF884">
        <v>1.1433500000000001</v>
      </c>
      <c r="BG884">
        <v>1.1467499999999999</v>
      </c>
      <c r="BH884">
        <v>1.15005</v>
      </c>
      <c r="BI884">
        <v>1.1533500000000001</v>
      </c>
      <c r="BJ884">
        <v>1.15665</v>
      </c>
      <c r="BK884">
        <v>1.15995</v>
      </c>
      <c r="BL884">
        <v>1.1632499999999999</v>
      </c>
      <c r="BM884">
        <v>1.16655</v>
      </c>
      <c r="BN884">
        <v>1.17</v>
      </c>
      <c r="BO884">
        <v>1.1734500000000001</v>
      </c>
      <c r="BP884">
        <v>1.17675</v>
      </c>
      <c r="BQ884">
        <v>1.18005</v>
      </c>
      <c r="BR884">
        <v>1.1832499999999999</v>
      </c>
    </row>
    <row r="885" spans="1:70">
      <c r="A885" s="96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D885">
        <v>1.13175</v>
      </c>
      <c r="BE885">
        <v>1.1352</v>
      </c>
      <c r="BF885">
        <v>1.1386499999999999</v>
      </c>
      <c r="BG885">
        <v>1.14205</v>
      </c>
      <c r="BH885">
        <v>1.1454</v>
      </c>
      <c r="BI885">
        <v>1.1487499999999999</v>
      </c>
      <c r="BJ885">
        <v>1.1520999999999999</v>
      </c>
      <c r="BK885">
        <v>1.1554</v>
      </c>
      <c r="BL885">
        <v>1.1587499999999999</v>
      </c>
      <c r="BM885">
        <v>1.1620999999999999</v>
      </c>
      <c r="BN885">
        <v>1.1656</v>
      </c>
      <c r="BO885">
        <v>1.1690499999999999</v>
      </c>
      <c r="BP885">
        <v>1.1724000000000001</v>
      </c>
      <c r="BQ885">
        <v>1.1757500000000001</v>
      </c>
      <c r="BR885">
        <v>1.179</v>
      </c>
    </row>
    <row r="886" spans="1:70">
      <c r="A886" s="96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D886">
        <v>1.1388</v>
      </c>
      <c r="BE886">
        <v>1.14215</v>
      </c>
      <c r="BF886">
        <v>1.1455</v>
      </c>
      <c r="BG886">
        <v>1.1488</v>
      </c>
      <c r="BH886">
        <v>1.15205</v>
      </c>
      <c r="BI886">
        <v>1.1553</v>
      </c>
      <c r="BJ886">
        <v>1.15855</v>
      </c>
      <c r="BK886">
        <v>1.1617999999999999</v>
      </c>
      <c r="BL886">
        <v>1.1650499999999999</v>
      </c>
      <c r="BM886">
        <v>1.1682999999999999</v>
      </c>
      <c r="BN886">
        <v>1.1717</v>
      </c>
      <c r="BO886">
        <v>1.1750499999999999</v>
      </c>
      <c r="BP886">
        <v>1.1782999999999999</v>
      </c>
      <c r="BQ886">
        <v>1.1815500000000001</v>
      </c>
      <c r="BR886">
        <v>1.1847000000000001</v>
      </c>
    </row>
    <row r="887" spans="1:70">
      <c r="A887" s="96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D887">
        <v>1.13635</v>
      </c>
      <c r="BE887">
        <v>1.1395500000000001</v>
      </c>
      <c r="BF887">
        <v>1.1427499999999999</v>
      </c>
      <c r="BG887">
        <v>1.14595</v>
      </c>
      <c r="BH887">
        <v>1.1490499999999999</v>
      </c>
      <c r="BI887">
        <v>1.15215</v>
      </c>
      <c r="BJ887">
        <v>1.1552500000000001</v>
      </c>
      <c r="BK887">
        <v>1.15835</v>
      </c>
      <c r="BL887">
        <v>1.1614500000000001</v>
      </c>
      <c r="BM887">
        <v>1.16455</v>
      </c>
      <c r="BN887">
        <v>1.1677999999999999</v>
      </c>
      <c r="BO887">
        <v>1.171</v>
      </c>
      <c r="BP887">
        <v>1.1740999999999999</v>
      </c>
      <c r="BQ887">
        <v>1.1772</v>
      </c>
      <c r="BR887">
        <v>1.1801999999999999</v>
      </c>
    </row>
    <row r="888" spans="1:70">
      <c r="A888" s="96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D888">
        <v>1.1382000000000001</v>
      </c>
      <c r="BE888">
        <v>1.1414</v>
      </c>
      <c r="BF888">
        <v>1.1446000000000001</v>
      </c>
      <c r="BG888">
        <v>1.1477999999999999</v>
      </c>
      <c r="BH888">
        <v>1.1509</v>
      </c>
      <c r="BI888">
        <v>1.1539999999999999</v>
      </c>
      <c r="BJ888">
        <v>1.1571</v>
      </c>
      <c r="BK888">
        <v>1.1601999999999999</v>
      </c>
      <c r="BL888">
        <v>1.1633</v>
      </c>
      <c r="BM888">
        <v>1.16645</v>
      </c>
      <c r="BN888">
        <v>1.1696500000000001</v>
      </c>
      <c r="BO888">
        <v>1.1728499999999999</v>
      </c>
      <c r="BP888">
        <v>1.1759999999999999</v>
      </c>
      <c r="BQ888">
        <v>1.1791</v>
      </c>
      <c r="BR888">
        <v>1.1820999999999999</v>
      </c>
    </row>
    <row r="889" spans="1:70">
      <c r="A889" s="96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D889">
        <v>1.1311</v>
      </c>
      <c r="BE889">
        <v>1.1343000000000001</v>
      </c>
      <c r="BF889">
        <v>1.1375</v>
      </c>
      <c r="BG889">
        <v>1.1407</v>
      </c>
      <c r="BH889">
        <v>1.14385</v>
      </c>
      <c r="BI889">
        <v>1.1470499999999999</v>
      </c>
      <c r="BJ889">
        <v>1.15025</v>
      </c>
      <c r="BK889">
        <v>1.1534</v>
      </c>
      <c r="BL889">
        <v>1.1566000000000001</v>
      </c>
      <c r="BM889">
        <v>1.1597999999999999</v>
      </c>
      <c r="BN889">
        <v>1.1631</v>
      </c>
      <c r="BO889">
        <v>1.1664000000000001</v>
      </c>
      <c r="BP889">
        <v>1.1696</v>
      </c>
      <c r="BQ889">
        <v>1.1728000000000001</v>
      </c>
      <c r="BR889">
        <v>1.1758500000000001</v>
      </c>
    </row>
    <row r="890" spans="1:70">
      <c r="A890" s="96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D890">
        <v>1.12775</v>
      </c>
      <c r="BE890">
        <v>1.1310500000000001</v>
      </c>
      <c r="BF890">
        <v>1.1344000000000001</v>
      </c>
      <c r="BG890">
        <v>1.1376999999999999</v>
      </c>
      <c r="BH890">
        <v>1.1409</v>
      </c>
      <c r="BI890">
        <v>1.1440999999999999</v>
      </c>
      <c r="BJ890">
        <v>1.1473</v>
      </c>
      <c r="BK890">
        <v>1.1505000000000001</v>
      </c>
      <c r="BL890">
        <v>1.1537500000000001</v>
      </c>
      <c r="BM890">
        <v>1.1569499999999999</v>
      </c>
      <c r="BN890">
        <v>1.1603000000000001</v>
      </c>
      <c r="BO890">
        <v>1.1636</v>
      </c>
      <c r="BP890">
        <v>1.1668000000000001</v>
      </c>
      <c r="BQ890">
        <v>1.17</v>
      </c>
      <c r="BR890">
        <v>1.1731</v>
      </c>
    </row>
    <row r="891" spans="1:70">
      <c r="A891" s="96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D891">
        <v>1.1247499999999999</v>
      </c>
      <c r="BE891">
        <v>1.1281000000000001</v>
      </c>
      <c r="BF891">
        <v>1.1315</v>
      </c>
      <c r="BG891">
        <v>1.1348</v>
      </c>
      <c r="BH891">
        <v>1.1379999999999999</v>
      </c>
      <c r="BI891">
        <v>1.1412500000000001</v>
      </c>
      <c r="BJ891">
        <v>1.14445</v>
      </c>
      <c r="BK891">
        <v>1.1476500000000001</v>
      </c>
      <c r="BL891">
        <v>1.1508499999999999</v>
      </c>
      <c r="BM891">
        <v>1.15405</v>
      </c>
      <c r="BN891">
        <v>1.1574</v>
      </c>
      <c r="BO891">
        <v>1.1607000000000001</v>
      </c>
      <c r="BP891">
        <v>1.1638999999999999</v>
      </c>
      <c r="BQ891">
        <v>1.1671</v>
      </c>
      <c r="BR891">
        <v>1.1701999999999999</v>
      </c>
    </row>
    <row r="892" spans="1:70">
      <c r="A892" s="104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92">
        <v>1.10595</v>
      </c>
      <c r="AR892" s="192">
        <v>1.1073500000000001</v>
      </c>
      <c r="AS892" s="192">
        <v>1.1090500000000001</v>
      </c>
      <c r="AT892" s="192">
        <v>1.1103000000000001</v>
      </c>
      <c r="AU892" s="192">
        <v>1.11155</v>
      </c>
      <c r="AV892" s="192"/>
      <c r="AW892" s="192">
        <v>1.11425</v>
      </c>
      <c r="AX892" s="192"/>
      <c r="AY892" s="192"/>
      <c r="AZ892" s="192">
        <v>1.1178999999999999</v>
      </c>
      <c r="BA892" s="192"/>
      <c r="BB892" s="192"/>
      <c r="BC892" s="192">
        <v>1.1214</v>
      </c>
      <c r="BD892" s="192">
        <v>1.1247499999999999</v>
      </c>
      <c r="BE892" s="192">
        <v>1.1281000000000001</v>
      </c>
      <c r="BF892" s="192">
        <v>1.1315</v>
      </c>
      <c r="BG892" s="192">
        <v>1.1348</v>
      </c>
      <c r="BH892" s="192">
        <v>1.1379999999999999</v>
      </c>
      <c r="BI892" s="192">
        <v>1.1412500000000001</v>
      </c>
      <c r="BJ892" s="192">
        <v>1.14445</v>
      </c>
      <c r="BK892" s="192">
        <v>1.1476500000000001</v>
      </c>
      <c r="BL892" s="192">
        <v>1.1508499999999999</v>
      </c>
      <c r="BM892" s="192">
        <v>1.15405</v>
      </c>
      <c r="BN892" s="192">
        <v>1.1574</v>
      </c>
      <c r="BO892" s="192">
        <v>1.1607000000000001</v>
      </c>
      <c r="BP892" s="192">
        <v>1.1638999999999999</v>
      </c>
      <c r="BQ892" s="192">
        <v>1.1671</v>
      </c>
      <c r="BR892" s="192">
        <v>1.1701999999999999</v>
      </c>
    </row>
    <row r="893" spans="1:70">
      <c r="A893" s="96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D893">
        <v>1.1231</v>
      </c>
      <c r="BE893">
        <v>1.1264000000000001</v>
      </c>
      <c r="BF893">
        <v>1.1296999999999999</v>
      </c>
      <c r="BG893">
        <v>1.1329499999999999</v>
      </c>
      <c r="BH893">
        <v>1.13615</v>
      </c>
      <c r="BI893">
        <v>1.1393500000000001</v>
      </c>
      <c r="BJ893">
        <v>1.14255</v>
      </c>
      <c r="BK893">
        <v>1.14575</v>
      </c>
      <c r="BL893">
        <v>1.1489499999999999</v>
      </c>
      <c r="BM893">
        <v>1.15215</v>
      </c>
      <c r="BN893">
        <v>1.1554500000000001</v>
      </c>
      <c r="BO893">
        <v>1.1587499999999999</v>
      </c>
      <c r="BP893">
        <v>1.16195</v>
      </c>
      <c r="BQ893">
        <v>1.1651499999999999</v>
      </c>
      <c r="BR893">
        <v>1.16825</v>
      </c>
    </row>
    <row r="894" spans="1:70">
      <c r="A894" s="96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D894">
        <v>1.12605</v>
      </c>
      <c r="BE894">
        <v>1.1292500000000001</v>
      </c>
      <c r="BF894">
        <v>1.13245</v>
      </c>
      <c r="BG894">
        <v>1.13565</v>
      </c>
      <c r="BH894">
        <v>1.1387499999999999</v>
      </c>
      <c r="BI894">
        <v>1.1418999999999999</v>
      </c>
      <c r="BJ894">
        <v>1.145</v>
      </c>
      <c r="BK894">
        <v>1.14815</v>
      </c>
      <c r="BL894">
        <v>1.1512500000000001</v>
      </c>
      <c r="BM894">
        <v>1.1544000000000001</v>
      </c>
      <c r="BN894">
        <v>1.1576500000000001</v>
      </c>
      <c r="BO894">
        <v>1.1608499999999999</v>
      </c>
      <c r="BP894">
        <v>1.1639999999999999</v>
      </c>
      <c r="BQ894">
        <v>1.1671</v>
      </c>
      <c r="BR894">
        <v>1.1700999999999999</v>
      </c>
    </row>
    <row r="895" spans="1:70">
      <c r="A895" s="96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D895">
        <v>1.1286499999999999</v>
      </c>
      <c r="BE895">
        <v>1.1317999999999999</v>
      </c>
      <c r="BF895">
        <v>1.1349499999999999</v>
      </c>
      <c r="BG895">
        <v>1.1380999999999999</v>
      </c>
      <c r="BH895">
        <v>1.1411500000000001</v>
      </c>
      <c r="BI895">
        <v>1.1442000000000001</v>
      </c>
      <c r="BJ895">
        <v>1.1472500000000001</v>
      </c>
      <c r="BK895">
        <v>1.1503000000000001</v>
      </c>
      <c r="BL895">
        <v>1.1533500000000001</v>
      </c>
      <c r="BM895">
        <v>1.1564000000000001</v>
      </c>
      <c r="BN895">
        <v>1.1596</v>
      </c>
      <c r="BO895">
        <v>1.1628000000000001</v>
      </c>
      <c r="BP895">
        <v>1.1658500000000001</v>
      </c>
      <c r="BQ895">
        <v>1.1689000000000001</v>
      </c>
      <c r="BR895">
        <v>1.1718500000000001</v>
      </c>
    </row>
    <row r="896" spans="1:70">
      <c r="A896" s="96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D896">
        <v>1.1263000000000001</v>
      </c>
      <c r="BE896">
        <v>1.1293</v>
      </c>
      <c r="BF896">
        <v>1.13235</v>
      </c>
      <c r="BG896">
        <v>1.1353500000000001</v>
      </c>
      <c r="BH896">
        <v>1.13835</v>
      </c>
      <c r="BI896">
        <v>1.1413500000000001</v>
      </c>
      <c r="BJ896">
        <v>1.14435</v>
      </c>
      <c r="BK896">
        <v>1.1474</v>
      </c>
      <c r="BL896">
        <v>1.1504000000000001</v>
      </c>
      <c r="BM896">
        <v>1.1534</v>
      </c>
      <c r="BN896">
        <v>1.15655</v>
      </c>
      <c r="BO896">
        <v>1.1596500000000001</v>
      </c>
      <c r="BP896">
        <v>1.16265</v>
      </c>
      <c r="BQ896">
        <v>1.1656500000000001</v>
      </c>
      <c r="BR896">
        <v>1.1686000000000001</v>
      </c>
    </row>
    <row r="897" spans="1:71">
      <c r="A897" s="96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D897">
        <v>1.12235</v>
      </c>
      <c r="BE897">
        <v>1.1254500000000001</v>
      </c>
      <c r="BF897">
        <v>1.1286</v>
      </c>
      <c r="BG897">
        <v>1.1316999999999999</v>
      </c>
      <c r="BH897">
        <v>1.1347</v>
      </c>
      <c r="BI897">
        <v>1.13775</v>
      </c>
      <c r="BJ897">
        <v>1.1407499999999999</v>
      </c>
      <c r="BK897">
        <v>1.14375</v>
      </c>
      <c r="BL897">
        <v>1.1467499999999999</v>
      </c>
      <c r="BM897">
        <v>1.1497999999999999</v>
      </c>
      <c r="BN897">
        <v>1.1529</v>
      </c>
      <c r="BO897">
        <v>1.15605</v>
      </c>
      <c r="BP897">
        <v>1.1590499999999999</v>
      </c>
      <c r="BQ897">
        <v>1.16205</v>
      </c>
      <c r="BR897">
        <v>1.1649499999999999</v>
      </c>
    </row>
    <row r="898" spans="1:71">
      <c r="A898" s="96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D898">
        <v>1.1197999999999999</v>
      </c>
      <c r="BE898">
        <v>1.1227499999999999</v>
      </c>
      <c r="BF898">
        <v>1.12575</v>
      </c>
      <c r="BG898">
        <v>1.1287499999999999</v>
      </c>
      <c r="BH898">
        <v>1.13165</v>
      </c>
      <c r="BI898">
        <v>1.1346000000000001</v>
      </c>
      <c r="BJ898">
        <v>1.1375</v>
      </c>
      <c r="BK898">
        <v>1.14045</v>
      </c>
      <c r="BL898">
        <v>1.1433500000000001</v>
      </c>
      <c r="BM898">
        <v>1.1463000000000001</v>
      </c>
      <c r="BN898">
        <v>1.1493500000000001</v>
      </c>
      <c r="BO898">
        <v>1.1524000000000001</v>
      </c>
      <c r="BP898">
        <v>1.1553</v>
      </c>
      <c r="BQ898">
        <v>1.15825</v>
      </c>
      <c r="BR898">
        <v>1.1610499999999999</v>
      </c>
    </row>
    <row r="899" spans="1:71">
      <c r="A899" s="96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D899">
        <v>1.12035</v>
      </c>
      <c r="BE899">
        <v>1.1235999999999999</v>
      </c>
      <c r="BF899">
        <v>1.1268499999999999</v>
      </c>
      <c r="BG899">
        <v>1.13015</v>
      </c>
      <c r="BH899">
        <v>1.1332</v>
      </c>
      <c r="BI899">
        <v>1.13625</v>
      </c>
      <c r="BJ899">
        <v>1.1393</v>
      </c>
      <c r="BK899">
        <v>1.14235</v>
      </c>
      <c r="BL899">
        <v>1.1454</v>
      </c>
      <c r="BM899">
        <v>1.14845</v>
      </c>
      <c r="BN899">
        <v>1.1516500000000001</v>
      </c>
      <c r="BO899">
        <v>1.1548</v>
      </c>
      <c r="BP899">
        <v>1.15785</v>
      </c>
      <c r="BQ899">
        <v>1.1609</v>
      </c>
      <c r="BR899">
        <v>1.1638500000000001</v>
      </c>
    </row>
    <row r="900" spans="1:71">
      <c r="A900" s="96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D900">
        <v>1.1233</v>
      </c>
      <c r="BE900">
        <v>1.12635</v>
      </c>
      <c r="BF900">
        <v>1.1294500000000001</v>
      </c>
      <c r="BG900">
        <v>1.1325000000000001</v>
      </c>
      <c r="BH900">
        <v>1.1354500000000001</v>
      </c>
      <c r="BI900">
        <v>1.1384000000000001</v>
      </c>
      <c r="BJ900">
        <v>1.1413500000000001</v>
      </c>
      <c r="BK900">
        <v>1.1443000000000001</v>
      </c>
      <c r="BL900">
        <v>1.1472500000000001</v>
      </c>
      <c r="BM900">
        <v>1.1501999999999999</v>
      </c>
      <c r="BN900">
        <v>1.1533</v>
      </c>
      <c r="BO900">
        <v>1.15635</v>
      </c>
      <c r="BP900">
        <v>1.1593</v>
      </c>
      <c r="BQ900">
        <v>1.16225</v>
      </c>
      <c r="BR900">
        <v>1.1651</v>
      </c>
    </row>
    <row r="901" spans="1:71">
      <c r="A901" s="96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D901">
        <v>1.1244499999999999</v>
      </c>
      <c r="BE901">
        <v>1.1274500000000001</v>
      </c>
      <c r="BF901">
        <v>1.1305000000000001</v>
      </c>
      <c r="BG901">
        <v>1.1335500000000001</v>
      </c>
      <c r="BH901">
        <v>1.1365000000000001</v>
      </c>
      <c r="BI901">
        <v>1.1395</v>
      </c>
      <c r="BJ901">
        <v>1.1425000000000001</v>
      </c>
      <c r="BK901">
        <v>1.1454500000000001</v>
      </c>
      <c r="BL901">
        <v>1.14845</v>
      </c>
      <c r="BM901">
        <v>1.1514500000000001</v>
      </c>
      <c r="BN901">
        <v>1.15455</v>
      </c>
      <c r="BO901">
        <v>1.1576500000000001</v>
      </c>
      <c r="BP901">
        <v>1.16065</v>
      </c>
      <c r="BQ901">
        <v>1.1636</v>
      </c>
      <c r="BR901">
        <v>1.1665000000000001</v>
      </c>
    </row>
    <row r="902" spans="1:71">
      <c r="A902" s="96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D902">
        <v>1.1287</v>
      </c>
      <c r="BE902">
        <v>1.1317999999999999</v>
      </c>
      <c r="BF902">
        <v>1.1349499999999999</v>
      </c>
      <c r="BG902">
        <v>1.13805</v>
      </c>
      <c r="BH902">
        <v>1.1410499999999999</v>
      </c>
      <c r="BI902">
        <v>1.1440999999999999</v>
      </c>
      <c r="BJ902">
        <v>1.1471499999999999</v>
      </c>
      <c r="BK902">
        <v>1.15015</v>
      </c>
      <c r="BL902">
        <v>1.1532</v>
      </c>
      <c r="BM902">
        <v>1.1561999999999999</v>
      </c>
      <c r="BN902">
        <v>1.1594</v>
      </c>
      <c r="BO902">
        <v>1.1625000000000001</v>
      </c>
      <c r="BP902">
        <v>1.1655500000000001</v>
      </c>
      <c r="BQ902">
        <v>1.16855</v>
      </c>
      <c r="BR902">
        <v>1.1715</v>
      </c>
      <c r="BS902">
        <v>1.1746000000000001</v>
      </c>
    </row>
    <row r="903" spans="1:71">
      <c r="A903" s="96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D903">
        <v>1.1291500000000001</v>
      </c>
      <c r="BE903">
        <v>1.13225</v>
      </c>
      <c r="BF903">
        <v>1.1353500000000001</v>
      </c>
      <c r="BG903">
        <v>1.13845</v>
      </c>
      <c r="BH903">
        <v>1.1414500000000001</v>
      </c>
      <c r="BI903">
        <v>1.14435</v>
      </c>
      <c r="BJ903">
        <v>1.1473</v>
      </c>
      <c r="BK903">
        <v>1.15025</v>
      </c>
      <c r="BL903">
        <v>1.1532</v>
      </c>
      <c r="BM903">
        <v>1.15615</v>
      </c>
      <c r="BN903">
        <v>1.1592</v>
      </c>
      <c r="BO903">
        <v>1.16225</v>
      </c>
      <c r="BP903">
        <v>1.1652</v>
      </c>
      <c r="BQ903">
        <v>1.16815</v>
      </c>
      <c r="BR903">
        <v>1.171</v>
      </c>
      <c r="BS903">
        <v>1.17405</v>
      </c>
    </row>
    <row r="904" spans="1:71">
      <c r="A904" s="96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D904">
        <v>1.13165</v>
      </c>
      <c r="BE904">
        <v>1.1348</v>
      </c>
      <c r="BF904">
        <v>1.1379999999999999</v>
      </c>
      <c r="BG904">
        <v>1.1411500000000001</v>
      </c>
      <c r="BH904">
        <v>1.1440999999999999</v>
      </c>
      <c r="BI904">
        <v>1.147</v>
      </c>
      <c r="BJ904">
        <v>1.1498999999999999</v>
      </c>
      <c r="BK904">
        <v>1.1528</v>
      </c>
      <c r="BL904">
        <v>1.1557500000000001</v>
      </c>
      <c r="BM904">
        <v>1.15865</v>
      </c>
      <c r="BN904">
        <v>1.1617</v>
      </c>
      <c r="BO904">
        <v>1.1647000000000001</v>
      </c>
      <c r="BP904">
        <v>1.1676</v>
      </c>
      <c r="BQ904">
        <v>1.17055</v>
      </c>
      <c r="BR904">
        <v>1.1733499999999999</v>
      </c>
      <c r="BS904">
        <v>1.17635</v>
      </c>
    </row>
    <row r="905" spans="1:71">
      <c r="A905" s="96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D905">
        <v>1.1329499999999999</v>
      </c>
      <c r="BE905">
        <v>1.1362000000000001</v>
      </c>
      <c r="BF905">
        <v>1.1394500000000001</v>
      </c>
      <c r="BG905">
        <v>1.1427</v>
      </c>
      <c r="BH905">
        <v>1.1458999999999999</v>
      </c>
      <c r="BI905">
        <v>1.1491</v>
      </c>
      <c r="BJ905">
        <v>1.1523000000000001</v>
      </c>
      <c r="BK905">
        <v>1.1554500000000001</v>
      </c>
      <c r="BL905">
        <v>1.15865</v>
      </c>
      <c r="BM905">
        <v>1.16185</v>
      </c>
      <c r="BN905">
        <v>1.1651499999999999</v>
      </c>
      <c r="BO905">
        <v>1.16845</v>
      </c>
      <c r="BP905">
        <v>1.1716500000000001</v>
      </c>
      <c r="BQ905">
        <v>1.1748499999999999</v>
      </c>
      <c r="BR905">
        <v>1.1778999999999999</v>
      </c>
      <c r="BS905">
        <v>1.1812</v>
      </c>
    </row>
    <row r="906" spans="1:71">
      <c r="A906" s="96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D906">
        <v>1.1326000000000001</v>
      </c>
      <c r="BE906">
        <v>1.13585</v>
      </c>
      <c r="BF906">
        <v>1.1391500000000001</v>
      </c>
      <c r="BG906">
        <v>1.1424000000000001</v>
      </c>
      <c r="BH906">
        <v>1.1455500000000001</v>
      </c>
      <c r="BI906">
        <v>1.1487000000000001</v>
      </c>
      <c r="BJ906">
        <v>1.15185</v>
      </c>
      <c r="BK906">
        <v>1.155</v>
      </c>
      <c r="BL906">
        <v>1.15815</v>
      </c>
      <c r="BM906">
        <v>1.1613</v>
      </c>
      <c r="BN906">
        <v>1.1646000000000001</v>
      </c>
      <c r="BO906">
        <v>1.1678500000000001</v>
      </c>
      <c r="BP906">
        <v>1.171</v>
      </c>
      <c r="BQ906">
        <v>1.17415</v>
      </c>
      <c r="BR906">
        <v>1.1771499999999999</v>
      </c>
      <c r="BS906">
        <v>1.18045</v>
      </c>
    </row>
    <row r="907" spans="1:71">
      <c r="A907" s="96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D907">
        <v>1.12845</v>
      </c>
      <c r="BE907">
        <v>1.13205</v>
      </c>
      <c r="BF907">
        <v>1.1355999999999999</v>
      </c>
      <c r="BG907">
        <v>1.1391500000000001</v>
      </c>
      <c r="BH907">
        <v>1.1426000000000001</v>
      </c>
      <c r="BI907">
        <v>1.1459999999999999</v>
      </c>
      <c r="BJ907">
        <v>1.1494</v>
      </c>
      <c r="BK907">
        <v>1.1528</v>
      </c>
      <c r="BL907">
        <v>1.1561999999999999</v>
      </c>
      <c r="BM907">
        <v>1.1596</v>
      </c>
      <c r="BN907">
        <v>1.1631499999999999</v>
      </c>
      <c r="BO907">
        <v>1.16665</v>
      </c>
      <c r="BP907">
        <v>1.17005</v>
      </c>
      <c r="BQ907">
        <v>1.1734500000000001</v>
      </c>
      <c r="BR907">
        <v>1.17675</v>
      </c>
      <c r="BS907">
        <v>1.18025</v>
      </c>
    </row>
    <row r="908" spans="1:71">
      <c r="A908" s="96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D908">
        <v>1.13385</v>
      </c>
      <c r="BE908">
        <v>1.1374</v>
      </c>
      <c r="BF908">
        <v>1.1409</v>
      </c>
      <c r="BG908">
        <v>1.14445</v>
      </c>
      <c r="BH908">
        <v>1.1478999999999999</v>
      </c>
      <c r="BI908">
        <v>1.1513500000000001</v>
      </c>
      <c r="BJ908">
        <v>1.1548499999999999</v>
      </c>
      <c r="BK908">
        <v>1.1583000000000001</v>
      </c>
      <c r="BL908">
        <v>1.1617500000000001</v>
      </c>
      <c r="BM908">
        <v>1.1652</v>
      </c>
      <c r="BN908">
        <v>1.1688000000000001</v>
      </c>
      <c r="BO908">
        <v>1.1724000000000001</v>
      </c>
      <c r="BP908">
        <v>1.1758500000000001</v>
      </c>
      <c r="BQ908">
        <v>1.1793</v>
      </c>
      <c r="BR908">
        <v>1.18265</v>
      </c>
      <c r="BS908">
        <v>1.1861999999999999</v>
      </c>
    </row>
    <row r="909" spans="1:71">
      <c r="A909" s="96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D909">
        <v>1.13035</v>
      </c>
      <c r="BE909">
        <v>1.1337999999999999</v>
      </c>
      <c r="BF909">
        <v>1.1373</v>
      </c>
      <c r="BG909">
        <v>1.1407499999999999</v>
      </c>
      <c r="BH909">
        <v>1.1442000000000001</v>
      </c>
      <c r="BI909">
        <v>1.1476500000000001</v>
      </c>
      <c r="BJ909">
        <v>1.1510499999999999</v>
      </c>
      <c r="BK909">
        <v>1.1545000000000001</v>
      </c>
      <c r="BL909">
        <v>1.1578999999999999</v>
      </c>
      <c r="BM909">
        <v>1.1613500000000001</v>
      </c>
      <c r="BN909">
        <v>1.1649</v>
      </c>
      <c r="BO909">
        <v>1.16845</v>
      </c>
      <c r="BP909">
        <v>1.1718999999999999</v>
      </c>
      <c r="BQ909">
        <v>1.1753</v>
      </c>
      <c r="BR909">
        <v>1.1786000000000001</v>
      </c>
      <c r="BS909">
        <v>1.18215</v>
      </c>
    </row>
    <row r="910" spans="1:71">
      <c r="A910" s="96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D910">
        <v>1.13585</v>
      </c>
      <c r="BE910">
        <v>1.1395500000000001</v>
      </c>
      <c r="BF910">
        <v>1.1432500000000001</v>
      </c>
      <c r="BG910">
        <v>1.1469499999999999</v>
      </c>
      <c r="BH910">
        <v>1.1504000000000001</v>
      </c>
      <c r="BI910">
        <v>1.1537500000000001</v>
      </c>
      <c r="BJ910">
        <v>1.1571499999999999</v>
      </c>
      <c r="BK910">
        <v>1.1605000000000001</v>
      </c>
      <c r="BL910">
        <v>1.1638999999999999</v>
      </c>
      <c r="BM910">
        <v>1.1672499999999999</v>
      </c>
      <c r="BN910">
        <v>1.1708000000000001</v>
      </c>
      <c r="BO910">
        <v>1.17425</v>
      </c>
      <c r="BP910">
        <v>1.1776500000000001</v>
      </c>
      <c r="BQ910">
        <v>1.181</v>
      </c>
      <c r="BR910">
        <v>1.1842999999999999</v>
      </c>
      <c r="BS910">
        <v>1.1877500000000001</v>
      </c>
    </row>
    <row r="911" spans="1:71">
      <c r="A911" s="96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D911">
        <v>1.1345000000000001</v>
      </c>
      <c r="BE911">
        <v>1.1382000000000001</v>
      </c>
      <c r="BF911">
        <v>1.1418999999999999</v>
      </c>
      <c r="BG911">
        <v>1.1456</v>
      </c>
      <c r="BH911">
        <v>1.1491</v>
      </c>
      <c r="BI911">
        <v>1.15255</v>
      </c>
      <c r="BJ911">
        <v>1.15605</v>
      </c>
      <c r="BK911">
        <v>1.1595</v>
      </c>
      <c r="BL911">
        <v>1.1629499999999999</v>
      </c>
      <c r="BM911">
        <v>1.1664000000000001</v>
      </c>
      <c r="BN911">
        <v>1.17005</v>
      </c>
      <c r="BO911">
        <v>1.1736</v>
      </c>
      <c r="BP911">
        <v>1.1771</v>
      </c>
      <c r="BQ911">
        <v>1.18055</v>
      </c>
      <c r="BR911">
        <v>1.1839</v>
      </c>
      <c r="BS911">
        <v>1.1874499999999999</v>
      </c>
    </row>
    <row r="912" spans="1:71">
      <c r="A912" s="96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D912">
        <v>1.1316999999999999</v>
      </c>
      <c r="BE912">
        <v>1.1354500000000001</v>
      </c>
      <c r="BF912">
        <v>1.1392500000000001</v>
      </c>
      <c r="BG912">
        <v>1.1430499999999999</v>
      </c>
      <c r="BH912">
        <v>1.1466499999999999</v>
      </c>
      <c r="BI912">
        <v>1.1501999999999999</v>
      </c>
      <c r="BJ912">
        <v>1.1536999999999999</v>
      </c>
      <c r="BK912">
        <v>1.1572499999999999</v>
      </c>
      <c r="BL912">
        <v>1.1608000000000001</v>
      </c>
      <c r="BM912">
        <v>1.16435</v>
      </c>
      <c r="BN912">
        <v>1.1679999999999999</v>
      </c>
      <c r="BO912">
        <v>1.1716500000000001</v>
      </c>
      <c r="BP912">
        <v>1.1752</v>
      </c>
      <c r="BQ912">
        <v>1.17875</v>
      </c>
      <c r="BR912">
        <v>1.18215</v>
      </c>
      <c r="BS912">
        <v>1.1858</v>
      </c>
    </row>
    <row r="913" spans="1:71">
      <c r="A913" s="96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D913">
        <v>1.12605</v>
      </c>
      <c r="BE913">
        <v>1.12995</v>
      </c>
      <c r="BF913">
        <v>1.1337999999999999</v>
      </c>
      <c r="BG913">
        <v>1.1376500000000001</v>
      </c>
      <c r="BH913">
        <v>1.1414</v>
      </c>
      <c r="BI913">
        <v>1.1451</v>
      </c>
      <c r="BJ913">
        <v>1.1488</v>
      </c>
      <c r="BK913">
        <v>1.1525000000000001</v>
      </c>
      <c r="BL913">
        <v>1.1561999999999999</v>
      </c>
      <c r="BM913">
        <v>1.1598999999999999</v>
      </c>
      <c r="BN913">
        <v>1.1637500000000001</v>
      </c>
      <c r="BO913">
        <v>1.1676</v>
      </c>
      <c r="BP913">
        <v>1.1713</v>
      </c>
      <c r="BQ913">
        <v>1.1749499999999999</v>
      </c>
      <c r="BR913">
        <v>1.17855</v>
      </c>
      <c r="BS913">
        <v>1.18235</v>
      </c>
    </row>
    <row r="914" spans="1:71">
      <c r="A914" s="96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D914">
        <v>1.1228499999999999</v>
      </c>
      <c r="BE914">
        <v>1.1267</v>
      </c>
      <c r="BF914">
        <v>1.1305499999999999</v>
      </c>
      <c r="BG914">
        <v>1.1344000000000001</v>
      </c>
      <c r="BH914">
        <v>1.1379999999999999</v>
      </c>
      <c r="BI914">
        <v>1.1415</v>
      </c>
      <c r="BJ914">
        <v>1.145</v>
      </c>
      <c r="BK914">
        <v>1.1485000000000001</v>
      </c>
      <c r="BL914">
        <v>1.1519999999999999</v>
      </c>
      <c r="BM914">
        <v>1.1555</v>
      </c>
      <c r="BN914">
        <v>1.1591499999999999</v>
      </c>
      <c r="BO914">
        <v>1.16275</v>
      </c>
      <c r="BP914">
        <v>1.16625</v>
      </c>
      <c r="BQ914">
        <v>1.1697500000000001</v>
      </c>
      <c r="BR914">
        <v>1.1731</v>
      </c>
      <c r="BS914">
        <v>1.17675</v>
      </c>
    </row>
    <row r="915" spans="1:71">
      <c r="A915" s="96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D915">
        <v>1.12165</v>
      </c>
      <c r="BE915">
        <v>1.1254999999999999</v>
      </c>
      <c r="BF915">
        <v>1.1294</v>
      </c>
      <c r="BG915">
        <v>1.1332500000000001</v>
      </c>
      <c r="BH915">
        <v>1.1369</v>
      </c>
      <c r="BI915">
        <v>1.14045</v>
      </c>
      <c r="BJ915">
        <v>1.14395</v>
      </c>
      <c r="BK915">
        <v>1.1475</v>
      </c>
      <c r="BL915">
        <v>1.1510499999999999</v>
      </c>
      <c r="BM915">
        <v>1.1546000000000001</v>
      </c>
      <c r="BN915">
        <v>1.1583000000000001</v>
      </c>
      <c r="BO915">
        <v>1.16195</v>
      </c>
      <c r="BP915">
        <v>1.1655</v>
      </c>
      <c r="BQ915">
        <v>1.1690499999999999</v>
      </c>
      <c r="BR915">
        <v>1.1725000000000001</v>
      </c>
      <c r="BS915">
        <v>1.17615</v>
      </c>
    </row>
    <row r="916" spans="1:71">
      <c r="A916" s="96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D916">
        <v>1.1176999999999999</v>
      </c>
      <c r="BE916">
        <v>1.1217999999999999</v>
      </c>
      <c r="BF916">
        <v>1.12595</v>
      </c>
      <c r="BG916">
        <v>1.1301000000000001</v>
      </c>
      <c r="BH916">
        <v>1.1338999999999999</v>
      </c>
      <c r="BI916">
        <v>1.1376500000000001</v>
      </c>
      <c r="BJ916">
        <v>1.1413500000000001</v>
      </c>
      <c r="BK916">
        <v>1.1450499999999999</v>
      </c>
      <c r="BL916">
        <v>1.1488</v>
      </c>
      <c r="BM916">
        <v>1.1525000000000001</v>
      </c>
      <c r="BN916">
        <v>1.15635</v>
      </c>
      <c r="BO916">
        <v>1.1601999999999999</v>
      </c>
      <c r="BP916">
        <v>1.1638999999999999</v>
      </c>
      <c r="BQ916">
        <v>1.1676500000000001</v>
      </c>
      <c r="BR916">
        <v>1.1712499999999999</v>
      </c>
      <c r="BS916">
        <v>1.1750499999999999</v>
      </c>
    </row>
    <row r="917" spans="1:71">
      <c r="A917" s="96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D917">
        <v>1.1177999999999999</v>
      </c>
      <c r="BE917">
        <v>1.12205</v>
      </c>
      <c r="BF917">
        <v>1.1263000000000001</v>
      </c>
      <c r="BG917">
        <v>1.1306</v>
      </c>
      <c r="BH917">
        <v>1.1344000000000001</v>
      </c>
      <c r="BI917">
        <v>1.13805</v>
      </c>
      <c r="BJ917">
        <v>1.1416999999999999</v>
      </c>
      <c r="BK917">
        <v>1.1453500000000001</v>
      </c>
      <c r="BL917">
        <v>1.149</v>
      </c>
      <c r="BM917">
        <v>1.15265</v>
      </c>
      <c r="BN917">
        <v>1.15645</v>
      </c>
      <c r="BO917">
        <v>1.1601999999999999</v>
      </c>
      <c r="BP917">
        <v>1.1638500000000001</v>
      </c>
      <c r="BQ917">
        <v>1.1675</v>
      </c>
      <c r="BR917">
        <v>1.171</v>
      </c>
      <c r="BS917">
        <v>1.1748000000000001</v>
      </c>
    </row>
    <row r="918" spans="1:71">
      <c r="A918" s="96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D918">
        <v>1.1176999999999999</v>
      </c>
      <c r="BE918">
        <v>1.12195</v>
      </c>
      <c r="BF918">
        <v>1.1262000000000001</v>
      </c>
      <c r="BG918">
        <v>1.1305000000000001</v>
      </c>
      <c r="BH918">
        <v>1.1344000000000001</v>
      </c>
      <c r="BI918">
        <v>1.1382000000000001</v>
      </c>
      <c r="BJ918">
        <v>1.1419999999999999</v>
      </c>
      <c r="BK918">
        <v>1.1457999999999999</v>
      </c>
      <c r="BL918">
        <v>1.1496</v>
      </c>
      <c r="BM918">
        <v>1.1534</v>
      </c>
      <c r="BN918">
        <v>1.1573500000000001</v>
      </c>
      <c r="BO918">
        <v>1.1613</v>
      </c>
      <c r="BP918">
        <v>1.1651</v>
      </c>
      <c r="BQ918">
        <v>1.1688499999999999</v>
      </c>
      <c r="BR918">
        <v>1.17255</v>
      </c>
      <c r="BS918">
        <v>1.17645</v>
      </c>
    </row>
    <row r="919" spans="1:71">
      <c r="A919" s="96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D919">
        <v>1.1145499999999999</v>
      </c>
      <c r="BE919">
        <v>1.1189499999999999</v>
      </c>
      <c r="BF919">
        <v>1.1233500000000001</v>
      </c>
      <c r="BG919">
        <v>1.12775</v>
      </c>
      <c r="BH919">
        <v>1.13175</v>
      </c>
      <c r="BI919">
        <v>1.1355500000000001</v>
      </c>
      <c r="BJ919">
        <v>1.1393</v>
      </c>
      <c r="BK919">
        <v>1.1431</v>
      </c>
      <c r="BL919">
        <v>1.1469</v>
      </c>
      <c r="BM919">
        <v>1.15065</v>
      </c>
      <c r="BN919">
        <v>1.1546000000000001</v>
      </c>
      <c r="BO919">
        <v>1.15855</v>
      </c>
      <c r="BP919">
        <v>1.1623000000000001</v>
      </c>
      <c r="BQ919">
        <v>1.1660999999999999</v>
      </c>
      <c r="BR919">
        <v>1.1697500000000001</v>
      </c>
      <c r="BS919">
        <v>1.1736500000000001</v>
      </c>
    </row>
    <row r="920" spans="1:71">
      <c r="A920" s="96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D920">
        <v>1.1130500000000001</v>
      </c>
      <c r="BE920">
        <v>1.1173999999999999</v>
      </c>
      <c r="BF920">
        <v>1.12175</v>
      </c>
      <c r="BG920">
        <v>1.1261000000000001</v>
      </c>
      <c r="BH920">
        <v>1.13025</v>
      </c>
      <c r="BI920">
        <v>1.13425</v>
      </c>
      <c r="BJ920">
        <v>1.13825</v>
      </c>
      <c r="BK920">
        <v>1.14225</v>
      </c>
      <c r="BL920">
        <v>1.1463000000000001</v>
      </c>
      <c r="BM920">
        <v>1.1503000000000001</v>
      </c>
      <c r="BN920">
        <v>1.15445</v>
      </c>
      <c r="BO920">
        <v>1.1586000000000001</v>
      </c>
      <c r="BP920">
        <v>1.1626000000000001</v>
      </c>
      <c r="BQ920">
        <v>1.16665</v>
      </c>
      <c r="BR920">
        <v>1.1705000000000001</v>
      </c>
      <c r="BS920">
        <v>1.17465</v>
      </c>
    </row>
    <row r="921" spans="1:71">
      <c r="A921" s="96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D921">
        <v>1.11425</v>
      </c>
      <c r="BE921">
        <v>1.1185</v>
      </c>
      <c r="BF921">
        <v>1.1227499999999999</v>
      </c>
      <c r="BG921">
        <v>1.127</v>
      </c>
      <c r="BH921">
        <v>1.1310500000000001</v>
      </c>
      <c r="BI921">
        <v>1.1349499999999999</v>
      </c>
      <c r="BJ921">
        <v>1.1388499999999999</v>
      </c>
      <c r="BK921">
        <v>1.1427499999999999</v>
      </c>
      <c r="BL921">
        <v>1.1466499999999999</v>
      </c>
      <c r="BM921">
        <v>1.15055</v>
      </c>
      <c r="BN921">
        <v>1.1546000000000001</v>
      </c>
      <c r="BO921">
        <v>1.15865</v>
      </c>
      <c r="BP921">
        <v>1.16255</v>
      </c>
      <c r="BQ921">
        <v>1.16645</v>
      </c>
      <c r="BR921">
        <v>1.17025</v>
      </c>
      <c r="BS921">
        <v>1.17425</v>
      </c>
    </row>
    <row r="922" spans="1:71">
      <c r="A922" s="96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D922">
        <v>1.1104000000000001</v>
      </c>
      <c r="BE922">
        <v>1.1147499999999999</v>
      </c>
      <c r="BF922">
        <v>1.1191500000000001</v>
      </c>
      <c r="BG922">
        <v>1.1234999999999999</v>
      </c>
      <c r="BH922">
        <v>1.1275999999999999</v>
      </c>
      <c r="BI922">
        <v>1.1315500000000001</v>
      </c>
      <c r="BJ922">
        <v>1.1355500000000001</v>
      </c>
      <c r="BK922">
        <v>1.1395</v>
      </c>
      <c r="BL922">
        <v>1.1434500000000001</v>
      </c>
      <c r="BM922">
        <v>1.1474</v>
      </c>
      <c r="BN922">
        <v>1.1515500000000001</v>
      </c>
      <c r="BO922">
        <v>1.1556500000000001</v>
      </c>
      <c r="BP922">
        <v>1.1596</v>
      </c>
      <c r="BQ922">
        <v>1.1635500000000001</v>
      </c>
      <c r="BR922">
        <v>1.1674</v>
      </c>
      <c r="BS922">
        <v>1.1715</v>
      </c>
    </row>
    <row r="923" spans="1:71">
      <c r="A923" s="96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D923">
        <v>1.10945</v>
      </c>
      <c r="BE923">
        <v>1.11385</v>
      </c>
      <c r="BF923">
        <v>1.11825</v>
      </c>
      <c r="BG923">
        <v>1.1226499999999999</v>
      </c>
      <c r="BH923">
        <v>1.1268</v>
      </c>
      <c r="BI923">
        <v>1.1307499999999999</v>
      </c>
      <c r="BJ923">
        <v>1.1347499999999999</v>
      </c>
      <c r="BK923">
        <v>1.1387</v>
      </c>
      <c r="BL923">
        <v>1.1427</v>
      </c>
      <c r="BM923">
        <v>1.1466499999999999</v>
      </c>
      <c r="BN923">
        <v>1.1508</v>
      </c>
      <c r="BO923">
        <v>1.1549</v>
      </c>
      <c r="BP923">
        <v>1.1588499999999999</v>
      </c>
      <c r="BQ923">
        <v>1.1628499999999999</v>
      </c>
      <c r="BR923">
        <v>1.1667000000000001</v>
      </c>
      <c r="BS923">
        <v>1.1708000000000001</v>
      </c>
    </row>
    <row r="924" spans="1:71">
      <c r="A924" s="96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D924">
        <v>1.1062000000000001</v>
      </c>
      <c r="BE924">
        <v>1.1106</v>
      </c>
      <c r="BF924">
        <v>1.115</v>
      </c>
      <c r="BG924">
        <v>1.1194</v>
      </c>
      <c r="BH924">
        <v>1.1235999999999999</v>
      </c>
      <c r="BI924">
        <v>1.1275999999999999</v>
      </c>
      <c r="BJ924">
        <v>1.1315999999999999</v>
      </c>
      <c r="BK924">
        <v>1.13565</v>
      </c>
      <c r="BL924">
        <v>1.1396500000000001</v>
      </c>
      <c r="BM924">
        <v>1.1436999999999999</v>
      </c>
      <c r="BN924">
        <v>1.1478999999999999</v>
      </c>
      <c r="BO924">
        <v>1.15205</v>
      </c>
      <c r="BP924">
        <v>1.15605</v>
      </c>
      <c r="BQ924">
        <v>1.1600999999999999</v>
      </c>
      <c r="BR924">
        <v>1.1639999999999999</v>
      </c>
      <c r="BS924">
        <v>1.16815</v>
      </c>
    </row>
    <row r="925" spans="1:71">
      <c r="A925" s="96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D925">
        <v>1.10405</v>
      </c>
      <c r="BE925">
        <v>1.1085499999999999</v>
      </c>
      <c r="BF925">
        <v>1.1131</v>
      </c>
      <c r="BG925">
        <v>1.11765</v>
      </c>
      <c r="BH925">
        <v>1.1220000000000001</v>
      </c>
      <c r="BI925">
        <v>1.1262000000000001</v>
      </c>
      <c r="BJ925">
        <v>1.1304000000000001</v>
      </c>
      <c r="BK925">
        <v>1.1346000000000001</v>
      </c>
      <c r="BL925">
        <v>1.1388499999999999</v>
      </c>
      <c r="BM925">
        <v>1.1430499999999999</v>
      </c>
      <c r="BN925">
        <v>1.1474500000000001</v>
      </c>
      <c r="BO925">
        <v>1.1517999999999999</v>
      </c>
      <c r="BP925">
        <v>1.1559999999999999</v>
      </c>
      <c r="BQ925">
        <v>1.1601999999999999</v>
      </c>
      <c r="BR925">
        <v>1.1642999999999999</v>
      </c>
      <c r="BS925">
        <v>1.16865</v>
      </c>
    </row>
    <row r="926" spans="1:71">
      <c r="A926" s="96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D926">
        <v>1.1084000000000001</v>
      </c>
      <c r="BE926">
        <v>1.1130500000000001</v>
      </c>
      <c r="BF926">
        <v>1.11765</v>
      </c>
      <c r="BG926">
        <v>1.1223000000000001</v>
      </c>
      <c r="BH926">
        <v>1.1266499999999999</v>
      </c>
      <c r="BI926">
        <v>1.1308499999999999</v>
      </c>
      <c r="BJ926">
        <v>1.1351</v>
      </c>
      <c r="BK926">
        <v>1.1393</v>
      </c>
      <c r="BL926">
        <v>1.1435</v>
      </c>
      <c r="BM926">
        <v>1.1476999999999999</v>
      </c>
      <c r="BN926">
        <v>1.1520999999999999</v>
      </c>
      <c r="BO926">
        <v>1.15645</v>
      </c>
      <c r="BP926">
        <v>1.16065</v>
      </c>
      <c r="BQ926">
        <v>1.1648499999999999</v>
      </c>
      <c r="BR926">
        <v>1.1689000000000001</v>
      </c>
      <c r="BS926">
        <v>1.1732499999999999</v>
      </c>
    </row>
    <row r="927" spans="1:71">
      <c r="A927" s="96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D927">
        <v>1.1030500000000001</v>
      </c>
      <c r="BE927">
        <v>1.10765</v>
      </c>
      <c r="BF927">
        <v>1.11225</v>
      </c>
      <c r="BG927">
        <v>1.1169</v>
      </c>
      <c r="BH927">
        <v>1.1212500000000001</v>
      </c>
      <c r="BI927">
        <v>1.1254</v>
      </c>
      <c r="BJ927">
        <v>1.1295999999999999</v>
      </c>
      <c r="BK927">
        <v>1.13375</v>
      </c>
      <c r="BL927">
        <v>1.1378999999999999</v>
      </c>
      <c r="BM927">
        <v>1.1420999999999999</v>
      </c>
      <c r="BN927">
        <v>1.14645</v>
      </c>
      <c r="BO927">
        <v>1.1507499999999999</v>
      </c>
      <c r="BP927">
        <v>1.1549</v>
      </c>
      <c r="BQ927">
        <v>1.1591</v>
      </c>
      <c r="BR927">
        <v>1.1631</v>
      </c>
      <c r="BS927">
        <v>1.1674500000000001</v>
      </c>
    </row>
    <row r="928" spans="1:71">
      <c r="A928" s="96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D928">
        <v>1.1022000000000001</v>
      </c>
      <c r="BE928">
        <v>1.1069</v>
      </c>
      <c r="BF928">
        <v>1.11155</v>
      </c>
      <c r="BG928">
        <v>1.11625</v>
      </c>
      <c r="BH928">
        <v>1.1206</v>
      </c>
      <c r="BI928">
        <v>1.1246499999999999</v>
      </c>
      <c r="BJ928">
        <v>1.1287499999999999</v>
      </c>
      <c r="BK928">
        <v>1.1328</v>
      </c>
      <c r="BL928">
        <v>1.1368499999999999</v>
      </c>
      <c r="BM928">
        <v>1.1409499999999999</v>
      </c>
      <c r="BN928">
        <v>1.1452</v>
      </c>
      <c r="BO928">
        <v>1.1494</v>
      </c>
      <c r="BP928">
        <v>1.1534500000000001</v>
      </c>
      <c r="BQ928">
        <v>1.1575</v>
      </c>
      <c r="BR928">
        <v>1.1614500000000001</v>
      </c>
      <c r="BS928">
        <v>1.1656500000000001</v>
      </c>
    </row>
    <row r="929" spans="1:71">
      <c r="A929" s="96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D929">
        <v>1.1008500000000001</v>
      </c>
      <c r="BE929">
        <v>1.1056999999999999</v>
      </c>
      <c r="BF929">
        <v>1.1105499999999999</v>
      </c>
      <c r="BG929">
        <v>1.1153500000000001</v>
      </c>
      <c r="BH929">
        <v>1.1200000000000001</v>
      </c>
      <c r="BI929">
        <v>1.1244000000000001</v>
      </c>
      <c r="BJ929">
        <v>1.1288499999999999</v>
      </c>
      <c r="BK929">
        <v>1.1332500000000001</v>
      </c>
      <c r="BL929">
        <v>1.1376999999999999</v>
      </c>
      <c r="BM929">
        <v>1.1420999999999999</v>
      </c>
      <c r="BN929">
        <v>1.1467499999999999</v>
      </c>
      <c r="BO929">
        <v>1.1513</v>
      </c>
      <c r="BP929">
        <v>1.1557500000000001</v>
      </c>
      <c r="BQ929">
        <v>1.16015</v>
      </c>
      <c r="BR929">
        <v>1.16445</v>
      </c>
      <c r="BS929">
        <v>1.1690499999999999</v>
      </c>
    </row>
    <row r="930" spans="1:71">
      <c r="A930" s="96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D930">
        <v>1.1047499999999999</v>
      </c>
      <c r="BE930">
        <v>1.1095999999999999</v>
      </c>
      <c r="BF930">
        <v>1.1144000000000001</v>
      </c>
      <c r="BG930">
        <v>1.1192500000000001</v>
      </c>
      <c r="BH930">
        <v>1.12385</v>
      </c>
      <c r="BI930">
        <v>1.1282000000000001</v>
      </c>
      <c r="BJ930">
        <v>1.1325499999999999</v>
      </c>
      <c r="BK930">
        <v>1.1369</v>
      </c>
      <c r="BL930">
        <v>1.1412500000000001</v>
      </c>
      <c r="BM930">
        <v>1.1456500000000001</v>
      </c>
      <c r="BN930">
        <v>1.1501999999999999</v>
      </c>
      <c r="BO930">
        <v>1.1547000000000001</v>
      </c>
      <c r="BP930">
        <v>1.1590499999999999</v>
      </c>
      <c r="BQ930">
        <v>1.1634</v>
      </c>
      <c r="BR930">
        <v>1.1676500000000001</v>
      </c>
      <c r="BS930">
        <v>1.17215</v>
      </c>
    </row>
    <row r="931" spans="1:71">
      <c r="A931" s="96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D931">
        <v>1.1028</v>
      </c>
      <c r="BE931">
        <v>1.10765</v>
      </c>
      <c r="BF931">
        <v>1.1125</v>
      </c>
      <c r="BG931">
        <v>1.1173999999999999</v>
      </c>
      <c r="BH931">
        <v>1.1220000000000001</v>
      </c>
      <c r="BI931">
        <v>1.1264000000000001</v>
      </c>
      <c r="BJ931">
        <v>1.1308</v>
      </c>
      <c r="BK931">
        <v>1.1351500000000001</v>
      </c>
      <c r="BL931">
        <v>1.1395500000000001</v>
      </c>
      <c r="BM931">
        <v>1.14395</v>
      </c>
      <c r="BN931">
        <v>1.1485000000000001</v>
      </c>
      <c r="BO931">
        <v>1.1530499999999999</v>
      </c>
      <c r="BP931">
        <v>1.1574500000000001</v>
      </c>
      <c r="BQ931">
        <v>1.1617999999999999</v>
      </c>
      <c r="BR931">
        <v>1.16605</v>
      </c>
      <c r="BS931">
        <v>1.1706000000000001</v>
      </c>
    </row>
    <row r="932" spans="1:71">
      <c r="A932" s="96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D932">
        <v>1.1044499999999999</v>
      </c>
      <c r="BE932">
        <v>1.10965</v>
      </c>
      <c r="BF932">
        <v>1.1149</v>
      </c>
      <c r="BG932">
        <v>1.12015</v>
      </c>
      <c r="BH932">
        <v>1.1250500000000001</v>
      </c>
      <c r="BI932">
        <v>1.1296999999999999</v>
      </c>
      <c r="BJ932">
        <v>1.1343000000000001</v>
      </c>
      <c r="BK932">
        <v>1.1389</v>
      </c>
      <c r="BL932">
        <v>1.1435</v>
      </c>
      <c r="BM932">
        <v>1.14815</v>
      </c>
      <c r="BN932">
        <v>1.1529499999999999</v>
      </c>
      <c r="BO932">
        <v>1.1577</v>
      </c>
      <c r="BP932">
        <v>1.16235</v>
      </c>
      <c r="BQ932">
        <v>1.1669499999999999</v>
      </c>
      <c r="BR932">
        <v>1.1714</v>
      </c>
      <c r="BS932">
        <v>1.1761999999999999</v>
      </c>
    </row>
    <row r="933" spans="1:71">
      <c r="A933" s="96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D933">
        <v>1.1042000000000001</v>
      </c>
      <c r="BE933">
        <v>1.1092500000000001</v>
      </c>
      <c r="BF933">
        <v>1.1143000000000001</v>
      </c>
      <c r="BG933">
        <v>1.1194</v>
      </c>
      <c r="BH933">
        <v>1.1242000000000001</v>
      </c>
      <c r="BI933">
        <v>1.1287499999999999</v>
      </c>
      <c r="BJ933">
        <v>1.1333500000000001</v>
      </c>
      <c r="BK933">
        <v>1.1378999999999999</v>
      </c>
      <c r="BL933">
        <v>1.14245</v>
      </c>
      <c r="BM933">
        <v>1.1470499999999999</v>
      </c>
      <c r="BN933">
        <v>1.1517999999999999</v>
      </c>
      <c r="BO933">
        <v>1.15655</v>
      </c>
      <c r="BP933">
        <v>1.1611</v>
      </c>
      <c r="BQ933">
        <v>1.1656500000000001</v>
      </c>
      <c r="BR933">
        <v>1.1700999999999999</v>
      </c>
      <c r="BS933">
        <v>1.1748000000000001</v>
      </c>
    </row>
    <row r="934" spans="1:71">
      <c r="A934" s="96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D934">
        <v>1.1087499999999999</v>
      </c>
      <c r="BE934">
        <v>1.1134999999999999</v>
      </c>
      <c r="BF934">
        <v>1.1183000000000001</v>
      </c>
      <c r="BG934">
        <v>1.1230500000000001</v>
      </c>
      <c r="BH934">
        <v>1.1275999999999999</v>
      </c>
      <c r="BI934">
        <v>1.13185</v>
      </c>
      <c r="BJ934">
        <v>1.1361000000000001</v>
      </c>
      <c r="BK934">
        <v>1.14035</v>
      </c>
      <c r="BL934">
        <v>1.14455</v>
      </c>
      <c r="BM934">
        <v>1.1488</v>
      </c>
      <c r="BN934">
        <v>1.1532500000000001</v>
      </c>
      <c r="BO934">
        <v>1.1576500000000001</v>
      </c>
      <c r="BP934">
        <v>1.1618999999999999</v>
      </c>
      <c r="BQ934">
        <v>1.1660999999999999</v>
      </c>
      <c r="BR934">
        <v>1.17025</v>
      </c>
      <c r="BS934">
        <v>1.1746000000000001</v>
      </c>
    </row>
    <row r="935" spans="1:71">
      <c r="A935" s="96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D935">
        <v>1.1086</v>
      </c>
      <c r="BE935">
        <v>1.1134999999999999</v>
      </c>
      <c r="BF935">
        <v>1.11835</v>
      </c>
      <c r="BG935">
        <v>1.1232</v>
      </c>
      <c r="BH935">
        <v>1.1278999999999999</v>
      </c>
      <c r="BI935">
        <v>1.13235</v>
      </c>
      <c r="BJ935">
        <v>1.1368</v>
      </c>
      <c r="BK935">
        <v>1.1412500000000001</v>
      </c>
      <c r="BL935">
        <v>1.1456999999999999</v>
      </c>
      <c r="BM935">
        <v>1.15015</v>
      </c>
      <c r="BN935">
        <v>1.1548</v>
      </c>
      <c r="BO935">
        <v>1.1594</v>
      </c>
      <c r="BP935">
        <v>1.1638500000000001</v>
      </c>
      <c r="BQ935">
        <v>1.1682999999999999</v>
      </c>
      <c r="BR935">
        <v>1.1726000000000001</v>
      </c>
      <c r="BS935">
        <v>1.1772</v>
      </c>
    </row>
    <row r="936" spans="1:71">
      <c r="A936" s="96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D936">
        <v>1.1055999999999999</v>
      </c>
      <c r="BE936">
        <v>1.1105499999999999</v>
      </c>
      <c r="BF936">
        <v>1.1154500000000001</v>
      </c>
      <c r="BG936">
        <v>1.1204000000000001</v>
      </c>
      <c r="BH936">
        <v>1.1252</v>
      </c>
      <c r="BI936">
        <v>1.1297999999999999</v>
      </c>
      <c r="BJ936">
        <v>1.1344000000000001</v>
      </c>
      <c r="BK936">
        <v>1.1389499999999999</v>
      </c>
      <c r="BL936">
        <v>1.1435500000000001</v>
      </c>
      <c r="BM936">
        <v>1.14815</v>
      </c>
      <c r="BN936">
        <v>1.1529499999999999</v>
      </c>
      <c r="BO936">
        <v>1.1577</v>
      </c>
      <c r="BP936">
        <v>1.1623000000000001</v>
      </c>
      <c r="BQ936">
        <v>1.1669</v>
      </c>
      <c r="BR936">
        <v>1.1713</v>
      </c>
      <c r="BS936">
        <v>1.17605</v>
      </c>
    </row>
    <row r="937" spans="1:71">
      <c r="A937" s="96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D937">
        <v>1.1093999999999999</v>
      </c>
      <c r="BE937">
        <v>1.11425</v>
      </c>
      <c r="BF937">
        <v>1.1191500000000001</v>
      </c>
      <c r="BG937">
        <v>1.1240000000000001</v>
      </c>
      <c r="BH937">
        <v>1.1287</v>
      </c>
      <c r="BI937">
        <v>1.1331500000000001</v>
      </c>
      <c r="BJ937">
        <v>1.1375500000000001</v>
      </c>
      <c r="BK937">
        <v>1.1419999999999999</v>
      </c>
      <c r="BL937">
        <v>1.14645</v>
      </c>
      <c r="BM937">
        <v>1.1508499999999999</v>
      </c>
      <c r="BN937">
        <v>1.1555</v>
      </c>
      <c r="BO937">
        <v>1.1600999999999999</v>
      </c>
      <c r="BP937">
        <v>1.1645000000000001</v>
      </c>
      <c r="BQ937">
        <v>1.1689499999999999</v>
      </c>
      <c r="BR937">
        <v>1.1732499999999999</v>
      </c>
      <c r="BS937">
        <v>1.1778</v>
      </c>
    </row>
    <row r="938" spans="1:71">
      <c r="A938" s="96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D938">
        <v>1.1148499999999999</v>
      </c>
      <c r="BE938">
        <v>1.11975</v>
      </c>
      <c r="BF938">
        <v>1.1246</v>
      </c>
      <c r="BG938">
        <v>1.1294999999999999</v>
      </c>
      <c r="BH938">
        <v>1.1342000000000001</v>
      </c>
      <c r="BI938">
        <v>1.1385000000000001</v>
      </c>
      <c r="BJ938">
        <v>1.1428499999999999</v>
      </c>
      <c r="BK938">
        <v>1.1471499999999999</v>
      </c>
      <c r="BL938">
        <v>1.1515</v>
      </c>
      <c r="BM938">
        <v>1.1557999999999999</v>
      </c>
      <c r="BN938">
        <v>1.16035</v>
      </c>
      <c r="BO938">
        <v>1.1648000000000001</v>
      </c>
      <c r="BP938">
        <v>1.1691499999999999</v>
      </c>
      <c r="BQ938">
        <v>1.1734500000000001</v>
      </c>
      <c r="BR938">
        <v>1.1776500000000001</v>
      </c>
      <c r="BS938">
        <v>1.18215</v>
      </c>
    </row>
    <row r="939" spans="1:71">
      <c r="A939" s="96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D939">
        <v>1.0966</v>
      </c>
      <c r="BE939">
        <v>1.1020000000000001</v>
      </c>
      <c r="BF939">
        <v>1.1073999999999999</v>
      </c>
      <c r="BG939">
        <v>1.1128</v>
      </c>
      <c r="BH939">
        <v>1.11805</v>
      </c>
      <c r="BI939">
        <v>1.1230500000000001</v>
      </c>
      <c r="BJ939">
        <v>1.12805</v>
      </c>
      <c r="BK939">
        <v>1.1330499999999999</v>
      </c>
      <c r="BL939">
        <v>1.13805</v>
      </c>
      <c r="BM939">
        <v>1.1431</v>
      </c>
      <c r="BN939">
        <v>1.1483000000000001</v>
      </c>
      <c r="BO939">
        <v>1.1534500000000001</v>
      </c>
      <c r="BP939">
        <v>1.15845</v>
      </c>
      <c r="BQ939">
        <v>1.1635</v>
      </c>
      <c r="BR939">
        <v>1.1682999999999999</v>
      </c>
      <c r="BS939">
        <v>1.1735</v>
      </c>
    </row>
    <row r="940" spans="1:71">
      <c r="A940" s="96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D940">
        <v>1.1006</v>
      </c>
      <c r="BE940">
        <v>1.1056999999999999</v>
      </c>
      <c r="BF940">
        <v>1.1108499999999999</v>
      </c>
      <c r="BG940">
        <v>1.1160000000000001</v>
      </c>
      <c r="BH940">
        <v>1.1209499999999999</v>
      </c>
      <c r="BI940">
        <v>1.1254999999999999</v>
      </c>
      <c r="BJ940">
        <v>1.1301000000000001</v>
      </c>
      <c r="BK940">
        <v>1.1346499999999999</v>
      </c>
      <c r="BL940">
        <v>1.1392</v>
      </c>
      <c r="BM940">
        <v>1.1437999999999999</v>
      </c>
      <c r="BN940">
        <v>1.14855</v>
      </c>
      <c r="BO940">
        <v>1.1533</v>
      </c>
      <c r="BP940">
        <v>1.15785</v>
      </c>
      <c r="BQ940">
        <v>1.16245</v>
      </c>
      <c r="BR940">
        <v>1.1668499999999999</v>
      </c>
      <c r="BS940">
        <v>1.1716</v>
      </c>
    </row>
    <row r="941" spans="1:71">
      <c r="A941" s="96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D941">
        <v>1.0946499999999999</v>
      </c>
      <c r="BE941">
        <v>1.10005</v>
      </c>
      <c r="BF941">
        <v>1.10545</v>
      </c>
      <c r="BG941">
        <v>1.1108499999999999</v>
      </c>
      <c r="BH941">
        <v>1.11595</v>
      </c>
      <c r="BI941">
        <v>1.1204499999999999</v>
      </c>
      <c r="BJ941">
        <v>1.1249</v>
      </c>
      <c r="BK941">
        <v>1.1294</v>
      </c>
      <c r="BL941">
        <v>1.1338999999999999</v>
      </c>
      <c r="BM941">
        <v>1.13835</v>
      </c>
      <c r="BN941">
        <v>1.1430499999999999</v>
      </c>
      <c r="BO941">
        <v>1.1476500000000001</v>
      </c>
      <c r="BP941">
        <v>1.15215</v>
      </c>
      <c r="BQ941">
        <v>1.1566000000000001</v>
      </c>
      <c r="BR941">
        <v>1.1609499999999999</v>
      </c>
      <c r="BS941">
        <v>1.1656</v>
      </c>
    </row>
    <row r="942" spans="1:71">
      <c r="A942" s="96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D942">
        <v>1.0886</v>
      </c>
      <c r="BE942">
        <v>1.0942499999999999</v>
      </c>
      <c r="BF942">
        <v>1.0999000000000001</v>
      </c>
      <c r="BG942">
        <v>1.1054999999999999</v>
      </c>
      <c r="BH942">
        <v>1.1109</v>
      </c>
      <c r="BI942">
        <v>1.1157999999999999</v>
      </c>
      <c r="BJ942">
        <v>1.1207499999999999</v>
      </c>
      <c r="BK942">
        <v>1.12565</v>
      </c>
      <c r="BL942">
        <v>1.1306</v>
      </c>
      <c r="BM942">
        <v>1.1355</v>
      </c>
      <c r="BN942">
        <v>1.1406499999999999</v>
      </c>
      <c r="BO942">
        <v>1.1456999999999999</v>
      </c>
      <c r="BP942">
        <v>1.15065</v>
      </c>
      <c r="BQ942">
        <v>1.1555500000000001</v>
      </c>
      <c r="BR942">
        <v>1.1603000000000001</v>
      </c>
      <c r="BS942">
        <v>1.1654</v>
      </c>
    </row>
    <row r="943" spans="1:71">
      <c r="A943" s="96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D943">
        <v>1.085</v>
      </c>
      <c r="BE943">
        <v>1.0906499999999999</v>
      </c>
      <c r="BF943">
        <v>1.0963000000000001</v>
      </c>
      <c r="BG943">
        <v>1.10195</v>
      </c>
      <c r="BH943">
        <v>1.1073</v>
      </c>
      <c r="BI943">
        <v>1.1120000000000001</v>
      </c>
      <c r="BJ943">
        <v>1.1167</v>
      </c>
      <c r="BK943">
        <v>1.1214</v>
      </c>
      <c r="BL943">
        <v>1.1261000000000001</v>
      </c>
      <c r="BM943">
        <v>1.1308</v>
      </c>
      <c r="BN943">
        <v>1.13575</v>
      </c>
      <c r="BO943">
        <v>1.1406000000000001</v>
      </c>
      <c r="BP943">
        <v>1.1453</v>
      </c>
      <c r="BQ943">
        <v>1.1499999999999999</v>
      </c>
      <c r="BR943">
        <v>1.15455</v>
      </c>
      <c r="BS943">
        <v>1.1594</v>
      </c>
    </row>
    <row r="944" spans="1:71">
      <c r="A944" s="96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D944">
        <v>1.07925</v>
      </c>
      <c r="BE944">
        <v>1.0847</v>
      </c>
      <c r="BF944">
        <v>1.0902000000000001</v>
      </c>
      <c r="BG944">
        <v>1.09565</v>
      </c>
      <c r="BH944">
        <v>1.1008500000000001</v>
      </c>
      <c r="BI944">
        <v>1.1054999999999999</v>
      </c>
      <c r="BJ944">
        <v>1.11015</v>
      </c>
      <c r="BK944">
        <v>1.1148</v>
      </c>
      <c r="BL944">
        <v>1.1194500000000001</v>
      </c>
      <c r="BM944">
        <v>1.1241000000000001</v>
      </c>
      <c r="BN944">
        <v>1.1289499999999999</v>
      </c>
      <c r="BO944">
        <v>1.13375</v>
      </c>
      <c r="BP944">
        <v>1.1384000000000001</v>
      </c>
      <c r="BQ944">
        <v>1.1430499999999999</v>
      </c>
      <c r="BR944">
        <v>1.1475500000000001</v>
      </c>
      <c r="BS944">
        <v>1.15235</v>
      </c>
    </row>
    <row r="945" spans="1:71">
      <c r="A945" s="96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D945">
        <v>1.0780000000000001</v>
      </c>
      <c r="BE945">
        <v>1.0837000000000001</v>
      </c>
      <c r="BF945">
        <v>1.08935</v>
      </c>
      <c r="BG945">
        <v>1.095</v>
      </c>
      <c r="BH945">
        <v>1.1004</v>
      </c>
      <c r="BI945">
        <v>1.1051</v>
      </c>
      <c r="BJ945">
        <v>1.1097999999999999</v>
      </c>
      <c r="BK945">
        <v>1.1145</v>
      </c>
      <c r="BL945">
        <v>1.1192</v>
      </c>
      <c r="BM945">
        <v>1.1238999999999999</v>
      </c>
      <c r="BN945">
        <v>1.1288</v>
      </c>
      <c r="BO945">
        <v>1.13365</v>
      </c>
      <c r="BP945">
        <v>1.13835</v>
      </c>
      <c r="BQ945">
        <v>1.1430499999999999</v>
      </c>
      <c r="BR945">
        <v>1.1476</v>
      </c>
      <c r="BS945">
        <v>1.15245</v>
      </c>
    </row>
    <row r="946" spans="1:71">
      <c r="A946" s="96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D946">
        <v>1.077</v>
      </c>
      <c r="BE946">
        <v>1.0826</v>
      </c>
      <c r="BF946">
        <v>1.08815</v>
      </c>
      <c r="BG946">
        <v>1.09375</v>
      </c>
      <c r="BH946">
        <v>1.0991</v>
      </c>
      <c r="BI946">
        <v>1.10385</v>
      </c>
      <c r="BJ946">
        <v>1.1086</v>
      </c>
      <c r="BK946">
        <v>1.1133</v>
      </c>
      <c r="BL946">
        <v>1.11805</v>
      </c>
      <c r="BM946">
        <v>1.1227499999999999</v>
      </c>
      <c r="BN946">
        <v>1.1276999999999999</v>
      </c>
      <c r="BO946">
        <v>1.1326000000000001</v>
      </c>
      <c r="BP946">
        <v>1.1373500000000001</v>
      </c>
      <c r="BQ946">
        <v>1.14205</v>
      </c>
      <c r="BR946">
        <v>1.1466499999999999</v>
      </c>
      <c r="BS946">
        <v>1.1515</v>
      </c>
    </row>
    <row r="947" spans="1:71">
      <c r="A947" s="96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D947">
        <v>1.0818000000000001</v>
      </c>
      <c r="BE947">
        <v>1.0871999999999999</v>
      </c>
      <c r="BF947">
        <v>1.0926499999999999</v>
      </c>
      <c r="BG947">
        <v>1.09805</v>
      </c>
      <c r="BH947">
        <v>1.1032999999999999</v>
      </c>
      <c r="BI947">
        <v>1.10815</v>
      </c>
      <c r="BJ947">
        <v>1.1129500000000001</v>
      </c>
      <c r="BK947">
        <v>1.11775</v>
      </c>
      <c r="BL947">
        <v>1.1225499999999999</v>
      </c>
      <c r="BM947">
        <v>1.1273500000000001</v>
      </c>
      <c r="BN947">
        <v>1.1324000000000001</v>
      </c>
      <c r="BO947">
        <v>1.1373500000000001</v>
      </c>
      <c r="BP947">
        <v>1.14215</v>
      </c>
      <c r="BQ947">
        <v>1.147</v>
      </c>
      <c r="BR947">
        <v>1.1516500000000001</v>
      </c>
      <c r="BS947">
        <v>1.1566000000000001</v>
      </c>
    </row>
    <row r="948" spans="1:71">
      <c r="A948" s="96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D948">
        <v>1.0823</v>
      </c>
      <c r="BE948">
        <v>1.08775</v>
      </c>
      <c r="BF948">
        <v>1.0931999999999999</v>
      </c>
      <c r="BG948">
        <v>1.0987</v>
      </c>
      <c r="BH948">
        <v>1.1040000000000001</v>
      </c>
      <c r="BI948">
        <v>1.1087</v>
      </c>
      <c r="BJ948">
        <v>1.1133999999999999</v>
      </c>
      <c r="BK948">
        <v>1.1181000000000001</v>
      </c>
      <c r="BL948">
        <v>1.1228</v>
      </c>
      <c r="BM948">
        <v>1.1274999999999999</v>
      </c>
      <c r="BN948">
        <v>1.1324000000000001</v>
      </c>
      <c r="BO948">
        <v>1.1372500000000001</v>
      </c>
      <c r="BP948">
        <v>1.14195</v>
      </c>
      <c r="BQ948">
        <v>1.1466499999999999</v>
      </c>
      <c r="BR948">
        <v>1.1512</v>
      </c>
      <c r="BS948">
        <v>1.15605</v>
      </c>
    </row>
    <row r="949" spans="1:71">
      <c r="A949" s="96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D949">
        <v>1.0769500000000001</v>
      </c>
      <c r="BE949">
        <v>1.0824499999999999</v>
      </c>
      <c r="BF949">
        <v>1.08795</v>
      </c>
      <c r="BG949">
        <v>1.09345</v>
      </c>
      <c r="BH949">
        <v>1.0987499999999999</v>
      </c>
      <c r="BI949">
        <v>1.10345</v>
      </c>
      <c r="BJ949">
        <v>1.1081000000000001</v>
      </c>
      <c r="BK949">
        <v>1.1128</v>
      </c>
      <c r="BL949">
        <v>1.1174999999999999</v>
      </c>
      <c r="BM949">
        <v>1.1222000000000001</v>
      </c>
      <c r="BN949">
        <v>1.1270500000000001</v>
      </c>
      <c r="BO949">
        <v>1.1318999999999999</v>
      </c>
      <c r="BP949">
        <v>1.1366000000000001</v>
      </c>
      <c r="BQ949">
        <v>1.1413</v>
      </c>
      <c r="BR949">
        <v>1.1457999999999999</v>
      </c>
      <c r="BS949">
        <v>1.15065</v>
      </c>
    </row>
    <row r="950" spans="1:71">
      <c r="A950" s="96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D950">
        <v>1.07155</v>
      </c>
      <c r="BE950">
        <v>1.07725</v>
      </c>
      <c r="BF950">
        <v>1.0829500000000001</v>
      </c>
      <c r="BG950">
        <v>1.0887</v>
      </c>
      <c r="BH950">
        <v>1.0942000000000001</v>
      </c>
      <c r="BI950">
        <v>1.0990500000000001</v>
      </c>
      <c r="BJ950">
        <v>1.1039000000000001</v>
      </c>
      <c r="BK950">
        <v>1.1087499999999999</v>
      </c>
      <c r="BL950">
        <v>1.1135999999999999</v>
      </c>
      <c r="BM950">
        <v>1.1184000000000001</v>
      </c>
      <c r="BN950">
        <v>1.1234999999999999</v>
      </c>
      <c r="BO950">
        <v>1.1285000000000001</v>
      </c>
      <c r="BP950">
        <v>1.1333</v>
      </c>
      <c r="BQ950">
        <v>1.13815</v>
      </c>
      <c r="BR950">
        <v>1.1428499999999999</v>
      </c>
      <c r="BS950">
        <v>1.14785</v>
      </c>
    </row>
    <row r="951" spans="1:71">
      <c r="A951" s="96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D951">
        <v>1.0654999999999999</v>
      </c>
      <c r="BE951">
        <v>1.07145</v>
      </c>
      <c r="BF951">
        <v>1.0773999999999999</v>
      </c>
      <c r="BG951">
        <v>1.08335</v>
      </c>
      <c r="BH951">
        <v>1.0891</v>
      </c>
      <c r="BI951">
        <v>1.09395</v>
      </c>
      <c r="BJ951">
        <v>1.0988</v>
      </c>
      <c r="BK951">
        <v>1.10365</v>
      </c>
      <c r="BL951">
        <v>1.1085</v>
      </c>
      <c r="BM951">
        <v>1.1133500000000001</v>
      </c>
      <c r="BN951">
        <v>1.1184000000000001</v>
      </c>
      <c r="BO951">
        <v>1.1234</v>
      </c>
      <c r="BP951">
        <v>1.12825</v>
      </c>
      <c r="BQ951">
        <v>1.1330499999999999</v>
      </c>
      <c r="BR951">
        <v>1.13775</v>
      </c>
      <c r="BS951">
        <v>1.1427499999999999</v>
      </c>
    </row>
    <row r="952" spans="1:71">
      <c r="A952" s="96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D952">
        <v>1.0743499999999999</v>
      </c>
      <c r="BE952">
        <v>1.08005</v>
      </c>
      <c r="BF952">
        <v>1.0858000000000001</v>
      </c>
      <c r="BG952">
        <v>1.0914999999999999</v>
      </c>
      <c r="BH952">
        <v>1.0970500000000001</v>
      </c>
      <c r="BI952">
        <v>1.1016999999999999</v>
      </c>
      <c r="BJ952">
        <v>1.1064000000000001</v>
      </c>
      <c r="BK952">
        <v>1.1110500000000001</v>
      </c>
      <c r="BL952">
        <v>1.11575</v>
      </c>
      <c r="BM952">
        <v>1.1204000000000001</v>
      </c>
      <c r="BN952">
        <v>1.1252500000000001</v>
      </c>
      <c r="BO952">
        <v>1.1301000000000001</v>
      </c>
      <c r="BP952">
        <v>1.1347499999999999</v>
      </c>
      <c r="BQ952">
        <v>1.1394500000000001</v>
      </c>
      <c r="BR952">
        <v>1.14395</v>
      </c>
      <c r="BS952">
        <v>1.1487499999999999</v>
      </c>
    </row>
    <row r="953" spans="1:71">
      <c r="A953" s="96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D953">
        <v>1.0710999999999999</v>
      </c>
      <c r="BE953">
        <v>1.0768500000000001</v>
      </c>
      <c r="BF953">
        <v>1.0826499999999999</v>
      </c>
      <c r="BG953">
        <v>1.0884499999999999</v>
      </c>
      <c r="BH953">
        <v>1.0941000000000001</v>
      </c>
      <c r="BI953">
        <v>1.0989</v>
      </c>
      <c r="BJ953">
        <v>1.10375</v>
      </c>
      <c r="BK953">
        <v>1.1085499999999999</v>
      </c>
      <c r="BL953">
        <v>1.1133999999999999</v>
      </c>
      <c r="BM953">
        <v>1.1182000000000001</v>
      </c>
      <c r="BN953">
        <v>1.1232500000000001</v>
      </c>
      <c r="BO953">
        <v>1.12825</v>
      </c>
      <c r="BP953">
        <v>1.1331</v>
      </c>
      <c r="BQ953">
        <v>1.1378999999999999</v>
      </c>
      <c r="BR953">
        <v>1.1426000000000001</v>
      </c>
      <c r="BS953">
        <v>1.1475500000000001</v>
      </c>
    </row>
    <row r="954" spans="1:71">
      <c r="A954" s="96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D954">
        <v>1.0790500000000001</v>
      </c>
      <c r="BE954">
        <v>1.0845</v>
      </c>
      <c r="BF954">
        <v>1.0900000000000001</v>
      </c>
      <c r="BG954">
        <v>1.0954999999999999</v>
      </c>
      <c r="BH954">
        <v>1.1008500000000001</v>
      </c>
      <c r="BI954">
        <v>1.10555</v>
      </c>
      <c r="BJ954">
        <v>1.11025</v>
      </c>
      <c r="BK954">
        <v>1.1149</v>
      </c>
      <c r="BL954">
        <v>1.1195999999999999</v>
      </c>
      <c r="BM954">
        <v>1.12425</v>
      </c>
      <c r="BN954">
        <v>1.1291500000000001</v>
      </c>
      <c r="BO954">
        <v>1.1339999999999999</v>
      </c>
      <c r="BP954">
        <v>1.1387</v>
      </c>
      <c r="BQ954">
        <v>1.1433500000000001</v>
      </c>
      <c r="BR954">
        <v>1.1478999999999999</v>
      </c>
      <c r="BS954">
        <v>1.1527000000000001</v>
      </c>
    </row>
    <row r="955" spans="1:71">
      <c r="A955" s="104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92">
        <v>1.05705</v>
      </c>
      <c r="AU955" s="192">
        <v>1.0584</v>
      </c>
      <c r="AV955" s="192">
        <v>1.0601499999999999</v>
      </c>
      <c r="AW955" s="192">
        <v>1.06175</v>
      </c>
      <c r="AX955" s="192">
        <v>1.0633999999999999</v>
      </c>
      <c r="AY955" s="192"/>
      <c r="AZ955" s="192">
        <v>1.06735</v>
      </c>
      <c r="BA955" s="192"/>
      <c r="BB955" s="192"/>
      <c r="BC955" s="192">
        <v>1.07325</v>
      </c>
      <c r="BD955" s="192">
        <v>1.0790500000000001</v>
      </c>
      <c r="BE955" s="192">
        <v>1.0845</v>
      </c>
      <c r="BF955" s="192">
        <v>1.0900000000000001</v>
      </c>
      <c r="BG955" s="192">
        <v>1.0954999999999999</v>
      </c>
      <c r="BH955" s="192">
        <v>1.1008500000000001</v>
      </c>
      <c r="BI955" s="192">
        <v>1.10555</v>
      </c>
      <c r="BJ955" s="192">
        <v>1.11025</v>
      </c>
      <c r="BK955" s="192">
        <v>1.1149</v>
      </c>
      <c r="BL955" s="192">
        <v>1.1195999999999999</v>
      </c>
      <c r="BM955" s="192">
        <v>1.12425</v>
      </c>
      <c r="BN955" s="192">
        <v>1.1291500000000001</v>
      </c>
      <c r="BO955" s="192">
        <v>1.1339999999999999</v>
      </c>
      <c r="BP955" s="192">
        <v>1.1387</v>
      </c>
      <c r="BQ955" s="192">
        <v>1.1433500000000001</v>
      </c>
      <c r="BR955" s="192">
        <v>1.1478999999999999</v>
      </c>
      <c r="BS955" s="192">
        <v>1.1527000000000001</v>
      </c>
    </row>
    <row r="956" spans="1:71">
      <c r="A956" s="96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D956">
        <v>1.08005</v>
      </c>
      <c r="BE956">
        <v>1.08585</v>
      </c>
      <c r="BF956">
        <v>1.0915999999999999</v>
      </c>
      <c r="BG956">
        <v>1.0973999999999999</v>
      </c>
      <c r="BH956">
        <v>1.1030500000000001</v>
      </c>
      <c r="BI956">
        <v>1.10795</v>
      </c>
      <c r="BJ956">
        <v>1.1128</v>
      </c>
      <c r="BK956">
        <v>1.1176999999999999</v>
      </c>
      <c r="BL956">
        <v>1.1226</v>
      </c>
      <c r="BM956">
        <v>1.1274500000000001</v>
      </c>
      <c r="BN956">
        <v>1.1325499999999999</v>
      </c>
      <c r="BO956">
        <v>1.1375999999999999</v>
      </c>
      <c r="BP956">
        <v>1.1425000000000001</v>
      </c>
      <c r="BQ956">
        <v>1.1473500000000001</v>
      </c>
      <c r="BR956">
        <v>1.1520999999999999</v>
      </c>
      <c r="BS956">
        <v>1.1571</v>
      </c>
    </row>
    <row r="957" spans="1:71">
      <c r="A957" s="96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D957">
        <v>1.0728</v>
      </c>
      <c r="BE957">
        <v>1.0787500000000001</v>
      </c>
      <c r="BF957">
        <v>1.0847500000000001</v>
      </c>
      <c r="BG957">
        <v>1.0907</v>
      </c>
      <c r="BH957">
        <v>1.0965499999999999</v>
      </c>
      <c r="BI957">
        <v>1.1014999999999999</v>
      </c>
      <c r="BJ957">
        <v>1.1065</v>
      </c>
      <c r="BK957">
        <v>1.1114999999999999</v>
      </c>
      <c r="BL957">
        <v>1.1165</v>
      </c>
      <c r="BM957">
        <v>1.1214500000000001</v>
      </c>
      <c r="BN957">
        <v>1.1267</v>
      </c>
      <c r="BO957">
        <v>1.13185</v>
      </c>
      <c r="BP957">
        <v>1.1368</v>
      </c>
      <c r="BQ957">
        <v>1.1417999999999999</v>
      </c>
      <c r="BR957">
        <v>1.1466000000000001</v>
      </c>
      <c r="BS957">
        <v>1.1517500000000001</v>
      </c>
    </row>
    <row r="958" spans="1:71">
      <c r="A958" s="96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D958">
        <v>1.07325</v>
      </c>
      <c r="BE958">
        <v>1.079</v>
      </c>
      <c r="BF958">
        <v>1.0848</v>
      </c>
      <c r="BG958">
        <v>1.0906</v>
      </c>
      <c r="BH958">
        <v>1.0963499999999999</v>
      </c>
      <c r="BI958">
        <v>1.1013500000000001</v>
      </c>
      <c r="BJ958">
        <v>1.1063499999999999</v>
      </c>
      <c r="BK958">
        <v>1.1113999999999999</v>
      </c>
      <c r="BL958">
        <v>1.1164000000000001</v>
      </c>
      <c r="BM958">
        <v>1.1214</v>
      </c>
      <c r="BN958">
        <v>1.1266499999999999</v>
      </c>
      <c r="BO958">
        <v>1.1317999999999999</v>
      </c>
      <c r="BP958">
        <v>1.1368499999999999</v>
      </c>
      <c r="BQ958">
        <v>1.14185</v>
      </c>
      <c r="BR958">
        <v>1.1467000000000001</v>
      </c>
      <c r="BS958">
        <v>1.15185</v>
      </c>
    </row>
    <row r="959" spans="1:71">
      <c r="A959" s="96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D959">
        <v>1.0737000000000001</v>
      </c>
      <c r="BE959">
        <v>1.07935</v>
      </c>
      <c r="BF959">
        <v>1.0849500000000001</v>
      </c>
      <c r="BG959">
        <v>1.0906</v>
      </c>
      <c r="BH959">
        <v>1.0962000000000001</v>
      </c>
      <c r="BI959">
        <v>1.1011</v>
      </c>
      <c r="BJ959">
        <v>1.10605</v>
      </c>
      <c r="BK959">
        <v>1.111</v>
      </c>
      <c r="BL959">
        <v>1.1158999999999999</v>
      </c>
      <c r="BM959">
        <v>1.1208499999999999</v>
      </c>
      <c r="BN959">
        <v>1.1259999999999999</v>
      </c>
      <c r="BO959">
        <v>1.1311</v>
      </c>
      <c r="BP959">
        <v>1.13605</v>
      </c>
      <c r="BQ959">
        <v>1.1409499999999999</v>
      </c>
      <c r="BR959">
        <v>1.14575</v>
      </c>
      <c r="BS959">
        <v>1.1508499999999999</v>
      </c>
    </row>
    <row r="960" spans="1:71">
      <c r="A960" s="96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D960">
        <v>1.0806500000000001</v>
      </c>
      <c r="BE960">
        <v>1.0861499999999999</v>
      </c>
      <c r="BF960">
        <v>1.0916999999999999</v>
      </c>
      <c r="BG960">
        <v>1.0972</v>
      </c>
      <c r="BH960">
        <v>1.1026499999999999</v>
      </c>
      <c r="BI960">
        <v>1.10745</v>
      </c>
      <c r="BJ960">
        <v>1.1123000000000001</v>
      </c>
      <c r="BK960">
        <v>1.1171500000000001</v>
      </c>
      <c r="BL960">
        <v>1.12195</v>
      </c>
      <c r="BM960">
        <v>1.1268</v>
      </c>
      <c r="BN960">
        <v>1.1317999999999999</v>
      </c>
      <c r="BO960">
        <v>1.1368</v>
      </c>
      <c r="BP960">
        <v>1.1416500000000001</v>
      </c>
      <c r="BQ960">
        <v>1.14645</v>
      </c>
      <c r="BR960">
        <v>1.1511499999999999</v>
      </c>
      <c r="BS960">
        <v>1.1560999999999999</v>
      </c>
    </row>
    <row r="961" spans="1:72">
      <c r="A961" s="96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D961">
        <v>1.0766500000000001</v>
      </c>
      <c r="BE961">
        <v>1.0821000000000001</v>
      </c>
      <c r="BF961">
        <v>1.0874999999999999</v>
      </c>
      <c r="BG961">
        <v>1.0929</v>
      </c>
      <c r="BH961">
        <v>1.0982499999999999</v>
      </c>
      <c r="BI961">
        <v>1.103</v>
      </c>
      <c r="BJ961">
        <v>1.1077999999999999</v>
      </c>
      <c r="BK961">
        <v>1.1125499999999999</v>
      </c>
      <c r="BL961">
        <v>1.1173</v>
      </c>
      <c r="BM961">
        <v>1.12205</v>
      </c>
      <c r="BN961">
        <v>1.127</v>
      </c>
      <c r="BO961">
        <v>1.13195</v>
      </c>
      <c r="BP961">
        <v>1.1367</v>
      </c>
      <c r="BQ961">
        <v>1.1414500000000001</v>
      </c>
      <c r="BR961">
        <v>1.14605</v>
      </c>
      <c r="BS961">
        <v>1.151</v>
      </c>
    </row>
    <row r="962" spans="1:72">
      <c r="A962" s="96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D962">
        <v>1.0769</v>
      </c>
      <c r="BE962">
        <v>1.0823499999999999</v>
      </c>
      <c r="BF962">
        <v>1.08785</v>
      </c>
      <c r="BG962">
        <v>1.0932999999999999</v>
      </c>
      <c r="BH962">
        <v>1.0988</v>
      </c>
      <c r="BI962">
        <v>1.1034999999999999</v>
      </c>
      <c r="BJ962">
        <v>1.10825</v>
      </c>
      <c r="BK962">
        <v>1.113</v>
      </c>
      <c r="BL962">
        <v>1.11775</v>
      </c>
      <c r="BM962">
        <v>1.1225000000000001</v>
      </c>
      <c r="BN962">
        <v>1.1274500000000001</v>
      </c>
      <c r="BO962">
        <v>1.13235</v>
      </c>
      <c r="BP962">
        <v>1.1371</v>
      </c>
      <c r="BQ962">
        <v>1.14185</v>
      </c>
      <c r="BR962">
        <v>1.1464000000000001</v>
      </c>
      <c r="BS962">
        <v>1.1513</v>
      </c>
    </row>
    <row r="963" spans="1:72">
      <c r="A963" s="96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D963">
        <v>1.0744</v>
      </c>
      <c r="BE963">
        <v>1.08005</v>
      </c>
      <c r="BF963">
        <v>1.08575</v>
      </c>
      <c r="BG963">
        <v>1.0913999999999999</v>
      </c>
      <c r="BH963">
        <v>1.0970500000000001</v>
      </c>
      <c r="BI963">
        <v>1.1019000000000001</v>
      </c>
      <c r="BJ963">
        <v>1.1067</v>
      </c>
      <c r="BK963">
        <v>1.11155</v>
      </c>
      <c r="BL963">
        <v>1.1164000000000001</v>
      </c>
      <c r="BM963">
        <v>1.1212</v>
      </c>
      <c r="BN963">
        <v>1.12625</v>
      </c>
      <c r="BO963">
        <v>1.1312500000000001</v>
      </c>
      <c r="BP963">
        <v>1.1361000000000001</v>
      </c>
      <c r="BQ963">
        <v>1.1409</v>
      </c>
      <c r="BR963">
        <v>1.1456</v>
      </c>
      <c r="BS963">
        <v>1.1506000000000001</v>
      </c>
    </row>
    <row r="964" spans="1:72">
      <c r="A964" s="96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D964">
        <v>1.0706500000000001</v>
      </c>
      <c r="BE964">
        <v>1.0763499999999999</v>
      </c>
      <c r="BF964">
        <v>1.08205</v>
      </c>
      <c r="BG964">
        <v>1.08775</v>
      </c>
      <c r="BH964">
        <v>1.09345</v>
      </c>
      <c r="BI964">
        <v>1.0983000000000001</v>
      </c>
      <c r="BJ964">
        <v>1.1032</v>
      </c>
      <c r="BK964">
        <v>1.10805</v>
      </c>
      <c r="BL964">
        <v>1.1129500000000001</v>
      </c>
      <c r="BM964">
        <v>1.1177999999999999</v>
      </c>
      <c r="BN964">
        <v>1.1229</v>
      </c>
      <c r="BO964">
        <v>1.12795</v>
      </c>
      <c r="BP964">
        <v>1.1328499999999999</v>
      </c>
      <c r="BQ964">
        <v>1.1376999999999999</v>
      </c>
      <c r="BR964">
        <v>1.1424000000000001</v>
      </c>
      <c r="BS964">
        <v>1.1474500000000001</v>
      </c>
    </row>
    <row r="965" spans="1:72">
      <c r="A965" s="96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D965">
        <v>1.0680499999999999</v>
      </c>
      <c r="BE965">
        <v>1.07365</v>
      </c>
      <c r="BF965">
        <v>1.0791999999999999</v>
      </c>
      <c r="BG965">
        <v>1.0847500000000001</v>
      </c>
      <c r="BH965">
        <v>1.0903499999999999</v>
      </c>
      <c r="BI965">
        <v>1.0952</v>
      </c>
      <c r="BJ965">
        <v>1.10005</v>
      </c>
      <c r="BK965">
        <v>1.1048500000000001</v>
      </c>
      <c r="BL965">
        <v>1.1096999999999999</v>
      </c>
      <c r="BM965">
        <v>1.1145499999999999</v>
      </c>
      <c r="BN965">
        <v>1.1195999999999999</v>
      </c>
      <c r="BO965">
        <v>1.1246</v>
      </c>
      <c r="BP965">
        <v>1.1294500000000001</v>
      </c>
      <c r="BQ965">
        <v>1.1343000000000001</v>
      </c>
      <c r="BR965">
        <v>1.1389499999999999</v>
      </c>
      <c r="BS965">
        <v>1.14395</v>
      </c>
    </row>
    <row r="966" spans="1:72">
      <c r="A966" s="96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D966">
        <v>1.0704499999999999</v>
      </c>
      <c r="BE966">
        <v>1.0760000000000001</v>
      </c>
      <c r="BF966">
        <v>1.08155</v>
      </c>
      <c r="BG966">
        <v>1.0871</v>
      </c>
      <c r="BH966">
        <v>1.0926499999999999</v>
      </c>
      <c r="BI966">
        <v>1.09755</v>
      </c>
      <c r="BJ966">
        <v>1.1025</v>
      </c>
      <c r="BK966">
        <v>1.10745</v>
      </c>
      <c r="BL966">
        <v>1.1123499999999999</v>
      </c>
      <c r="BM966">
        <v>1.1173</v>
      </c>
      <c r="BN966">
        <v>1.1224000000000001</v>
      </c>
      <c r="BO966">
        <v>1.1274999999999999</v>
      </c>
      <c r="BP966">
        <v>1.13245</v>
      </c>
      <c r="BQ966">
        <v>1.1373500000000001</v>
      </c>
      <c r="BR966">
        <v>1.14215</v>
      </c>
      <c r="BS966">
        <v>1.1472</v>
      </c>
    </row>
    <row r="967" spans="1:72">
      <c r="A967" s="96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D967">
        <v>1.0721499999999999</v>
      </c>
      <c r="BE967">
        <v>1.07785</v>
      </c>
      <c r="BF967">
        <v>1.08355</v>
      </c>
      <c r="BG967">
        <v>1.0892500000000001</v>
      </c>
      <c r="BH967">
        <v>1.0949500000000001</v>
      </c>
      <c r="BI967">
        <v>1.10005</v>
      </c>
      <c r="BJ967">
        <v>1.1050500000000001</v>
      </c>
      <c r="BK967">
        <v>1.1101000000000001</v>
      </c>
      <c r="BL967">
        <v>1.1151500000000001</v>
      </c>
      <c r="BM967">
        <v>1.1202000000000001</v>
      </c>
      <c r="BN967">
        <v>1.1254999999999999</v>
      </c>
      <c r="BO967">
        <v>1.1307</v>
      </c>
      <c r="BP967">
        <v>1.13575</v>
      </c>
      <c r="BQ967">
        <v>1.1408</v>
      </c>
      <c r="BR967">
        <v>1.1456500000000001</v>
      </c>
      <c r="BS967">
        <v>1.1509</v>
      </c>
      <c r="BT967">
        <v>1.15595</v>
      </c>
    </row>
    <row r="968" spans="1:72">
      <c r="A968" s="96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D968">
        <v>1.0699000000000001</v>
      </c>
      <c r="BE968">
        <v>1.07555</v>
      </c>
      <c r="BF968">
        <v>1.0811999999999999</v>
      </c>
      <c r="BG968">
        <v>1.0868</v>
      </c>
      <c r="BH968">
        <v>1.0924499999999999</v>
      </c>
      <c r="BI968">
        <v>1.0974999999999999</v>
      </c>
      <c r="BJ968">
        <v>1.1025</v>
      </c>
      <c r="BK968">
        <v>1.1074999999999999</v>
      </c>
      <c r="BL968">
        <v>1.1125</v>
      </c>
      <c r="BM968">
        <v>1.1174999999999999</v>
      </c>
      <c r="BN968">
        <v>1.1227499999999999</v>
      </c>
      <c r="BO968">
        <v>1.1278999999999999</v>
      </c>
      <c r="BP968">
        <v>1.1329</v>
      </c>
      <c r="BQ968">
        <v>1.1378999999999999</v>
      </c>
      <c r="BR968">
        <v>1.1427499999999999</v>
      </c>
      <c r="BS968">
        <v>1.1478999999999999</v>
      </c>
      <c r="BT968">
        <v>1.1529499999999999</v>
      </c>
    </row>
    <row r="969" spans="1:72">
      <c r="A969" s="96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D969">
        <v>1.0587500000000001</v>
      </c>
      <c r="BE969">
        <v>1.0641</v>
      </c>
      <c r="BF969">
        <v>1.06975</v>
      </c>
      <c r="BG969">
        <v>1.07535</v>
      </c>
      <c r="BH969">
        <v>1.081</v>
      </c>
      <c r="BI969">
        <v>1.0860000000000001</v>
      </c>
      <c r="BJ969">
        <v>1.0909500000000001</v>
      </c>
      <c r="BK969">
        <v>1.0959000000000001</v>
      </c>
      <c r="BL969">
        <v>1.1008500000000001</v>
      </c>
      <c r="BM969">
        <v>1.1057999999999999</v>
      </c>
      <c r="BN969">
        <v>1.1109500000000001</v>
      </c>
      <c r="BO969">
        <v>1.11605</v>
      </c>
      <c r="BP969">
        <v>1.121</v>
      </c>
      <c r="BQ969">
        <v>1.12595</v>
      </c>
      <c r="BR969">
        <v>1.1307499999999999</v>
      </c>
      <c r="BS969">
        <v>1.13585</v>
      </c>
      <c r="BT969">
        <v>1.1408</v>
      </c>
    </row>
    <row r="970" spans="1:72">
      <c r="A970" s="96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D970">
        <v>1.05715</v>
      </c>
      <c r="BE970">
        <v>1.0629999999999999</v>
      </c>
      <c r="BF970">
        <v>1.0688500000000001</v>
      </c>
      <c r="BG970">
        <v>1.0747</v>
      </c>
      <c r="BH970">
        <v>1.0805499999999999</v>
      </c>
      <c r="BI970">
        <v>1.0859000000000001</v>
      </c>
      <c r="BJ970">
        <v>1.0911500000000001</v>
      </c>
      <c r="BK970">
        <v>1.0964499999999999</v>
      </c>
      <c r="BL970">
        <v>1.10175</v>
      </c>
      <c r="BM970">
        <v>1.1070500000000001</v>
      </c>
      <c r="BN970">
        <v>1.1125499999999999</v>
      </c>
      <c r="BO970">
        <v>1.11805</v>
      </c>
      <c r="BP970">
        <v>1.1233500000000001</v>
      </c>
      <c r="BQ970">
        <v>1.1286</v>
      </c>
      <c r="BR970">
        <v>1.13375</v>
      </c>
      <c r="BS970">
        <v>1.1392</v>
      </c>
      <c r="BT970">
        <v>1.1445000000000001</v>
      </c>
    </row>
    <row r="971" spans="1:72">
      <c r="A971" s="96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D971">
        <v>1.06565</v>
      </c>
      <c r="BE971">
        <v>1.07155</v>
      </c>
      <c r="BF971">
        <v>1.07745</v>
      </c>
      <c r="BG971">
        <v>1.0833999999999999</v>
      </c>
      <c r="BH971">
        <v>1.0892999999999999</v>
      </c>
      <c r="BI971">
        <v>1.0946</v>
      </c>
      <c r="BJ971">
        <v>1.0998000000000001</v>
      </c>
      <c r="BK971">
        <v>1.1050500000000001</v>
      </c>
      <c r="BL971">
        <v>1.1103000000000001</v>
      </c>
      <c r="BM971">
        <v>1.1154999999999999</v>
      </c>
      <c r="BN971">
        <v>1.1209499999999999</v>
      </c>
      <c r="BO971">
        <v>1.12635</v>
      </c>
      <c r="BP971">
        <v>1.1315999999999999</v>
      </c>
      <c r="BQ971">
        <v>1.1368499999999999</v>
      </c>
      <c r="BR971">
        <v>1.1418999999999999</v>
      </c>
      <c r="BS971">
        <v>1.1473</v>
      </c>
      <c r="BT971">
        <v>1.1525000000000001</v>
      </c>
    </row>
    <row r="972" spans="1:72">
      <c r="A972" s="96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D972">
        <v>1.0623499999999999</v>
      </c>
      <c r="BE972">
        <v>1.0683</v>
      </c>
      <c r="BF972">
        <v>1.0742499999999999</v>
      </c>
      <c r="BG972">
        <v>1.0802</v>
      </c>
      <c r="BH972">
        <v>1.0861499999999999</v>
      </c>
      <c r="BI972">
        <v>1.0913999999999999</v>
      </c>
      <c r="BJ972">
        <v>1.0966</v>
      </c>
      <c r="BK972">
        <v>1.1017999999999999</v>
      </c>
      <c r="BL972">
        <v>1.1069500000000001</v>
      </c>
      <c r="BM972">
        <v>1.11215</v>
      </c>
      <c r="BN972">
        <v>1.11755</v>
      </c>
      <c r="BO972">
        <v>1.1229</v>
      </c>
      <c r="BP972">
        <v>1.12805</v>
      </c>
      <c r="BQ972">
        <v>1.1332500000000001</v>
      </c>
      <c r="BR972">
        <v>1.13825</v>
      </c>
      <c r="BS972">
        <v>1.1435999999999999</v>
      </c>
      <c r="BT972">
        <v>1.1487499999999999</v>
      </c>
    </row>
    <row r="973" spans="1:72">
      <c r="A973" s="96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D973">
        <v>1.0598000000000001</v>
      </c>
      <c r="BE973">
        <v>1.0657000000000001</v>
      </c>
      <c r="BF973">
        <v>1.07175</v>
      </c>
      <c r="BG973">
        <v>1.0778000000000001</v>
      </c>
      <c r="BH973">
        <v>1.08385</v>
      </c>
      <c r="BI973">
        <v>1.0892999999999999</v>
      </c>
      <c r="BJ973">
        <v>1.0947</v>
      </c>
      <c r="BK973">
        <v>1.10005</v>
      </c>
      <c r="BL973">
        <v>1.10545</v>
      </c>
      <c r="BM973">
        <v>1.1108</v>
      </c>
      <c r="BN973">
        <v>1.1164499999999999</v>
      </c>
      <c r="BO973">
        <v>1.1220000000000001</v>
      </c>
      <c r="BP973">
        <v>1.1273500000000001</v>
      </c>
      <c r="BQ973">
        <v>1.1327</v>
      </c>
      <c r="BR973">
        <v>1.1378999999999999</v>
      </c>
      <c r="BS973">
        <v>1.1434500000000001</v>
      </c>
      <c r="BT973">
        <v>1.1488499999999999</v>
      </c>
    </row>
    <row r="974" spans="1:72">
      <c r="A974" s="104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7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D974">
        <v>1.0629500000000001</v>
      </c>
      <c r="BE974">
        <v>1.0689500000000001</v>
      </c>
      <c r="BF974">
        <v>1.075</v>
      </c>
      <c r="BG974">
        <v>1.081</v>
      </c>
      <c r="BH974">
        <v>1.087</v>
      </c>
      <c r="BI974">
        <v>1.0925</v>
      </c>
      <c r="BJ974">
        <v>1.09785</v>
      </c>
      <c r="BK974">
        <v>1.1032</v>
      </c>
      <c r="BL974">
        <v>1.1085499999999999</v>
      </c>
      <c r="BM974">
        <v>1.11385</v>
      </c>
      <c r="BN974">
        <v>1.1194500000000001</v>
      </c>
      <c r="BO974">
        <v>1.125</v>
      </c>
      <c r="BP974">
        <v>1.13035</v>
      </c>
      <c r="BQ974">
        <v>1.1356999999999999</v>
      </c>
      <c r="BR974">
        <v>1.1408499999999999</v>
      </c>
      <c r="BS974">
        <v>1.1464000000000001</v>
      </c>
      <c r="BT974">
        <v>1.1517500000000001</v>
      </c>
    </row>
    <row r="975" spans="1:72">
      <c r="A975" s="96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D975">
        <v>1.0636000000000001</v>
      </c>
      <c r="BE975">
        <v>1.06945</v>
      </c>
      <c r="BF975">
        <v>1.0751999999999999</v>
      </c>
      <c r="BG975">
        <v>1.081</v>
      </c>
      <c r="BH975">
        <v>1.0867500000000001</v>
      </c>
      <c r="BI975">
        <v>1.0921000000000001</v>
      </c>
      <c r="BJ975">
        <v>1.09735</v>
      </c>
      <c r="BK975">
        <v>1.1026</v>
      </c>
      <c r="BL975">
        <v>1.10785</v>
      </c>
      <c r="BM975">
        <v>1.1131</v>
      </c>
      <c r="BN975">
        <v>1.1186</v>
      </c>
      <c r="BO975">
        <v>1.12405</v>
      </c>
      <c r="BP975">
        <v>1.1293</v>
      </c>
      <c r="BQ975">
        <v>1.1345499999999999</v>
      </c>
      <c r="BR975">
        <v>1.1395999999999999</v>
      </c>
      <c r="BS975">
        <v>1.1450499999999999</v>
      </c>
      <c r="BT975">
        <v>1.1503000000000001</v>
      </c>
    </row>
    <row r="976" spans="1:72">
      <c r="A976" s="96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D976">
        <v>1.05985</v>
      </c>
      <c r="BE976">
        <v>1.0654999999999999</v>
      </c>
      <c r="BF976">
        <v>1.07115</v>
      </c>
      <c r="BG976">
        <v>1.0768</v>
      </c>
      <c r="BH976">
        <v>1.0824499999999999</v>
      </c>
      <c r="BI976">
        <v>1.08765</v>
      </c>
      <c r="BJ976">
        <v>1.0927500000000001</v>
      </c>
      <c r="BK976">
        <v>1.09785</v>
      </c>
      <c r="BL976">
        <v>1.1029</v>
      </c>
      <c r="BM976">
        <v>1.1080000000000001</v>
      </c>
      <c r="BN976">
        <v>1.1133</v>
      </c>
      <c r="BO976">
        <v>1.1185499999999999</v>
      </c>
      <c r="BP976">
        <v>1.12365</v>
      </c>
      <c r="BQ976">
        <v>1.1287</v>
      </c>
      <c r="BR976">
        <v>1.13365</v>
      </c>
      <c r="BS976">
        <v>1.1388499999999999</v>
      </c>
      <c r="BT976">
        <v>1.14395</v>
      </c>
    </row>
    <row r="977" spans="1:72">
      <c r="A977" s="96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D977">
        <v>1.0555000000000001</v>
      </c>
      <c r="BE977">
        <v>1.0611999999999999</v>
      </c>
      <c r="BF977">
        <v>1.0668</v>
      </c>
      <c r="BG977">
        <v>1.0724499999999999</v>
      </c>
      <c r="BH977">
        <v>1.0781000000000001</v>
      </c>
      <c r="BI977">
        <v>1.08335</v>
      </c>
      <c r="BJ977">
        <v>1.0884499999999999</v>
      </c>
      <c r="BK977">
        <v>1.09355</v>
      </c>
      <c r="BL977">
        <v>1.0987</v>
      </c>
      <c r="BM977">
        <v>1.1037999999999999</v>
      </c>
      <c r="BN977">
        <v>1.1091500000000001</v>
      </c>
      <c r="BO977">
        <v>1.1144000000000001</v>
      </c>
      <c r="BP977">
        <v>1.1194999999999999</v>
      </c>
      <c r="BQ977">
        <v>1.1246499999999999</v>
      </c>
      <c r="BR977">
        <v>1.1295500000000001</v>
      </c>
      <c r="BS977">
        <v>1.1348499999999999</v>
      </c>
      <c r="BT977">
        <v>1.13995</v>
      </c>
    </row>
    <row r="978" spans="1:72">
      <c r="A978" s="96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D978">
        <v>1.0445500000000001</v>
      </c>
      <c r="BE978">
        <v>1.0501499999999999</v>
      </c>
      <c r="BF978">
        <v>1.0557000000000001</v>
      </c>
      <c r="BG978">
        <v>1.06125</v>
      </c>
      <c r="BH978">
        <v>1.0668</v>
      </c>
      <c r="BI978">
        <v>1.0720000000000001</v>
      </c>
      <c r="BJ978">
        <v>1.0770500000000001</v>
      </c>
      <c r="BK978">
        <v>1.08205</v>
      </c>
      <c r="BL978">
        <v>1.0871</v>
      </c>
      <c r="BM978">
        <v>1.09215</v>
      </c>
      <c r="BN978">
        <v>1.0973999999999999</v>
      </c>
      <c r="BO978">
        <v>1.1026</v>
      </c>
      <c r="BP978">
        <v>1.1075999999999999</v>
      </c>
      <c r="BQ978">
        <v>1.1126499999999999</v>
      </c>
      <c r="BR978">
        <v>1.11755</v>
      </c>
      <c r="BS978">
        <v>1.1227499999999999</v>
      </c>
      <c r="BT978">
        <v>1.12775</v>
      </c>
    </row>
    <row r="979" spans="1:72">
      <c r="A979" s="96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D979">
        <v>1.0492999999999999</v>
      </c>
      <c r="BE979">
        <v>1.0548</v>
      </c>
      <c r="BF979">
        <v>1.0602</v>
      </c>
      <c r="BG979">
        <v>1.0656000000000001</v>
      </c>
      <c r="BH979">
        <v>1.071</v>
      </c>
      <c r="BI979">
        <v>1.0761000000000001</v>
      </c>
      <c r="BJ979">
        <v>1.0810999999999999</v>
      </c>
      <c r="BK979">
        <v>1.0861000000000001</v>
      </c>
      <c r="BL979">
        <v>1.0910500000000001</v>
      </c>
      <c r="BM979">
        <v>1.09605</v>
      </c>
      <c r="BN979">
        <v>1.1012500000000001</v>
      </c>
      <c r="BO979">
        <v>1.1064000000000001</v>
      </c>
      <c r="BP979">
        <v>1.1113999999999999</v>
      </c>
      <c r="BQ979">
        <v>1.11635</v>
      </c>
      <c r="BR979">
        <v>1.1212</v>
      </c>
      <c r="BS979">
        <v>1.12635</v>
      </c>
      <c r="BT979">
        <v>1.1313</v>
      </c>
    </row>
    <row r="980" spans="1:72">
      <c r="A980" s="96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D980">
        <v>1.0577000000000001</v>
      </c>
      <c r="BE980">
        <v>1.0631999999999999</v>
      </c>
      <c r="BF980">
        <v>1.0686</v>
      </c>
      <c r="BG980">
        <v>1.0740000000000001</v>
      </c>
      <c r="BH980">
        <v>1.0793999999999999</v>
      </c>
      <c r="BI980">
        <v>1.0846</v>
      </c>
      <c r="BJ980">
        <v>1.08975</v>
      </c>
      <c r="BK980">
        <v>1.0948500000000001</v>
      </c>
      <c r="BL980">
        <v>1.09995</v>
      </c>
      <c r="BM980">
        <v>1.1051</v>
      </c>
      <c r="BN980">
        <v>1.1104000000000001</v>
      </c>
      <c r="BO980">
        <v>1.1156999999999999</v>
      </c>
      <c r="BP980">
        <v>1.1208</v>
      </c>
      <c r="BQ980">
        <v>1.12595</v>
      </c>
      <c r="BR980">
        <v>1.1309</v>
      </c>
      <c r="BS980">
        <v>1.13615</v>
      </c>
      <c r="BT980">
        <v>1.1413</v>
      </c>
    </row>
    <row r="981" spans="1:72">
      <c r="A981" s="96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D981">
        <v>1.0546500000000001</v>
      </c>
      <c r="BE981">
        <v>1.0602499999999999</v>
      </c>
      <c r="BF981">
        <v>1.06575</v>
      </c>
      <c r="BG981">
        <v>1.07125</v>
      </c>
      <c r="BH981">
        <v>1.0767500000000001</v>
      </c>
      <c r="BI981">
        <v>1.08205</v>
      </c>
      <c r="BJ981">
        <v>1.08725</v>
      </c>
      <c r="BK981">
        <v>1.0924499999999999</v>
      </c>
      <c r="BL981">
        <v>1.09765</v>
      </c>
      <c r="BM981">
        <v>1.1028500000000001</v>
      </c>
      <c r="BN981">
        <v>1.10825</v>
      </c>
      <c r="BO981">
        <v>1.11365</v>
      </c>
      <c r="BP981">
        <v>1.1188499999999999</v>
      </c>
      <c r="BQ981">
        <v>1.12405</v>
      </c>
      <c r="BR981">
        <v>1.1290500000000001</v>
      </c>
      <c r="BS981">
        <v>1.13445</v>
      </c>
      <c r="BT981">
        <v>1.1396500000000001</v>
      </c>
    </row>
    <row r="982" spans="1:72">
      <c r="A982" s="96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D982">
        <v>1.04975</v>
      </c>
      <c r="BE982">
        <v>1.0552999999999999</v>
      </c>
      <c r="BF982">
        <v>1.0607500000000001</v>
      </c>
      <c r="BG982">
        <v>1.0661499999999999</v>
      </c>
      <c r="BH982">
        <v>1.07155</v>
      </c>
      <c r="BI982">
        <v>1.0767</v>
      </c>
      <c r="BJ982">
        <v>1.08175</v>
      </c>
      <c r="BK982">
        <v>1.0868</v>
      </c>
      <c r="BL982">
        <v>1.09185</v>
      </c>
      <c r="BM982">
        <v>1.0969</v>
      </c>
      <c r="BN982">
        <v>1.10215</v>
      </c>
      <c r="BO982">
        <v>1.1073500000000001</v>
      </c>
      <c r="BP982">
        <v>1.1124000000000001</v>
      </c>
      <c r="BQ982">
        <v>1.1174500000000001</v>
      </c>
      <c r="BR982">
        <v>1.1223000000000001</v>
      </c>
      <c r="BS982">
        <v>1.1274999999999999</v>
      </c>
      <c r="BT982">
        <v>1.1325499999999999</v>
      </c>
    </row>
    <row r="983" spans="1:72">
      <c r="A983" s="96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D983">
        <v>1.0482</v>
      </c>
      <c r="BE983">
        <v>1.0535000000000001</v>
      </c>
      <c r="BF983">
        <v>1.0586500000000001</v>
      </c>
      <c r="BG983">
        <v>1.06385</v>
      </c>
      <c r="BH983">
        <v>1.0690500000000001</v>
      </c>
      <c r="BI983">
        <v>1.0740499999999999</v>
      </c>
      <c r="BJ983">
        <v>1.079</v>
      </c>
      <c r="BK983">
        <v>1.0839000000000001</v>
      </c>
      <c r="BL983">
        <v>1.0888</v>
      </c>
      <c r="BM983">
        <v>1.09375</v>
      </c>
      <c r="BN983">
        <v>1.0988500000000001</v>
      </c>
      <c r="BO983">
        <v>1.10395</v>
      </c>
      <c r="BP983">
        <v>1.1088499999999999</v>
      </c>
      <c r="BQ983">
        <v>1.1137999999999999</v>
      </c>
      <c r="BR983">
        <v>1.1185499999999999</v>
      </c>
      <c r="BS983">
        <v>1.12365</v>
      </c>
      <c r="BT983">
        <v>1.1285499999999999</v>
      </c>
    </row>
    <row r="984" spans="1:72">
      <c r="A984" s="96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D984">
        <v>1.0430999999999999</v>
      </c>
      <c r="BE984">
        <v>1.0486500000000001</v>
      </c>
      <c r="BF984">
        <v>1.0541</v>
      </c>
      <c r="BG984">
        <v>1.0595000000000001</v>
      </c>
      <c r="BH984">
        <v>1.0649</v>
      </c>
      <c r="BI984">
        <v>1.0701000000000001</v>
      </c>
      <c r="BJ984">
        <v>1.0750999999999999</v>
      </c>
      <c r="BK984">
        <v>1.0801000000000001</v>
      </c>
      <c r="BL984">
        <v>1.0851500000000001</v>
      </c>
      <c r="BM984">
        <v>1.09015</v>
      </c>
      <c r="BN984">
        <v>1.0953999999999999</v>
      </c>
      <c r="BO984">
        <v>1.1006</v>
      </c>
      <c r="BP984">
        <v>1.1055999999999999</v>
      </c>
      <c r="BQ984">
        <v>1.1106</v>
      </c>
      <c r="BR984">
        <v>1.1154999999999999</v>
      </c>
      <c r="BS984">
        <v>1.1206499999999999</v>
      </c>
      <c r="BT984">
        <v>1.1256999999999999</v>
      </c>
    </row>
    <row r="985" spans="1:72">
      <c r="A985" s="96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D985">
        <v>1.03935</v>
      </c>
      <c r="BE985">
        <v>1.0448999999999999</v>
      </c>
      <c r="BF985">
        <v>1.0503499999999999</v>
      </c>
      <c r="BG985">
        <v>1.05575</v>
      </c>
      <c r="BH985">
        <v>1.0611999999999999</v>
      </c>
      <c r="BI985">
        <v>1.0664499999999999</v>
      </c>
      <c r="BJ985">
        <v>1.0714999999999999</v>
      </c>
      <c r="BK985">
        <v>1.0766</v>
      </c>
      <c r="BL985">
        <v>1.0817000000000001</v>
      </c>
      <c r="BM985">
        <v>1.0868</v>
      </c>
      <c r="BN985">
        <v>1.0921000000000001</v>
      </c>
      <c r="BO985">
        <v>1.09735</v>
      </c>
      <c r="BP985">
        <v>1.1024499999999999</v>
      </c>
      <c r="BQ985">
        <v>1.10755</v>
      </c>
      <c r="BR985">
        <v>1.1124499999999999</v>
      </c>
      <c r="BS985">
        <v>1.1176999999999999</v>
      </c>
      <c r="BT985">
        <v>1.1228</v>
      </c>
    </row>
    <row r="986" spans="1:72">
      <c r="A986" s="96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D986">
        <v>1.0482499999999999</v>
      </c>
      <c r="BE986">
        <v>1.0537000000000001</v>
      </c>
      <c r="BF986">
        <v>1.05905</v>
      </c>
      <c r="BG986">
        <v>1.0644</v>
      </c>
      <c r="BH986">
        <v>1.0698000000000001</v>
      </c>
      <c r="BI986">
        <v>1.0749500000000001</v>
      </c>
      <c r="BJ986">
        <v>1.08005</v>
      </c>
      <c r="BK986">
        <v>1.0851500000000001</v>
      </c>
      <c r="BL986">
        <v>1.0902000000000001</v>
      </c>
      <c r="BM986">
        <v>1.0952999999999999</v>
      </c>
      <c r="BN986">
        <v>1.1006</v>
      </c>
      <c r="BO986">
        <v>1.10585</v>
      </c>
      <c r="BP986">
        <v>1.1109500000000001</v>
      </c>
      <c r="BQ986">
        <v>1.11605</v>
      </c>
      <c r="BR986">
        <v>1.1209499999999999</v>
      </c>
      <c r="BS986">
        <v>1.1262000000000001</v>
      </c>
      <c r="BT986">
        <v>1.1313</v>
      </c>
    </row>
    <row r="987" spans="1:72">
      <c r="A987" s="96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D987">
        <v>1.0477000000000001</v>
      </c>
      <c r="BE987">
        <v>1.05315</v>
      </c>
      <c r="BF987">
        <v>1.0584</v>
      </c>
      <c r="BG987">
        <v>1.06365</v>
      </c>
      <c r="BH987">
        <v>1.0689</v>
      </c>
      <c r="BI987">
        <v>1.0740499999999999</v>
      </c>
      <c r="BJ987">
        <v>1.0791500000000001</v>
      </c>
      <c r="BK987">
        <v>1.0842000000000001</v>
      </c>
      <c r="BL987">
        <v>1.0892999999999999</v>
      </c>
      <c r="BM987">
        <v>1.0944</v>
      </c>
      <c r="BN987">
        <v>1.0996999999999999</v>
      </c>
      <c r="BO987">
        <v>1.1049500000000001</v>
      </c>
      <c r="BP987">
        <v>1.11005</v>
      </c>
      <c r="BQ987">
        <v>1.1151500000000001</v>
      </c>
      <c r="BR987">
        <v>1.12005</v>
      </c>
      <c r="BS987">
        <v>1.1253</v>
      </c>
      <c r="BT987">
        <v>1.1304000000000001</v>
      </c>
    </row>
    <row r="988" spans="1:72">
      <c r="A988" s="96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D988">
        <v>1.0483499999999999</v>
      </c>
      <c r="BE988">
        <v>1.0537000000000001</v>
      </c>
      <c r="BF988">
        <v>1.0589</v>
      </c>
      <c r="BG988">
        <v>1.0641</v>
      </c>
      <c r="BH988">
        <v>1.0692999999999999</v>
      </c>
      <c r="BI988">
        <v>1.0743499999999999</v>
      </c>
      <c r="BJ988">
        <v>1.07925</v>
      </c>
      <c r="BK988">
        <v>1.0841499999999999</v>
      </c>
      <c r="BL988">
        <v>1.0890500000000001</v>
      </c>
      <c r="BM988">
        <v>1.09395</v>
      </c>
      <c r="BN988">
        <v>1.0990500000000001</v>
      </c>
      <c r="BO988">
        <v>1.10415</v>
      </c>
      <c r="BP988">
        <v>1.1090500000000001</v>
      </c>
      <c r="BQ988">
        <v>1.11395</v>
      </c>
      <c r="BR988">
        <v>1.1187</v>
      </c>
      <c r="BS988">
        <v>1.12375</v>
      </c>
      <c r="BT988">
        <v>1.1286499999999999</v>
      </c>
    </row>
    <row r="989" spans="1:72">
      <c r="A989" s="96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D989">
        <v>1.0460499999999999</v>
      </c>
      <c r="BE989">
        <v>1.05145</v>
      </c>
      <c r="BF989">
        <v>1.0568</v>
      </c>
      <c r="BG989">
        <v>1.0621499999999999</v>
      </c>
      <c r="BH989">
        <v>1.06745</v>
      </c>
      <c r="BI989">
        <v>1.0726</v>
      </c>
      <c r="BJ989">
        <v>1.0775999999999999</v>
      </c>
      <c r="BK989">
        <v>1.0826</v>
      </c>
      <c r="BL989">
        <v>1.08755</v>
      </c>
      <c r="BM989">
        <v>1.0925499999999999</v>
      </c>
      <c r="BN989">
        <v>1.09775</v>
      </c>
      <c r="BO989">
        <v>1.1029</v>
      </c>
      <c r="BP989">
        <v>1.1079000000000001</v>
      </c>
      <c r="BQ989">
        <v>1.1129</v>
      </c>
      <c r="BR989">
        <v>1.1176999999999999</v>
      </c>
      <c r="BS989">
        <v>1.1229</v>
      </c>
      <c r="BT989">
        <v>1.12785</v>
      </c>
    </row>
    <row r="990" spans="1:72">
      <c r="A990" s="104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92">
        <v>1.02885</v>
      </c>
      <c r="AW990" s="192">
        <v>1.0302500000000001</v>
      </c>
      <c r="AX990" s="192">
        <v>1.0317000000000001</v>
      </c>
      <c r="AY990" s="192">
        <v>1.03365</v>
      </c>
      <c r="AZ990" s="192">
        <v>1.0351999999999999</v>
      </c>
      <c r="BA990" s="192"/>
      <c r="BB990" s="192"/>
      <c r="BC990" s="192">
        <v>1.0405500000000001</v>
      </c>
      <c r="BD990" s="192">
        <v>1.0460499999999999</v>
      </c>
      <c r="BE990" s="192">
        <v>1.05145</v>
      </c>
      <c r="BF990" s="192">
        <v>1.0568</v>
      </c>
      <c r="BG990" s="192">
        <v>1.0621499999999999</v>
      </c>
      <c r="BH990" s="192">
        <v>1.06745</v>
      </c>
      <c r="BI990" s="192">
        <v>1.0726</v>
      </c>
      <c r="BJ990" s="192">
        <v>1.0775999999999999</v>
      </c>
      <c r="BK990" s="192">
        <v>1.0826</v>
      </c>
      <c r="BL990" s="192">
        <v>1.08755</v>
      </c>
      <c r="BM990" s="192">
        <v>1.0925499999999999</v>
      </c>
      <c r="BN990" s="192">
        <v>1.09775</v>
      </c>
      <c r="BO990" s="192">
        <v>1.1029</v>
      </c>
      <c r="BP990" s="192">
        <v>1.1079000000000001</v>
      </c>
      <c r="BQ990" s="192">
        <v>1.1129</v>
      </c>
      <c r="BR990" s="192">
        <v>1.1176999999999999</v>
      </c>
      <c r="BS990" s="192">
        <v>1.1229</v>
      </c>
      <c r="BT990" s="192">
        <v>1.12785</v>
      </c>
    </row>
    <row r="991" spans="1:72">
      <c r="A991" s="96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D991">
        <v>1.0603499999999999</v>
      </c>
      <c r="BE991">
        <v>1.06595</v>
      </c>
      <c r="BF991">
        <v>1.0713999999999999</v>
      </c>
      <c r="BG991">
        <v>1.0768</v>
      </c>
      <c r="BH991">
        <v>1.0822499999999999</v>
      </c>
      <c r="BI991">
        <v>1.08745</v>
      </c>
      <c r="BJ991">
        <v>1.0925</v>
      </c>
      <c r="BK991">
        <v>1.0974999999999999</v>
      </c>
      <c r="BL991">
        <v>1.1025499999999999</v>
      </c>
      <c r="BM991">
        <v>1.10755</v>
      </c>
      <c r="BN991">
        <v>1.1128</v>
      </c>
      <c r="BO991">
        <v>1.1180000000000001</v>
      </c>
      <c r="BP991">
        <v>1.123</v>
      </c>
      <c r="BQ991">
        <v>1.12805</v>
      </c>
      <c r="BR991">
        <v>1.1329</v>
      </c>
      <c r="BS991">
        <v>1.13805</v>
      </c>
      <c r="BT991">
        <v>1.1431</v>
      </c>
    </row>
    <row r="992" spans="1:72">
      <c r="A992" s="96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D992">
        <v>1.0604</v>
      </c>
      <c r="BE992">
        <v>1.0659000000000001</v>
      </c>
      <c r="BF992">
        <v>1.0712999999999999</v>
      </c>
      <c r="BG992">
        <v>1.0767</v>
      </c>
      <c r="BH992">
        <v>1.0821000000000001</v>
      </c>
      <c r="BI992">
        <v>1.08735</v>
      </c>
      <c r="BJ992">
        <v>1.0924499999999999</v>
      </c>
      <c r="BK992">
        <v>1.0974999999999999</v>
      </c>
      <c r="BL992">
        <v>1.1026</v>
      </c>
      <c r="BM992">
        <v>1.1076999999999999</v>
      </c>
      <c r="BN992">
        <v>1.113</v>
      </c>
      <c r="BO992">
        <v>1.11825</v>
      </c>
      <c r="BP992">
        <v>1.1233500000000001</v>
      </c>
      <c r="BQ992">
        <v>1.12845</v>
      </c>
      <c r="BR992">
        <v>1.1333500000000001</v>
      </c>
      <c r="BS992">
        <v>1.1386000000000001</v>
      </c>
      <c r="BT992">
        <v>1.1436999999999999</v>
      </c>
    </row>
    <row r="993" spans="1:72">
      <c r="A993" s="96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D993">
        <v>1.0604499999999999</v>
      </c>
      <c r="BE993">
        <v>1.06585</v>
      </c>
      <c r="BF993">
        <v>1.07115</v>
      </c>
      <c r="BG993">
        <v>1.0765</v>
      </c>
      <c r="BH993">
        <v>1.0818000000000001</v>
      </c>
      <c r="BI993">
        <v>1.087</v>
      </c>
      <c r="BJ993">
        <v>1.09215</v>
      </c>
      <c r="BK993">
        <v>1.0972500000000001</v>
      </c>
      <c r="BL993">
        <v>1.1024</v>
      </c>
      <c r="BM993">
        <v>1.1074999999999999</v>
      </c>
      <c r="BN993">
        <v>1.1128499999999999</v>
      </c>
      <c r="BO993">
        <v>1.11815</v>
      </c>
      <c r="BP993">
        <v>1.1233</v>
      </c>
      <c r="BQ993">
        <v>1.1284000000000001</v>
      </c>
      <c r="BR993">
        <v>1.1333500000000001</v>
      </c>
      <c r="BS993">
        <v>1.1386499999999999</v>
      </c>
      <c r="BT993">
        <v>1.1437999999999999</v>
      </c>
    </row>
    <row r="994" spans="1:72">
      <c r="A994" s="96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D994">
        <v>1.06725</v>
      </c>
      <c r="BE994">
        <v>1.0725</v>
      </c>
      <c r="BF994">
        <v>1.07765</v>
      </c>
      <c r="BG994">
        <v>1.0828</v>
      </c>
      <c r="BH994">
        <v>1.0880000000000001</v>
      </c>
      <c r="BI994">
        <v>1.0930500000000001</v>
      </c>
      <c r="BJ994">
        <v>1.0981000000000001</v>
      </c>
      <c r="BK994">
        <v>1.1031500000000001</v>
      </c>
      <c r="BL994">
        <v>1.1082000000000001</v>
      </c>
      <c r="BM994">
        <v>1.1132</v>
      </c>
      <c r="BN994">
        <v>1.1185</v>
      </c>
      <c r="BO994">
        <v>1.1236999999999999</v>
      </c>
      <c r="BP994">
        <v>1.1287499999999999</v>
      </c>
      <c r="BQ994">
        <v>1.13375</v>
      </c>
      <c r="BR994">
        <v>1.1386499999999999</v>
      </c>
      <c r="BS994">
        <v>1.14385</v>
      </c>
      <c r="BT994">
        <v>1.1489</v>
      </c>
    </row>
    <row r="995" spans="1:72">
      <c r="A995" s="96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D995">
        <v>1.0667</v>
      </c>
      <c r="BE995">
        <v>1.07185</v>
      </c>
      <c r="BF995">
        <v>1.0768</v>
      </c>
      <c r="BG995">
        <v>1.0818000000000001</v>
      </c>
      <c r="BH995">
        <v>1.0867500000000001</v>
      </c>
      <c r="BI995">
        <v>1.0915999999999999</v>
      </c>
      <c r="BJ995">
        <v>1.0963499999999999</v>
      </c>
      <c r="BK995">
        <v>1.1011</v>
      </c>
      <c r="BL995">
        <v>1.1059000000000001</v>
      </c>
      <c r="BM995">
        <v>1.1106499999999999</v>
      </c>
      <c r="BN995">
        <v>1.1155999999999999</v>
      </c>
      <c r="BO995">
        <v>1.1205000000000001</v>
      </c>
      <c r="BP995">
        <v>1.1252500000000001</v>
      </c>
      <c r="BQ995">
        <v>1.13005</v>
      </c>
      <c r="BR995">
        <v>1.1346000000000001</v>
      </c>
      <c r="BS995">
        <v>1.1395500000000001</v>
      </c>
      <c r="BT995">
        <v>1.1443000000000001</v>
      </c>
    </row>
    <row r="996" spans="1:72">
      <c r="A996" s="96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D996">
        <v>1.0609</v>
      </c>
      <c r="BE996">
        <v>1.0660000000000001</v>
      </c>
      <c r="BF996">
        <v>1.0709500000000001</v>
      </c>
      <c r="BG996">
        <v>1.0759000000000001</v>
      </c>
      <c r="BH996">
        <v>1.0808</v>
      </c>
      <c r="BI996">
        <v>1.0857000000000001</v>
      </c>
      <c r="BJ996">
        <v>1.0905</v>
      </c>
      <c r="BK996">
        <v>1.0952999999999999</v>
      </c>
      <c r="BL996">
        <v>1.1001000000000001</v>
      </c>
      <c r="BM996">
        <v>1.1049</v>
      </c>
      <c r="BN996">
        <v>1.1099000000000001</v>
      </c>
      <c r="BO996">
        <v>1.1148499999999999</v>
      </c>
      <c r="BP996">
        <v>1.11965</v>
      </c>
      <c r="BQ996">
        <v>1.1245000000000001</v>
      </c>
      <c r="BR996">
        <v>1.1291</v>
      </c>
      <c r="BS996">
        <v>1.1341000000000001</v>
      </c>
      <c r="BT996">
        <v>1.1389</v>
      </c>
    </row>
    <row r="997" spans="1:72">
      <c r="A997" s="96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D997">
        <v>1.0589</v>
      </c>
      <c r="BE997">
        <v>1.0640000000000001</v>
      </c>
      <c r="BF997">
        <v>1.0689</v>
      </c>
      <c r="BG997">
        <v>1.07385</v>
      </c>
      <c r="BH997">
        <v>1.0787500000000001</v>
      </c>
      <c r="BI997">
        <v>1.0835999999999999</v>
      </c>
      <c r="BJ997">
        <v>1.0883</v>
      </c>
      <c r="BK997">
        <v>1.093</v>
      </c>
      <c r="BL997">
        <v>1.09775</v>
      </c>
      <c r="BM997">
        <v>1.1024499999999999</v>
      </c>
      <c r="BN997">
        <v>1.1073999999999999</v>
      </c>
      <c r="BO997">
        <v>1.11225</v>
      </c>
      <c r="BP997">
        <v>1.1169500000000001</v>
      </c>
      <c r="BQ997">
        <v>1.1216999999999999</v>
      </c>
      <c r="BR997">
        <v>1.12625</v>
      </c>
      <c r="BS997">
        <v>1.1311</v>
      </c>
      <c r="BT997">
        <v>1.13585</v>
      </c>
    </row>
    <row r="998" spans="1:72">
      <c r="A998" s="96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D998">
        <v>1.0605500000000001</v>
      </c>
      <c r="BE998">
        <v>1.0658000000000001</v>
      </c>
      <c r="BF998">
        <v>1.0709</v>
      </c>
      <c r="BG998">
        <v>1.07605</v>
      </c>
      <c r="BH998">
        <v>1.0811500000000001</v>
      </c>
      <c r="BI998">
        <v>1.0861000000000001</v>
      </c>
      <c r="BJ998">
        <v>1.0909</v>
      </c>
      <c r="BK998">
        <v>1.09565</v>
      </c>
      <c r="BL998">
        <v>1.1004499999999999</v>
      </c>
      <c r="BM998">
        <v>1.1052</v>
      </c>
      <c r="BN998">
        <v>1.1102000000000001</v>
      </c>
      <c r="BO998">
        <v>1.1151500000000001</v>
      </c>
      <c r="BP998">
        <v>1.1198999999999999</v>
      </c>
      <c r="BQ998">
        <v>1.1247</v>
      </c>
      <c r="BR998">
        <v>1.1293</v>
      </c>
      <c r="BS998">
        <v>1.13425</v>
      </c>
      <c r="BT998">
        <v>1.1390499999999999</v>
      </c>
    </row>
    <row r="999" spans="1:72">
      <c r="A999" s="96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D999">
        <v>1.05585</v>
      </c>
      <c r="BE999">
        <v>1.06145</v>
      </c>
      <c r="BF999">
        <v>1.0668500000000001</v>
      </c>
      <c r="BG999">
        <v>1.0722499999999999</v>
      </c>
      <c r="BH999">
        <v>1.07765</v>
      </c>
      <c r="BI999">
        <v>1.0829500000000001</v>
      </c>
      <c r="BJ999">
        <v>1.0880000000000001</v>
      </c>
      <c r="BK999">
        <v>1.0931</v>
      </c>
      <c r="BL999">
        <v>1.0982000000000001</v>
      </c>
      <c r="BM999">
        <v>1.1032500000000001</v>
      </c>
      <c r="BN999">
        <v>1.1085499999999999</v>
      </c>
      <c r="BO999">
        <v>1.11385</v>
      </c>
      <c r="BP999">
        <v>1.1189</v>
      </c>
      <c r="BQ999">
        <v>1.1240000000000001</v>
      </c>
      <c r="BR999">
        <v>1.1289</v>
      </c>
      <c r="BS999">
        <v>1.13415</v>
      </c>
      <c r="BT999">
        <v>1.1392500000000001</v>
      </c>
    </row>
    <row r="1000" spans="1:72">
      <c r="A1000" s="96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D1000">
        <v>1.04715</v>
      </c>
      <c r="BE1000">
        <v>1.0529999999999999</v>
      </c>
      <c r="BF1000">
        <v>1.0586500000000001</v>
      </c>
      <c r="BG1000">
        <v>1.0643499999999999</v>
      </c>
      <c r="BH1000">
        <v>1.07</v>
      </c>
      <c r="BI1000">
        <v>1.0754999999999999</v>
      </c>
      <c r="BJ1000">
        <v>1.0807</v>
      </c>
      <c r="BK1000">
        <v>1.08595</v>
      </c>
      <c r="BL1000">
        <v>1.0911500000000001</v>
      </c>
      <c r="BM1000">
        <v>1.0963499999999999</v>
      </c>
      <c r="BN1000">
        <v>1.1017999999999999</v>
      </c>
      <c r="BO1000">
        <v>1.1072</v>
      </c>
      <c r="BP1000">
        <v>1.1124499999999999</v>
      </c>
      <c r="BQ1000">
        <v>1.11765</v>
      </c>
      <c r="BR1000">
        <v>1.1227</v>
      </c>
      <c r="BS1000">
        <v>1.1281000000000001</v>
      </c>
      <c r="BT1000">
        <v>1.1333</v>
      </c>
    </row>
    <row r="1001" spans="1:72">
      <c r="A1001" s="96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D1001">
        <v>1.0567500000000001</v>
      </c>
      <c r="BE1001">
        <v>1.0625500000000001</v>
      </c>
      <c r="BF1001">
        <v>1.0681499999999999</v>
      </c>
      <c r="BG1001">
        <v>1.0737000000000001</v>
      </c>
      <c r="BH1001">
        <v>1.0792999999999999</v>
      </c>
      <c r="BI1001">
        <v>1.0847500000000001</v>
      </c>
      <c r="BJ1001">
        <v>1.0900000000000001</v>
      </c>
      <c r="BK1001">
        <v>1.0952500000000001</v>
      </c>
      <c r="BL1001">
        <v>1.1004499999999999</v>
      </c>
      <c r="BM1001">
        <v>1.1056999999999999</v>
      </c>
      <c r="BN1001">
        <v>1.1111500000000001</v>
      </c>
      <c r="BO1001">
        <v>1.1165499999999999</v>
      </c>
      <c r="BP1001">
        <v>1.1217999999999999</v>
      </c>
      <c r="BQ1001">
        <v>1.1270500000000001</v>
      </c>
      <c r="BR1001">
        <v>1.1321000000000001</v>
      </c>
      <c r="BS1001">
        <v>1.1375</v>
      </c>
      <c r="BT1001">
        <v>1.1427499999999999</v>
      </c>
    </row>
    <row r="1002" spans="1:72">
      <c r="A1002" s="96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D1002">
        <v>1.05905</v>
      </c>
      <c r="BE1002">
        <v>1.0647</v>
      </c>
      <c r="BF1002">
        <v>1.0700499999999999</v>
      </c>
      <c r="BG1002">
        <v>1.0753999999999999</v>
      </c>
      <c r="BH1002">
        <v>1.0808</v>
      </c>
      <c r="BI1002">
        <v>1.08595</v>
      </c>
      <c r="BJ1002">
        <v>1.0908500000000001</v>
      </c>
      <c r="BK1002">
        <v>1.09575</v>
      </c>
      <c r="BL1002">
        <v>1.1006499999999999</v>
      </c>
      <c r="BM1002">
        <v>1.10555</v>
      </c>
      <c r="BN1002">
        <v>1.1106499999999999</v>
      </c>
      <c r="BO1002">
        <v>1.1156999999999999</v>
      </c>
      <c r="BP1002">
        <v>1.1206</v>
      </c>
      <c r="BQ1002">
        <v>1.1254999999999999</v>
      </c>
      <c r="BR1002">
        <v>1.13025</v>
      </c>
      <c r="BS1002">
        <v>1.1353</v>
      </c>
      <c r="BT1002">
        <v>1.1402000000000001</v>
      </c>
    </row>
    <row r="1003" spans="1:72">
      <c r="A1003" s="96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D1003">
        <v>1.0568500000000001</v>
      </c>
      <c r="BE1003">
        <v>1.0625500000000001</v>
      </c>
      <c r="BF1003">
        <v>1.0680000000000001</v>
      </c>
      <c r="BG1003">
        <v>1.0734999999999999</v>
      </c>
      <c r="BH1003">
        <v>1.079</v>
      </c>
      <c r="BI1003">
        <v>1.0843</v>
      </c>
      <c r="BJ1003">
        <v>1.0892999999999999</v>
      </c>
      <c r="BK1003">
        <v>1.0943000000000001</v>
      </c>
      <c r="BL1003">
        <v>1.0992999999999999</v>
      </c>
      <c r="BM1003">
        <v>1.1043000000000001</v>
      </c>
      <c r="BN1003">
        <v>1.10955</v>
      </c>
      <c r="BO1003">
        <v>1.1147</v>
      </c>
      <c r="BP1003">
        <v>1.1196999999999999</v>
      </c>
      <c r="BQ1003">
        <v>1.1247</v>
      </c>
      <c r="BR1003">
        <v>1.1295500000000001</v>
      </c>
      <c r="BS1003">
        <v>1.1347</v>
      </c>
      <c r="BT1003">
        <v>1.13975</v>
      </c>
    </row>
    <row r="1004" spans="1:72">
      <c r="A1004" s="96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D1004">
        <v>1.0518000000000001</v>
      </c>
      <c r="BE1004">
        <v>1.0577000000000001</v>
      </c>
      <c r="BF1004">
        <v>1.06345</v>
      </c>
      <c r="BG1004">
        <v>1.06915</v>
      </c>
      <c r="BH1004">
        <v>1.0749</v>
      </c>
      <c r="BI1004">
        <v>1.0804499999999999</v>
      </c>
      <c r="BJ1004">
        <v>1.0858000000000001</v>
      </c>
      <c r="BK1004">
        <v>1.0911500000000001</v>
      </c>
      <c r="BL1004">
        <v>1.0965</v>
      </c>
      <c r="BM1004">
        <v>1.10185</v>
      </c>
      <c r="BN1004">
        <v>1.10745</v>
      </c>
      <c r="BO1004">
        <v>1.1129500000000001</v>
      </c>
      <c r="BP1004">
        <v>1.1183000000000001</v>
      </c>
      <c r="BQ1004">
        <v>1.12365</v>
      </c>
      <c r="BR1004">
        <v>1.1288</v>
      </c>
      <c r="BS1004">
        <v>1.1343000000000001</v>
      </c>
      <c r="BT1004">
        <v>1.1396500000000001</v>
      </c>
    </row>
    <row r="1005" spans="1:72">
      <c r="A1005" s="96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D1005">
        <v>1.04935</v>
      </c>
      <c r="BE1005">
        <v>1.05535</v>
      </c>
      <c r="BF1005">
        <v>1.06115</v>
      </c>
      <c r="BG1005">
        <v>1.0669</v>
      </c>
      <c r="BH1005">
        <v>1.0727</v>
      </c>
      <c r="BI1005">
        <v>1.0783</v>
      </c>
      <c r="BJ1005">
        <v>1.0835999999999999</v>
      </c>
      <c r="BK1005">
        <v>1.0888500000000001</v>
      </c>
      <c r="BL1005">
        <v>1.09415</v>
      </c>
      <c r="BM1005">
        <v>1.09945</v>
      </c>
      <c r="BN1005">
        <v>1.1049500000000001</v>
      </c>
      <c r="BO1005">
        <v>1.1104499999999999</v>
      </c>
      <c r="BP1005">
        <v>1.1156999999999999</v>
      </c>
      <c r="BQ1005">
        <v>1.121</v>
      </c>
      <c r="BR1005">
        <v>1.1261000000000001</v>
      </c>
      <c r="BS1005">
        <v>1.1315999999999999</v>
      </c>
      <c r="BT1005">
        <v>1.1369</v>
      </c>
    </row>
    <row r="1006" spans="1:72">
      <c r="A1006" s="96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D1006">
        <v>1.0542499999999999</v>
      </c>
      <c r="BE1006">
        <v>1.0602499999999999</v>
      </c>
      <c r="BF1006">
        <v>1.0659000000000001</v>
      </c>
      <c r="BG1006">
        <v>1.07155</v>
      </c>
      <c r="BH1006">
        <v>1.0771500000000001</v>
      </c>
      <c r="BI1006">
        <v>1.0827</v>
      </c>
      <c r="BJ1006">
        <v>1.08785</v>
      </c>
      <c r="BK1006">
        <v>1.0930500000000001</v>
      </c>
      <c r="BL1006">
        <v>1.0982499999999999</v>
      </c>
      <c r="BM1006">
        <v>1.10345</v>
      </c>
      <c r="BN1006">
        <v>1.1088499999999999</v>
      </c>
      <c r="BO1006">
        <v>1.1142000000000001</v>
      </c>
      <c r="BP1006">
        <v>1.1194</v>
      </c>
      <c r="BQ1006">
        <v>1.1246</v>
      </c>
      <c r="BR1006">
        <v>1.1295999999999999</v>
      </c>
      <c r="BS1006">
        <v>1.1349499999999999</v>
      </c>
      <c r="BT1006">
        <v>1.14015</v>
      </c>
    </row>
    <row r="1007" spans="1:72">
      <c r="A1007" s="96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D1007">
        <v>1.0578000000000001</v>
      </c>
      <c r="BE1007">
        <v>1.06385</v>
      </c>
      <c r="BF1007">
        <v>1.06965</v>
      </c>
      <c r="BG1007">
        <v>1.0754999999999999</v>
      </c>
      <c r="BH1007">
        <v>1.0812999999999999</v>
      </c>
      <c r="BI1007">
        <v>1.087</v>
      </c>
      <c r="BJ1007">
        <v>1.0924</v>
      </c>
      <c r="BK1007">
        <v>1.0978000000000001</v>
      </c>
      <c r="BL1007">
        <v>1.1032</v>
      </c>
      <c r="BM1007">
        <v>1.1085499999999999</v>
      </c>
      <c r="BN1007">
        <v>1.1142000000000001</v>
      </c>
      <c r="BO1007">
        <v>1.11975</v>
      </c>
      <c r="BP1007">
        <v>1.1251500000000001</v>
      </c>
      <c r="BQ1007">
        <v>1.1305499999999999</v>
      </c>
      <c r="BR1007">
        <v>1.13575</v>
      </c>
      <c r="BS1007">
        <v>1.1413</v>
      </c>
      <c r="BT1007">
        <v>1.1467000000000001</v>
      </c>
    </row>
    <row r="1008" spans="1:72">
      <c r="A1008" s="96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D1008">
        <v>1.0621499999999999</v>
      </c>
      <c r="BE1008">
        <v>1.0682</v>
      </c>
      <c r="BF1008">
        <v>1.0739000000000001</v>
      </c>
      <c r="BG1008">
        <v>1.0795999999999999</v>
      </c>
      <c r="BH1008">
        <v>1.08535</v>
      </c>
      <c r="BI1008">
        <v>1.0909500000000001</v>
      </c>
      <c r="BJ1008">
        <v>1.0962499999999999</v>
      </c>
      <c r="BK1008">
        <v>1.1015999999999999</v>
      </c>
      <c r="BL1008">
        <v>1.1069</v>
      </c>
      <c r="BM1008">
        <v>1.1122000000000001</v>
      </c>
      <c r="BN1008">
        <v>1.11775</v>
      </c>
      <c r="BO1008">
        <v>1.1232500000000001</v>
      </c>
      <c r="BP1008">
        <v>1.1286</v>
      </c>
      <c r="BQ1008">
        <v>1.1338999999999999</v>
      </c>
      <c r="BR1008">
        <v>1.1390499999999999</v>
      </c>
      <c r="BS1008">
        <v>1.14455</v>
      </c>
      <c r="BT1008">
        <v>1.14985</v>
      </c>
    </row>
    <row r="1009" spans="1:72">
      <c r="A1009" s="96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D1009">
        <v>1.0680000000000001</v>
      </c>
      <c r="BE1009">
        <v>1.0737000000000001</v>
      </c>
      <c r="BF1009">
        <v>1.0791500000000001</v>
      </c>
      <c r="BG1009">
        <v>1.0846</v>
      </c>
      <c r="BH1009">
        <v>1.09005</v>
      </c>
      <c r="BI1009">
        <v>1.09535</v>
      </c>
      <c r="BJ1009">
        <v>1.1003000000000001</v>
      </c>
      <c r="BK1009">
        <v>1.1052500000000001</v>
      </c>
      <c r="BL1009">
        <v>1.1102000000000001</v>
      </c>
      <c r="BM1009">
        <v>1.1151500000000001</v>
      </c>
      <c r="BN1009">
        <v>1.1203000000000001</v>
      </c>
      <c r="BO1009">
        <v>1.1254500000000001</v>
      </c>
      <c r="BP1009">
        <v>1.13035</v>
      </c>
      <c r="BQ1009">
        <v>1.1353</v>
      </c>
      <c r="BR1009">
        <v>1.1400999999999999</v>
      </c>
      <c r="BS1009">
        <v>1.1452</v>
      </c>
      <c r="BT1009">
        <v>1.15015</v>
      </c>
    </row>
    <row r="1010" spans="1:72">
      <c r="A1010" s="96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92">
        <v>1.0513999999999999</v>
      </c>
      <c r="AX1010" s="192">
        <v>1.0529500000000001</v>
      </c>
      <c r="AY1010" s="192">
        <v>1.0549999999999999</v>
      </c>
      <c r="AZ1010" s="192">
        <v>1.0567</v>
      </c>
      <c r="BA1010" s="192">
        <v>1.0584</v>
      </c>
      <c r="BB1010" s="192"/>
      <c r="BC1010" s="192">
        <v>1.0623</v>
      </c>
      <c r="BD1010" s="192">
        <v>1.0680000000000001</v>
      </c>
      <c r="BE1010" s="192">
        <v>1.0737000000000001</v>
      </c>
      <c r="BF1010" s="192">
        <v>1.0791500000000001</v>
      </c>
      <c r="BG1010" s="192">
        <v>1.0846</v>
      </c>
      <c r="BH1010" s="192">
        <v>1.09005</v>
      </c>
      <c r="BI1010" s="192">
        <v>1.09535</v>
      </c>
      <c r="BJ1010" s="192">
        <v>1.1003000000000001</v>
      </c>
      <c r="BK1010" s="192">
        <v>1.1052500000000001</v>
      </c>
      <c r="BL1010" s="192">
        <v>1.1102000000000001</v>
      </c>
      <c r="BM1010" s="192">
        <v>1.1151500000000001</v>
      </c>
      <c r="BN1010" s="192">
        <v>1.1203000000000001</v>
      </c>
      <c r="BO1010" s="192">
        <v>1.1254500000000001</v>
      </c>
      <c r="BP1010" s="192">
        <v>1.13035</v>
      </c>
      <c r="BQ1010" s="192">
        <v>1.1353</v>
      </c>
      <c r="BR1010" s="192">
        <v>1.1400999999999999</v>
      </c>
      <c r="BS1010" s="192">
        <v>1.1452</v>
      </c>
      <c r="BT1010" s="192">
        <v>1.15015</v>
      </c>
    </row>
    <row r="1011" spans="1:72">
      <c r="A1011" s="96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D1011">
        <v>1.0625500000000001</v>
      </c>
      <c r="BE1011">
        <v>1.0682499999999999</v>
      </c>
      <c r="BF1011">
        <v>1.0738000000000001</v>
      </c>
      <c r="BG1011">
        <v>1.0792999999999999</v>
      </c>
      <c r="BH1011">
        <v>1.0848</v>
      </c>
      <c r="BI1011">
        <v>1.0902000000000001</v>
      </c>
      <c r="BJ1011">
        <v>1.0952999999999999</v>
      </c>
      <c r="BK1011">
        <v>1.1004</v>
      </c>
      <c r="BL1011">
        <v>1.1054999999999999</v>
      </c>
      <c r="BM1011">
        <v>1.1106</v>
      </c>
      <c r="BN1011">
        <v>1.1158999999999999</v>
      </c>
      <c r="BO1011">
        <v>1.1211500000000001</v>
      </c>
      <c r="BP1011">
        <v>1.12625</v>
      </c>
      <c r="BQ1011">
        <v>1.1313500000000001</v>
      </c>
      <c r="BR1011">
        <v>1.13625</v>
      </c>
      <c r="BS1011">
        <v>1.1415500000000001</v>
      </c>
      <c r="BT1011">
        <v>1.1466000000000001</v>
      </c>
    </row>
    <row r="1012" spans="1:72">
      <c r="A1012" s="96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D1012">
        <v>1.0602</v>
      </c>
      <c r="BE1012">
        <v>1.0658000000000001</v>
      </c>
      <c r="BF1012">
        <v>1.07115</v>
      </c>
      <c r="BG1012">
        <v>1.0765</v>
      </c>
      <c r="BH1012">
        <v>1.08185</v>
      </c>
      <c r="BI1012">
        <v>1.0871</v>
      </c>
      <c r="BJ1012">
        <v>1.0921000000000001</v>
      </c>
      <c r="BK1012">
        <v>1.0970500000000001</v>
      </c>
      <c r="BL1012">
        <v>1.10205</v>
      </c>
      <c r="BM1012">
        <v>1.107</v>
      </c>
      <c r="BN1012">
        <v>1.1122000000000001</v>
      </c>
      <c r="BO1012">
        <v>1.1173500000000001</v>
      </c>
      <c r="BP1012">
        <v>1.12235</v>
      </c>
      <c r="BQ1012">
        <v>1.1273</v>
      </c>
      <c r="BR1012">
        <v>1.13215</v>
      </c>
      <c r="BS1012">
        <v>1.1372500000000001</v>
      </c>
      <c r="BT1012">
        <v>1.14225</v>
      </c>
    </row>
    <row r="1013" spans="1:72">
      <c r="A1013" s="96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D1013">
        <v>1.0677000000000001</v>
      </c>
      <c r="BE1013">
        <v>1.0732999999999999</v>
      </c>
      <c r="BF1013">
        <v>1.0786500000000001</v>
      </c>
      <c r="BG1013">
        <v>1.08405</v>
      </c>
      <c r="BH1013">
        <v>1.0893999999999999</v>
      </c>
      <c r="BI1013">
        <v>1.0946499999999999</v>
      </c>
      <c r="BJ1013">
        <v>1.09955</v>
      </c>
      <c r="BK1013">
        <v>1.1044499999999999</v>
      </c>
      <c r="BL1013">
        <v>1.1093</v>
      </c>
      <c r="BM1013">
        <v>1.1142000000000001</v>
      </c>
      <c r="BN1013">
        <v>1.1193</v>
      </c>
      <c r="BO1013">
        <v>1.12435</v>
      </c>
      <c r="BP1013">
        <v>1.1292500000000001</v>
      </c>
      <c r="BQ1013">
        <v>1.1341000000000001</v>
      </c>
      <c r="BR1013">
        <v>1.1388499999999999</v>
      </c>
      <c r="BS1013">
        <v>1.1438999999999999</v>
      </c>
      <c r="BT1013">
        <v>1.1487499999999999</v>
      </c>
    </row>
    <row r="1014" spans="1:72">
      <c r="A1014" s="96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D1014">
        <v>1.0636000000000001</v>
      </c>
      <c r="BE1014">
        <v>1.06915</v>
      </c>
      <c r="BF1014">
        <v>1.0744</v>
      </c>
      <c r="BG1014">
        <v>1.0795999999999999</v>
      </c>
      <c r="BH1014">
        <v>1.0848500000000001</v>
      </c>
      <c r="BI1014">
        <v>1.0900000000000001</v>
      </c>
      <c r="BJ1014">
        <v>1.0947</v>
      </c>
      <c r="BK1014">
        <v>1.0993999999999999</v>
      </c>
      <c r="BL1014">
        <v>1.10415</v>
      </c>
      <c r="BM1014">
        <v>1.1088499999999999</v>
      </c>
      <c r="BN1014">
        <v>1.11375</v>
      </c>
      <c r="BO1014">
        <v>1.1186499999999999</v>
      </c>
      <c r="BP1014">
        <v>1.1233500000000001</v>
      </c>
      <c r="BQ1014">
        <v>1.1281000000000001</v>
      </c>
      <c r="BR1014">
        <v>1.1326499999999999</v>
      </c>
      <c r="BS1014">
        <v>1.1375</v>
      </c>
      <c r="BT1014">
        <v>1.1422000000000001</v>
      </c>
    </row>
    <row r="1015" spans="1:72">
      <c r="A1015" s="96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D1015">
        <v>1.0646500000000001</v>
      </c>
      <c r="BE1015">
        <v>1.0701000000000001</v>
      </c>
      <c r="BF1015">
        <v>1.0751999999999999</v>
      </c>
      <c r="BG1015">
        <v>1.0803499999999999</v>
      </c>
      <c r="BH1015">
        <v>1.08545</v>
      </c>
      <c r="BI1015">
        <v>1.0905</v>
      </c>
      <c r="BJ1015">
        <v>1.0952</v>
      </c>
      <c r="BK1015">
        <v>1.0999000000000001</v>
      </c>
      <c r="BL1015">
        <v>1.1046</v>
      </c>
      <c r="BM1015">
        <v>1.1093</v>
      </c>
      <c r="BN1015">
        <v>1.11425</v>
      </c>
      <c r="BO1015">
        <v>1.1191</v>
      </c>
      <c r="BP1015">
        <v>1.1237999999999999</v>
      </c>
      <c r="BQ1015">
        <v>1.1285000000000001</v>
      </c>
      <c r="BR1015">
        <v>1.1330499999999999</v>
      </c>
      <c r="BS1015">
        <v>1.1378999999999999</v>
      </c>
      <c r="BT1015">
        <v>1.1426000000000001</v>
      </c>
    </row>
    <row r="1016" spans="1:72">
      <c r="A1016" s="96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D1016">
        <v>1.0682499999999999</v>
      </c>
      <c r="BE1016">
        <v>1.0736000000000001</v>
      </c>
      <c r="BF1016">
        <v>1.0786500000000001</v>
      </c>
      <c r="BG1016">
        <v>1.08365</v>
      </c>
      <c r="BH1016">
        <v>1.0887</v>
      </c>
      <c r="BI1016">
        <v>1.0935999999999999</v>
      </c>
      <c r="BJ1016">
        <v>1.0981000000000001</v>
      </c>
      <c r="BK1016">
        <v>1.1026</v>
      </c>
      <c r="BL1016">
        <v>1.1071</v>
      </c>
      <c r="BM1016">
        <v>1.1115999999999999</v>
      </c>
      <c r="BN1016">
        <v>1.1163000000000001</v>
      </c>
      <c r="BO1016">
        <v>1.1209499999999999</v>
      </c>
      <c r="BP1016">
        <v>1.1254500000000001</v>
      </c>
      <c r="BQ1016">
        <v>1.1298999999999999</v>
      </c>
      <c r="BR1016">
        <v>1.13425</v>
      </c>
      <c r="BS1016">
        <v>1.1389</v>
      </c>
      <c r="BT1016">
        <v>1.1434</v>
      </c>
    </row>
    <row r="1017" spans="1:72">
      <c r="A1017" s="96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D1017">
        <v>1.0664</v>
      </c>
      <c r="BE1017">
        <v>1.0717000000000001</v>
      </c>
      <c r="BF1017">
        <v>1.0766</v>
      </c>
      <c r="BG1017">
        <v>1.08155</v>
      </c>
      <c r="BH1017">
        <v>1.0864499999999999</v>
      </c>
      <c r="BI1017">
        <v>1.0912500000000001</v>
      </c>
      <c r="BJ1017">
        <v>1.0955999999999999</v>
      </c>
      <c r="BK1017">
        <v>1.09995</v>
      </c>
      <c r="BL1017">
        <v>1.10425</v>
      </c>
      <c r="BM1017">
        <v>1.1086</v>
      </c>
      <c r="BN1017">
        <v>1.1131</v>
      </c>
      <c r="BO1017">
        <v>1.1175999999999999</v>
      </c>
      <c r="BP1017">
        <v>1.12195</v>
      </c>
      <c r="BQ1017">
        <v>1.12625</v>
      </c>
      <c r="BR1017">
        <v>1.13045</v>
      </c>
      <c r="BS1017">
        <v>1.1349499999999999</v>
      </c>
      <c r="BT1017">
        <v>1.1392500000000001</v>
      </c>
    </row>
    <row r="1018" spans="1:72">
      <c r="A1018" s="96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D1018">
        <v>1.0575000000000001</v>
      </c>
      <c r="BE1018">
        <v>1.0629</v>
      </c>
      <c r="BF1018">
        <v>1.0679000000000001</v>
      </c>
      <c r="BG1018">
        <v>1.0729</v>
      </c>
      <c r="BH1018">
        <v>1.0779000000000001</v>
      </c>
      <c r="BI1018">
        <v>1.0828</v>
      </c>
      <c r="BJ1018">
        <v>1.0872999999999999</v>
      </c>
      <c r="BK1018">
        <v>1.09175</v>
      </c>
      <c r="BL1018">
        <v>1.0962000000000001</v>
      </c>
      <c r="BM1018">
        <v>1.1007</v>
      </c>
      <c r="BN1018">
        <v>1.1053500000000001</v>
      </c>
      <c r="BO1018">
        <v>1.10995</v>
      </c>
      <c r="BP1018">
        <v>1.1144000000000001</v>
      </c>
      <c r="BQ1018">
        <v>1.1188499999999999</v>
      </c>
      <c r="BR1018">
        <v>1.1232</v>
      </c>
      <c r="BS1018">
        <v>1.1277999999999999</v>
      </c>
      <c r="BT1018">
        <v>1.13225</v>
      </c>
    </row>
    <row r="1019" spans="1:72">
      <c r="A1019" s="96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6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D1019">
        <v>1.0532999999999999</v>
      </c>
      <c r="BE1019">
        <v>1.0583499999999999</v>
      </c>
      <c r="BF1019">
        <v>1.0630999999999999</v>
      </c>
      <c r="BG1019">
        <v>1.0679000000000001</v>
      </c>
      <c r="BH1019">
        <v>1.0727</v>
      </c>
      <c r="BI1019">
        <v>1.0773999999999999</v>
      </c>
      <c r="BJ1019">
        <v>1.0815999999999999</v>
      </c>
      <c r="BK1019">
        <v>1.0858000000000001</v>
      </c>
      <c r="BL1019">
        <v>1.0900000000000001</v>
      </c>
      <c r="BM1019">
        <v>1.0942000000000001</v>
      </c>
      <c r="BN1019">
        <v>1.0985499999999999</v>
      </c>
      <c r="BO1019">
        <v>1.1029</v>
      </c>
      <c r="BP1019">
        <v>1.1071</v>
      </c>
      <c r="BQ1019">
        <v>1.1113</v>
      </c>
      <c r="BR1019">
        <v>1.1153500000000001</v>
      </c>
      <c r="BS1019">
        <v>1.1196999999999999</v>
      </c>
      <c r="BT1019">
        <v>1.12385</v>
      </c>
    </row>
    <row r="1020" spans="1:72">
      <c r="A1020" s="96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8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D1020">
        <v>1.0637000000000001</v>
      </c>
      <c r="BE1020">
        <v>1.0687</v>
      </c>
      <c r="BF1020">
        <v>1.07335</v>
      </c>
      <c r="BG1020">
        <v>1.0780000000000001</v>
      </c>
      <c r="BH1020">
        <v>1.0826499999999999</v>
      </c>
      <c r="BI1020">
        <v>1.0871999999999999</v>
      </c>
      <c r="BJ1020">
        <v>1.0912500000000001</v>
      </c>
      <c r="BK1020">
        <v>1.0952999999999999</v>
      </c>
      <c r="BL1020">
        <v>1.09935</v>
      </c>
      <c r="BM1020">
        <v>1.1033999999999999</v>
      </c>
      <c r="BN1020">
        <v>1.10765</v>
      </c>
      <c r="BO1020">
        <v>1.11185</v>
      </c>
      <c r="BP1020">
        <v>1.1158999999999999</v>
      </c>
      <c r="BQ1020">
        <v>1.11995</v>
      </c>
      <c r="BR1020">
        <v>1.12385</v>
      </c>
      <c r="BS1020">
        <v>1.12805</v>
      </c>
      <c r="BT1020">
        <v>1.1321000000000001</v>
      </c>
    </row>
    <row r="1021" spans="1:72">
      <c r="A1021" s="96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8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D1021">
        <v>1.0763</v>
      </c>
      <c r="BE1021">
        <v>1.0811500000000001</v>
      </c>
      <c r="BF1021">
        <v>1.0857000000000001</v>
      </c>
      <c r="BG1021">
        <v>1.0903</v>
      </c>
      <c r="BH1021">
        <v>1.0949</v>
      </c>
      <c r="BI1021">
        <v>1.09945</v>
      </c>
      <c r="BJ1021">
        <v>1.10365</v>
      </c>
      <c r="BK1021">
        <v>1.10785</v>
      </c>
      <c r="BL1021">
        <v>1.1120000000000001</v>
      </c>
      <c r="BM1021">
        <v>1.1162000000000001</v>
      </c>
      <c r="BN1021">
        <v>1.1206</v>
      </c>
      <c r="BO1021">
        <v>1.1249</v>
      </c>
      <c r="BP1021">
        <v>1.1291</v>
      </c>
      <c r="BQ1021">
        <v>1.1333</v>
      </c>
      <c r="BR1021">
        <v>1.1373500000000001</v>
      </c>
      <c r="BS1021">
        <v>1.1416999999999999</v>
      </c>
      <c r="BT1021">
        <v>1.14585</v>
      </c>
    </row>
    <row r="1022" spans="1:72">
      <c r="A1022" s="96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8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D1022">
        <v>1.0950500000000001</v>
      </c>
      <c r="BE1022">
        <v>1.0996999999999999</v>
      </c>
      <c r="BF1022">
        <v>1.1036999999999999</v>
      </c>
      <c r="BG1022">
        <v>1.10775</v>
      </c>
      <c r="BH1022">
        <v>1.11175</v>
      </c>
      <c r="BI1022">
        <v>1.11575</v>
      </c>
      <c r="BJ1022">
        <v>1.1194500000000001</v>
      </c>
      <c r="BK1022">
        <v>1.1231</v>
      </c>
      <c r="BL1022">
        <v>1.1268</v>
      </c>
      <c r="BM1022">
        <v>1.1305000000000001</v>
      </c>
      <c r="BN1022">
        <v>1.13435</v>
      </c>
      <c r="BO1022">
        <v>1.13815</v>
      </c>
      <c r="BP1022">
        <v>1.14185</v>
      </c>
      <c r="BQ1022">
        <v>1.1455</v>
      </c>
      <c r="BR1022">
        <v>1.1491</v>
      </c>
      <c r="BS1022">
        <v>1.1529</v>
      </c>
      <c r="BT1022">
        <v>1.1566000000000001</v>
      </c>
    </row>
    <row r="1023" spans="1:72">
      <c r="A1023" s="96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8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D1023">
        <v>1.0959000000000001</v>
      </c>
      <c r="BE1023">
        <v>1.1006</v>
      </c>
      <c r="BF1023">
        <v>1.1046499999999999</v>
      </c>
      <c r="BG1023">
        <v>1.1087499999999999</v>
      </c>
      <c r="BH1023">
        <v>1.1128499999999999</v>
      </c>
      <c r="BI1023">
        <v>1.1169500000000001</v>
      </c>
      <c r="BJ1023">
        <v>1.1205000000000001</v>
      </c>
      <c r="BK1023">
        <v>1.1241000000000001</v>
      </c>
      <c r="BL1023">
        <v>1.1276999999999999</v>
      </c>
      <c r="BM1023">
        <v>1.1313</v>
      </c>
      <c r="BN1023">
        <v>1.1350499999999999</v>
      </c>
      <c r="BO1023">
        <v>1.1387499999999999</v>
      </c>
      <c r="BP1023">
        <v>1.14235</v>
      </c>
      <c r="BQ1023">
        <v>1.1458999999999999</v>
      </c>
      <c r="BR1023">
        <v>1.1494</v>
      </c>
      <c r="BS1023">
        <v>1.1531</v>
      </c>
      <c r="BT1023">
        <v>1.1567000000000001</v>
      </c>
    </row>
    <row r="1024" spans="1:72">
      <c r="A1024" s="96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8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D1024">
        <v>1.10025</v>
      </c>
      <c r="BE1024">
        <v>1.1049</v>
      </c>
      <c r="BF1024">
        <v>1.1090500000000001</v>
      </c>
      <c r="BG1024">
        <v>1.1132</v>
      </c>
      <c r="BH1024">
        <v>1.1173500000000001</v>
      </c>
      <c r="BI1024">
        <v>1.1214999999999999</v>
      </c>
      <c r="BJ1024">
        <v>1.1250500000000001</v>
      </c>
      <c r="BK1024">
        <v>1.1286</v>
      </c>
      <c r="BL1024">
        <v>1.1322000000000001</v>
      </c>
      <c r="BM1024">
        <v>1.13575</v>
      </c>
      <c r="BN1024">
        <v>1.1395</v>
      </c>
      <c r="BO1024">
        <v>1.1432</v>
      </c>
      <c r="BP1024">
        <v>1.1467499999999999</v>
      </c>
      <c r="BQ1024">
        <v>1.1503000000000001</v>
      </c>
      <c r="BR1024">
        <v>1.1537500000000001</v>
      </c>
      <c r="BS1024">
        <v>1.1574500000000001</v>
      </c>
      <c r="BT1024">
        <v>1.1610499999999999</v>
      </c>
    </row>
    <row r="1025" spans="1:73">
      <c r="A1025" s="96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8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D1025">
        <v>1.0987</v>
      </c>
      <c r="BE1025">
        <v>1.1032500000000001</v>
      </c>
      <c r="BF1025">
        <v>1.1072</v>
      </c>
      <c r="BG1025">
        <v>1.1111</v>
      </c>
      <c r="BH1025">
        <v>1.115</v>
      </c>
      <c r="BI1025">
        <v>1.1189</v>
      </c>
      <c r="BJ1025">
        <v>1.12225</v>
      </c>
      <c r="BK1025">
        <v>1.1255500000000001</v>
      </c>
      <c r="BL1025">
        <v>1.1288499999999999</v>
      </c>
      <c r="BM1025">
        <v>1.1322000000000001</v>
      </c>
      <c r="BN1025">
        <v>1.13565</v>
      </c>
      <c r="BO1025">
        <v>1.1391</v>
      </c>
      <c r="BP1025">
        <v>1.1424000000000001</v>
      </c>
      <c r="BQ1025">
        <v>1.1456999999999999</v>
      </c>
      <c r="BR1025">
        <v>1.1489</v>
      </c>
      <c r="BS1025">
        <v>1.15235</v>
      </c>
      <c r="BT1025">
        <v>1.1556500000000001</v>
      </c>
    </row>
    <row r="1026" spans="1:73">
      <c r="A1026" s="96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8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D1026">
        <v>1.1089</v>
      </c>
      <c r="BE1026">
        <v>1.1134500000000001</v>
      </c>
      <c r="BF1026">
        <v>1.1173</v>
      </c>
      <c r="BG1026">
        <v>1.1212</v>
      </c>
      <c r="BH1026">
        <v>1.1251</v>
      </c>
      <c r="BI1026">
        <v>1.1289499999999999</v>
      </c>
      <c r="BJ1026">
        <v>1.13215</v>
      </c>
      <c r="BK1026">
        <v>1.1353500000000001</v>
      </c>
      <c r="BL1026">
        <v>1.13855</v>
      </c>
      <c r="BM1026">
        <v>1.14175</v>
      </c>
      <c r="BN1026">
        <v>1.1451</v>
      </c>
      <c r="BO1026">
        <v>1.1484000000000001</v>
      </c>
      <c r="BP1026">
        <v>1.1516</v>
      </c>
      <c r="BQ1026">
        <v>1.1548499999999999</v>
      </c>
      <c r="BR1026">
        <v>1.1578999999999999</v>
      </c>
      <c r="BS1026">
        <v>1.1612499999999999</v>
      </c>
      <c r="BT1026">
        <v>1.16445</v>
      </c>
    </row>
    <row r="1027" spans="1:73">
      <c r="A1027" s="96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8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D1027">
        <v>1.1043499999999999</v>
      </c>
      <c r="BE1027">
        <v>1.1091</v>
      </c>
      <c r="BF1027">
        <v>1.1131500000000001</v>
      </c>
      <c r="BG1027">
        <v>1.1172500000000001</v>
      </c>
      <c r="BH1027">
        <v>1.1213</v>
      </c>
      <c r="BI1027">
        <v>1.1253500000000001</v>
      </c>
      <c r="BJ1027">
        <v>1.1288</v>
      </c>
      <c r="BK1027">
        <v>1.13225</v>
      </c>
      <c r="BL1027">
        <v>1.13565</v>
      </c>
      <c r="BM1027">
        <v>1.1391</v>
      </c>
      <c r="BN1027">
        <v>1.1427</v>
      </c>
      <c r="BO1027">
        <v>1.1462000000000001</v>
      </c>
      <c r="BP1027">
        <v>1.1496500000000001</v>
      </c>
      <c r="BQ1027">
        <v>1.1531</v>
      </c>
      <c r="BR1027">
        <v>1.1564000000000001</v>
      </c>
      <c r="BS1027">
        <v>1.15995</v>
      </c>
      <c r="BT1027">
        <v>1.1634</v>
      </c>
    </row>
    <row r="1028" spans="1:73">
      <c r="A1028" s="96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8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D1028">
        <v>1.1010500000000001</v>
      </c>
      <c r="BE1028">
        <v>1.1055999999999999</v>
      </c>
      <c r="BF1028">
        <v>1.1096999999999999</v>
      </c>
      <c r="BG1028">
        <v>1.11385</v>
      </c>
      <c r="BH1028">
        <v>1.11795</v>
      </c>
      <c r="BI1028">
        <v>1.12205</v>
      </c>
      <c r="BJ1028">
        <v>1.1254999999999999</v>
      </c>
      <c r="BK1028">
        <v>1.1289</v>
      </c>
      <c r="BL1028">
        <v>1.13235</v>
      </c>
      <c r="BM1028">
        <v>1.13575</v>
      </c>
      <c r="BN1028">
        <v>1.1393</v>
      </c>
      <c r="BO1028">
        <v>1.1428499999999999</v>
      </c>
      <c r="BP1028">
        <v>1.14625</v>
      </c>
      <c r="BQ1028">
        <v>1.1496999999999999</v>
      </c>
      <c r="BR1028">
        <v>1.153</v>
      </c>
      <c r="BS1028">
        <v>1.1565000000000001</v>
      </c>
      <c r="BT1028">
        <v>1.15995</v>
      </c>
    </row>
    <row r="1029" spans="1:73">
      <c r="A1029" s="96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8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D1029">
        <v>1.10405</v>
      </c>
      <c r="BE1029">
        <v>1.1092</v>
      </c>
      <c r="BF1029">
        <v>1.1134500000000001</v>
      </c>
      <c r="BG1029">
        <v>1.1176999999999999</v>
      </c>
      <c r="BH1029">
        <v>1.12195</v>
      </c>
      <c r="BI1029">
        <v>1.1262000000000001</v>
      </c>
      <c r="BJ1029">
        <v>1.12975</v>
      </c>
      <c r="BK1029">
        <v>1.1333</v>
      </c>
      <c r="BL1029">
        <v>1.1368</v>
      </c>
      <c r="BM1029">
        <v>1.14035</v>
      </c>
      <c r="BN1029">
        <v>1.1439999999999999</v>
      </c>
      <c r="BO1029">
        <v>1.1476500000000001</v>
      </c>
      <c r="BP1029">
        <v>1.1511499999999999</v>
      </c>
      <c r="BQ1029">
        <v>1.1547000000000001</v>
      </c>
      <c r="BR1029">
        <v>1.1580999999999999</v>
      </c>
      <c r="BS1029">
        <v>1.1617500000000001</v>
      </c>
      <c r="BT1029">
        <v>1.1652499999999999</v>
      </c>
    </row>
    <row r="1030" spans="1:73">
      <c r="A1030" s="96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8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D1030">
        <v>1.1088499999999999</v>
      </c>
      <c r="BE1030">
        <v>1.11405</v>
      </c>
      <c r="BF1030">
        <v>1.1185</v>
      </c>
      <c r="BG1030">
        <v>1.1229499999999999</v>
      </c>
      <c r="BH1030">
        <v>1.1273500000000001</v>
      </c>
      <c r="BI1030">
        <v>1.1317999999999999</v>
      </c>
      <c r="BJ1030">
        <v>1.1354500000000001</v>
      </c>
      <c r="BK1030">
        <v>1.1391</v>
      </c>
      <c r="BL1030">
        <v>1.1427</v>
      </c>
      <c r="BM1030">
        <v>1.14635</v>
      </c>
      <c r="BN1030">
        <v>1.15015</v>
      </c>
      <c r="BO1030">
        <v>1.1538999999999999</v>
      </c>
      <c r="BP1030">
        <v>1.1575</v>
      </c>
      <c r="BQ1030">
        <v>1.1611499999999999</v>
      </c>
      <c r="BR1030">
        <v>1.16465</v>
      </c>
      <c r="BS1030">
        <v>1.1684000000000001</v>
      </c>
      <c r="BT1030">
        <v>1.17205</v>
      </c>
      <c r="BU1030">
        <v>1.1756500000000001</v>
      </c>
    </row>
    <row r="1031" spans="1:73">
      <c r="A1031" s="96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8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D1031">
        <v>1.1108</v>
      </c>
      <c r="BE1031">
        <v>1.11595</v>
      </c>
      <c r="BF1031">
        <v>1.1204499999999999</v>
      </c>
      <c r="BG1031">
        <v>1.1249</v>
      </c>
      <c r="BH1031">
        <v>1.1293500000000001</v>
      </c>
      <c r="BI1031">
        <v>1.1337999999999999</v>
      </c>
      <c r="BJ1031">
        <v>1.1375</v>
      </c>
      <c r="BK1031">
        <v>1.1411500000000001</v>
      </c>
      <c r="BL1031">
        <v>1.1448</v>
      </c>
      <c r="BM1031">
        <v>1.14845</v>
      </c>
      <c r="BN1031">
        <v>1.15225</v>
      </c>
      <c r="BO1031">
        <v>1.1559999999999999</v>
      </c>
      <c r="BP1031">
        <v>1.1596500000000001</v>
      </c>
      <c r="BQ1031">
        <v>1.1633</v>
      </c>
      <c r="BR1031">
        <v>1.1668000000000001</v>
      </c>
      <c r="BS1031">
        <v>1.17055</v>
      </c>
      <c r="BT1031">
        <v>1.1741999999999999</v>
      </c>
      <c r="BU1031">
        <v>1.1778500000000001</v>
      </c>
    </row>
    <row r="1032" spans="1:73">
      <c r="A1032" s="96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8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D1032">
        <v>1.1072500000000001</v>
      </c>
      <c r="BE1032">
        <v>1.1123499999999999</v>
      </c>
      <c r="BF1032">
        <v>1.1172</v>
      </c>
      <c r="BG1032">
        <v>1.1216999999999999</v>
      </c>
      <c r="BH1032">
        <v>1.1262000000000001</v>
      </c>
      <c r="BI1032">
        <v>1.1307</v>
      </c>
      <c r="BJ1032">
        <v>1.1346000000000001</v>
      </c>
      <c r="BK1032">
        <v>1.1384000000000001</v>
      </c>
      <c r="BL1032">
        <v>1.1422000000000001</v>
      </c>
      <c r="BM1032">
        <v>1.1459999999999999</v>
      </c>
      <c r="BN1032">
        <v>1.14995</v>
      </c>
      <c r="BO1032">
        <v>1.15385</v>
      </c>
      <c r="BP1032">
        <v>1.1576500000000001</v>
      </c>
      <c r="BQ1032">
        <v>1.1614500000000001</v>
      </c>
      <c r="BR1032">
        <v>1.1651499999999999</v>
      </c>
      <c r="BS1032">
        <v>1.1690499999999999</v>
      </c>
      <c r="BT1032">
        <v>1.1728499999999999</v>
      </c>
      <c r="BU1032">
        <v>1.17665</v>
      </c>
    </row>
    <row r="1033" spans="1:73">
      <c r="A1033" s="96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8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D1033">
        <v>1.1006499999999999</v>
      </c>
      <c r="BE1033">
        <v>1.1055999999999999</v>
      </c>
      <c r="BF1033">
        <v>1.10985</v>
      </c>
      <c r="BG1033">
        <v>1.11405</v>
      </c>
      <c r="BH1033">
        <v>1.11825</v>
      </c>
      <c r="BI1033">
        <v>1.1224000000000001</v>
      </c>
      <c r="BJ1033">
        <v>1.1259999999999999</v>
      </c>
      <c r="BK1033">
        <v>1.1295500000000001</v>
      </c>
      <c r="BL1033">
        <v>1.1331</v>
      </c>
      <c r="BM1033">
        <v>1.1366499999999999</v>
      </c>
      <c r="BN1033">
        <v>1.14035</v>
      </c>
      <c r="BO1033">
        <v>1.1439999999999999</v>
      </c>
      <c r="BP1033">
        <v>1.1475500000000001</v>
      </c>
      <c r="BQ1033">
        <v>1.1510499999999999</v>
      </c>
      <c r="BR1033">
        <v>1.1545000000000001</v>
      </c>
      <c r="BS1033">
        <v>1.15815</v>
      </c>
      <c r="BT1033">
        <v>1.1617</v>
      </c>
      <c r="BU1033">
        <v>1.1652</v>
      </c>
    </row>
    <row r="1034" spans="1:73">
      <c r="A1034" s="96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8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D1034">
        <v>1.09775</v>
      </c>
      <c r="BE1034">
        <v>1.1027499999999999</v>
      </c>
      <c r="BF1034">
        <v>1.107</v>
      </c>
      <c r="BG1034">
        <v>1.1112500000000001</v>
      </c>
      <c r="BH1034">
        <v>1.1154500000000001</v>
      </c>
      <c r="BI1034">
        <v>1.1196999999999999</v>
      </c>
      <c r="BJ1034">
        <v>1.1233</v>
      </c>
      <c r="BK1034">
        <v>1.1268499999999999</v>
      </c>
      <c r="BL1034">
        <v>1.13045</v>
      </c>
      <c r="BM1034">
        <v>1.1339999999999999</v>
      </c>
      <c r="BN1034">
        <v>1.1376999999999999</v>
      </c>
      <c r="BO1034">
        <v>1.1414</v>
      </c>
      <c r="BP1034">
        <v>1.1449499999999999</v>
      </c>
      <c r="BQ1034">
        <v>1.1485000000000001</v>
      </c>
      <c r="BR1034">
        <v>1.15195</v>
      </c>
      <c r="BS1034">
        <v>1.1556500000000001</v>
      </c>
      <c r="BT1034">
        <v>1.1592</v>
      </c>
      <c r="BU1034">
        <v>1.16275</v>
      </c>
    </row>
    <row r="1035" spans="1:73">
      <c r="A1035" s="96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8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D1035">
        <v>1.0966</v>
      </c>
      <c r="BE1035">
        <v>1.1019000000000001</v>
      </c>
      <c r="BF1035">
        <v>1.1064499999999999</v>
      </c>
      <c r="BG1035">
        <v>1.1109500000000001</v>
      </c>
      <c r="BH1035">
        <v>1.1154500000000001</v>
      </c>
      <c r="BI1035">
        <v>1.11995</v>
      </c>
      <c r="BJ1035">
        <v>1.1238999999999999</v>
      </c>
      <c r="BK1035">
        <v>1.1276999999999999</v>
      </c>
      <c r="BL1035">
        <v>1.1315500000000001</v>
      </c>
      <c r="BM1035">
        <v>1.1353500000000001</v>
      </c>
      <c r="BN1035">
        <v>1.1393500000000001</v>
      </c>
      <c r="BO1035">
        <v>1.1433</v>
      </c>
      <c r="BP1035">
        <v>1.1471</v>
      </c>
      <c r="BQ1035">
        <v>1.1509</v>
      </c>
      <c r="BR1035">
        <v>1.1546000000000001</v>
      </c>
      <c r="BS1035">
        <v>1.15855</v>
      </c>
      <c r="BT1035">
        <v>1.1624000000000001</v>
      </c>
      <c r="BU1035">
        <v>1.1661999999999999</v>
      </c>
    </row>
    <row r="1036" spans="1:73">
      <c r="A1036" s="96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8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D1036">
        <v>1.0956999999999999</v>
      </c>
      <c r="BE1036">
        <v>1.1008500000000001</v>
      </c>
      <c r="BF1036">
        <v>1.1052999999999999</v>
      </c>
      <c r="BG1036">
        <v>1.1095999999999999</v>
      </c>
      <c r="BH1036">
        <v>1.11395</v>
      </c>
      <c r="BI1036">
        <v>1.11825</v>
      </c>
      <c r="BJ1036">
        <v>1.1220000000000001</v>
      </c>
      <c r="BK1036">
        <v>1.1255999999999999</v>
      </c>
      <c r="BL1036">
        <v>1.1292500000000001</v>
      </c>
      <c r="BM1036">
        <v>1.1328499999999999</v>
      </c>
      <c r="BN1036">
        <v>1.1366000000000001</v>
      </c>
      <c r="BO1036">
        <v>1.14035</v>
      </c>
      <c r="BP1036">
        <v>1.14395</v>
      </c>
      <c r="BQ1036">
        <v>1.1476</v>
      </c>
      <c r="BR1036">
        <v>1.1511</v>
      </c>
      <c r="BS1036">
        <v>1.1548</v>
      </c>
      <c r="BT1036">
        <v>1.15845</v>
      </c>
      <c r="BU1036">
        <v>1.16205</v>
      </c>
    </row>
    <row r="1037" spans="1:73">
      <c r="A1037" s="96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8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D1037">
        <v>1.0914999999999999</v>
      </c>
      <c r="BE1037">
        <v>1.0967499999999999</v>
      </c>
      <c r="BF1037">
        <v>1.1013999999999999</v>
      </c>
      <c r="BG1037">
        <v>1.10595</v>
      </c>
      <c r="BH1037">
        <v>1.1104499999999999</v>
      </c>
      <c r="BI1037">
        <v>1.115</v>
      </c>
      <c r="BJ1037">
        <v>1.1188499999999999</v>
      </c>
      <c r="BK1037">
        <v>1.1226499999999999</v>
      </c>
      <c r="BL1037">
        <v>1.1264000000000001</v>
      </c>
      <c r="BM1037">
        <v>1.13015</v>
      </c>
      <c r="BN1037">
        <v>1.13405</v>
      </c>
      <c r="BO1037">
        <v>1.1378999999999999</v>
      </c>
      <c r="BP1037">
        <v>1.1416500000000001</v>
      </c>
      <c r="BQ1037">
        <v>1.1454</v>
      </c>
      <c r="BR1037">
        <v>1.1490499999999999</v>
      </c>
      <c r="BS1037">
        <v>1.1529</v>
      </c>
      <c r="BT1037">
        <v>1.15665</v>
      </c>
      <c r="BU1037">
        <v>1.1604000000000001</v>
      </c>
    </row>
    <row r="1038" spans="1:73">
      <c r="A1038" s="96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8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D1038">
        <v>1.0951</v>
      </c>
      <c r="BE1038">
        <v>1.1004</v>
      </c>
      <c r="BF1038">
        <v>1.1051</v>
      </c>
      <c r="BG1038">
        <v>1.10965</v>
      </c>
      <c r="BH1038">
        <v>1.1142000000000001</v>
      </c>
      <c r="BI1038">
        <v>1.1187499999999999</v>
      </c>
      <c r="BJ1038">
        <v>1.1227499999999999</v>
      </c>
      <c r="BK1038">
        <v>1.1266</v>
      </c>
      <c r="BL1038">
        <v>1.1305000000000001</v>
      </c>
      <c r="BM1038">
        <v>1.13435</v>
      </c>
      <c r="BN1038">
        <v>1.1384000000000001</v>
      </c>
      <c r="BO1038">
        <v>1.1424000000000001</v>
      </c>
      <c r="BP1038">
        <v>1.14625</v>
      </c>
      <c r="BQ1038">
        <v>1.15015</v>
      </c>
      <c r="BR1038">
        <v>1.15385</v>
      </c>
      <c r="BS1038">
        <v>1.15785</v>
      </c>
      <c r="BT1038">
        <v>1.1617500000000001</v>
      </c>
      <c r="BU1038">
        <v>1.1656</v>
      </c>
    </row>
    <row r="1039" spans="1:73">
      <c r="A1039" s="96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8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D1039">
        <v>1.0983499999999999</v>
      </c>
      <c r="BE1039">
        <v>1.10355</v>
      </c>
      <c r="BF1039">
        <v>1.1081000000000001</v>
      </c>
      <c r="BG1039">
        <v>1.1125499999999999</v>
      </c>
      <c r="BH1039">
        <v>1.117</v>
      </c>
      <c r="BI1039">
        <v>1.1214999999999999</v>
      </c>
      <c r="BJ1039">
        <v>1.1253</v>
      </c>
      <c r="BK1039">
        <v>1.129</v>
      </c>
      <c r="BL1039">
        <v>1.1326499999999999</v>
      </c>
      <c r="BM1039">
        <v>1.13635</v>
      </c>
      <c r="BN1039">
        <v>1.1402000000000001</v>
      </c>
      <c r="BO1039">
        <v>1.1439999999999999</v>
      </c>
      <c r="BP1039">
        <v>1.1476500000000001</v>
      </c>
      <c r="BQ1039">
        <v>1.1513500000000001</v>
      </c>
      <c r="BR1039">
        <v>1.1549</v>
      </c>
      <c r="BS1039">
        <v>1.1587000000000001</v>
      </c>
      <c r="BT1039">
        <v>1.16235</v>
      </c>
      <c r="BU1039">
        <v>1.16605</v>
      </c>
    </row>
    <row r="1040" spans="1:73">
      <c r="A1040" s="96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8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D1040">
        <v>1.0971</v>
      </c>
      <c r="BE1040">
        <v>1.10205</v>
      </c>
      <c r="BF1040">
        <v>1.1065</v>
      </c>
      <c r="BG1040">
        <v>1.1108499999999999</v>
      </c>
      <c r="BH1040">
        <v>1.1152</v>
      </c>
      <c r="BI1040">
        <v>1.1194999999999999</v>
      </c>
      <c r="BJ1040">
        <v>1.1232500000000001</v>
      </c>
      <c r="BK1040">
        <v>1.1269</v>
      </c>
      <c r="BL1040">
        <v>1.1305000000000001</v>
      </c>
      <c r="BM1040">
        <v>1.1341000000000001</v>
      </c>
      <c r="BN1040">
        <v>1.13785</v>
      </c>
      <c r="BO1040">
        <v>1.1415999999999999</v>
      </c>
      <c r="BP1040">
        <v>1.1452</v>
      </c>
      <c r="BQ1040">
        <v>1.1488</v>
      </c>
      <c r="BR1040">
        <v>1.1523000000000001</v>
      </c>
      <c r="BS1040">
        <v>1.1559999999999999</v>
      </c>
      <c r="BT1040">
        <v>1.1596</v>
      </c>
      <c r="BU1040">
        <v>1.1632499999999999</v>
      </c>
    </row>
    <row r="1041" spans="1:73">
      <c r="A1041" s="96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8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D1041">
        <v>1.09415</v>
      </c>
      <c r="BE1041">
        <v>1.0991</v>
      </c>
      <c r="BF1041">
        <v>1.10345</v>
      </c>
      <c r="BG1041">
        <v>1.1076999999999999</v>
      </c>
      <c r="BH1041">
        <v>1.1119000000000001</v>
      </c>
      <c r="BI1041">
        <v>1.11615</v>
      </c>
      <c r="BJ1041">
        <v>1.11975</v>
      </c>
      <c r="BK1041">
        <v>1.1231500000000001</v>
      </c>
      <c r="BL1041">
        <v>1.1265499999999999</v>
      </c>
      <c r="BM1041">
        <v>1.1299999999999999</v>
      </c>
      <c r="BN1041">
        <v>1.1335500000000001</v>
      </c>
      <c r="BO1041">
        <v>1.1371</v>
      </c>
      <c r="BP1041">
        <v>1.1405000000000001</v>
      </c>
      <c r="BQ1041">
        <v>1.1438999999999999</v>
      </c>
      <c r="BR1041">
        <v>1.1472</v>
      </c>
      <c r="BS1041">
        <v>1.1507499999999999</v>
      </c>
      <c r="BT1041">
        <v>1.15415</v>
      </c>
      <c r="BU1041">
        <v>1.1576</v>
      </c>
    </row>
    <row r="1042" spans="1:73">
      <c r="A1042" s="96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8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D1042">
        <v>1.1012500000000001</v>
      </c>
      <c r="BE1042">
        <v>1.1063499999999999</v>
      </c>
      <c r="BF1042">
        <v>1.1109</v>
      </c>
      <c r="BG1042">
        <v>1.1153</v>
      </c>
      <c r="BH1042">
        <v>1.1196999999999999</v>
      </c>
      <c r="BI1042">
        <v>1.1241000000000001</v>
      </c>
      <c r="BJ1042">
        <v>1.1278999999999999</v>
      </c>
      <c r="BK1042">
        <v>1.1314500000000001</v>
      </c>
      <c r="BL1042">
        <v>1.135</v>
      </c>
      <c r="BM1042">
        <v>1.1386000000000001</v>
      </c>
      <c r="BN1042">
        <v>1.1423000000000001</v>
      </c>
      <c r="BO1042">
        <v>1.1459999999999999</v>
      </c>
      <c r="BP1042">
        <v>1.1495500000000001</v>
      </c>
      <c r="BQ1042">
        <v>1.1531499999999999</v>
      </c>
      <c r="BR1042">
        <v>1.1566000000000001</v>
      </c>
      <c r="BS1042">
        <v>1.1603000000000001</v>
      </c>
      <c r="BT1042">
        <v>1.1638500000000001</v>
      </c>
      <c r="BU1042">
        <v>1.1674</v>
      </c>
    </row>
    <row r="1043" spans="1:73">
      <c r="A1043" s="96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8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D1043">
        <v>1.1190500000000001</v>
      </c>
      <c r="BE1043">
        <v>1.1238999999999999</v>
      </c>
      <c r="BF1043">
        <v>1.1279999999999999</v>
      </c>
      <c r="BG1043">
        <v>1.1319999999999999</v>
      </c>
      <c r="BH1043">
        <v>1.13595</v>
      </c>
      <c r="BI1043">
        <v>1.1398999999999999</v>
      </c>
      <c r="BJ1043">
        <v>1.1433</v>
      </c>
      <c r="BK1043">
        <v>1.1465000000000001</v>
      </c>
      <c r="BL1043">
        <v>1.14975</v>
      </c>
      <c r="BM1043">
        <v>1.1529499999999999</v>
      </c>
      <c r="BN1043">
        <v>1.1563000000000001</v>
      </c>
      <c r="BO1043">
        <v>1.1596</v>
      </c>
      <c r="BP1043">
        <v>1.1628000000000001</v>
      </c>
      <c r="BQ1043">
        <v>1.1659999999999999</v>
      </c>
      <c r="BR1043">
        <v>1.1691</v>
      </c>
      <c r="BS1043">
        <v>1.1724000000000001</v>
      </c>
      <c r="BT1043">
        <v>1.1756</v>
      </c>
      <c r="BU1043">
        <v>1.1788000000000001</v>
      </c>
    </row>
    <row r="1044" spans="1:73">
      <c r="A1044" s="96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8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D1044">
        <v>1.1095999999999999</v>
      </c>
      <c r="BE1044">
        <v>1.1144499999999999</v>
      </c>
      <c r="BF1044">
        <v>1.1186499999999999</v>
      </c>
      <c r="BG1044">
        <v>1.1226499999999999</v>
      </c>
      <c r="BH1044">
        <v>1.1266499999999999</v>
      </c>
      <c r="BI1044">
        <v>1.1306499999999999</v>
      </c>
      <c r="BJ1044">
        <v>1.13395</v>
      </c>
      <c r="BK1044">
        <v>1.137</v>
      </c>
      <c r="BL1044">
        <v>1.14005</v>
      </c>
      <c r="BM1044">
        <v>1.1431</v>
      </c>
      <c r="BN1044">
        <v>1.14625</v>
      </c>
      <c r="BO1044">
        <v>1.1494</v>
      </c>
      <c r="BP1044">
        <v>1.15245</v>
      </c>
      <c r="BQ1044">
        <v>1.1555</v>
      </c>
      <c r="BR1044">
        <v>1.15845</v>
      </c>
      <c r="BS1044">
        <v>1.1616</v>
      </c>
      <c r="BT1044">
        <v>1.16465</v>
      </c>
      <c r="BU1044">
        <v>1.1677</v>
      </c>
    </row>
    <row r="1045" spans="1:73">
      <c r="A1045" s="96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8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D1045">
        <v>1.1091</v>
      </c>
      <c r="BE1045">
        <v>1.11425</v>
      </c>
      <c r="BF1045">
        <v>1.1188499999999999</v>
      </c>
      <c r="BG1045">
        <v>1.1232500000000001</v>
      </c>
      <c r="BH1045">
        <v>1.12765</v>
      </c>
      <c r="BI1045">
        <v>1.13205</v>
      </c>
      <c r="BJ1045">
        <v>1.13585</v>
      </c>
      <c r="BK1045">
        <v>1.1394</v>
      </c>
      <c r="BL1045">
        <v>1.1429499999999999</v>
      </c>
      <c r="BM1045">
        <v>1.1465000000000001</v>
      </c>
      <c r="BN1045">
        <v>1.1501999999999999</v>
      </c>
      <c r="BO1045">
        <v>1.15385</v>
      </c>
      <c r="BP1045">
        <v>1.1574</v>
      </c>
      <c r="BQ1045">
        <v>1.1609499999999999</v>
      </c>
      <c r="BR1045">
        <v>1.1644000000000001</v>
      </c>
      <c r="BS1045">
        <v>1.16805</v>
      </c>
      <c r="BT1045">
        <v>1.1716</v>
      </c>
      <c r="BU1045">
        <v>1.1751499999999999</v>
      </c>
    </row>
    <row r="1046" spans="1:73">
      <c r="A1046" s="96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8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D1046">
        <v>1.1103499999999999</v>
      </c>
      <c r="BE1046">
        <v>1.1154500000000001</v>
      </c>
      <c r="BF1046">
        <v>1.1201000000000001</v>
      </c>
      <c r="BG1046">
        <v>1.1245000000000001</v>
      </c>
      <c r="BH1046">
        <v>1.1289499999999999</v>
      </c>
      <c r="BI1046">
        <v>1.1333500000000001</v>
      </c>
      <c r="BJ1046">
        <v>1.1371500000000001</v>
      </c>
      <c r="BK1046">
        <v>1.1407499999999999</v>
      </c>
      <c r="BL1046">
        <v>1.1443000000000001</v>
      </c>
      <c r="BM1046">
        <v>1.14785</v>
      </c>
      <c r="BN1046">
        <v>1.1516</v>
      </c>
      <c r="BO1046">
        <v>1.1552500000000001</v>
      </c>
      <c r="BP1046">
        <v>1.1588499999999999</v>
      </c>
      <c r="BQ1046">
        <v>1.1624000000000001</v>
      </c>
      <c r="BR1046">
        <v>1.1658500000000001</v>
      </c>
      <c r="BS1046">
        <v>1.1695500000000001</v>
      </c>
      <c r="BT1046">
        <v>1.1731</v>
      </c>
      <c r="BU1046">
        <v>1.17665</v>
      </c>
    </row>
    <row r="1047" spans="1:73">
      <c r="A1047" s="96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8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D1047">
        <v>1.11215</v>
      </c>
      <c r="BE1047">
        <v>1.1173999999999999</v>
      </c>
      <c r="BF1047">
        <v>1.1221000000000001</v>
      </c>
      <c r="BG1047">
        <v>1.1266499999999999</v>
      </c>
      <c r="BH1047">
        <v>1.1312</v>
      </c>
      <c r="BI1047">
        <v>1.1357999999999999</v>
      </c>
      <c r="BJ1047">
        <v>1.13995</v>
      </c>
      <c r="BK1047">
        <v>1.14385</v>
      </c>
      <c r="BL1047">
        <v>1.1477999999999999</v>
      </c>
      <c r="BM1047">
        <v>1.1517500000000001</v>
      </c>
      <c r="BN1047">
        <v>1.15585</v>
      </c>
      <c r="BO1047">
        <v>1.15995</v>
      </c>
      <c r="BP1047">
        <v>1.1638500000000001</v>
      </c>
      <c r="BQ1047">
        <v>1.1677999999999999</v>
      </c>
      <c r="BR1047">
        <v>1.1716</v>
      </c>
      <c r="BS1047">
        <v>1.1757</v>
      </c>
      <c r="BT1047">
        <v>1.1796</v>
      </c>
      <c r="BU1047">
        <v>1.1835500000000001</v>
      </c>
    </row>
    <row r="1048" spans="1:73">
      <c r="A1048" s="96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8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D1048">
        <v>1.1376999999999999</v>
      </c>
      <c r="BE1048">
        <v>1.1432</v>
      </c>
      <c r="BF1048">
        <v>1.1482000000000001</v>
      </c>
      <c r="BG1048">
        <v>1.153</v>
      </c>
      <c r="BH1048">
        <v>1.1577999999999999</v>
      </c>
      <c r="BI1048">
        <v>1.1626000000000001</v>
      </c>
      <c r="BJ1048">
        <v>1.167</v>
      </c>
      <c r="BK1048">
        <v>1.1712</v>
      </c>
      <c r="BL1048">
        <v>1.1754</v>
      </c>
      <c r="BM1048">
        <v>1.1796</v>
      </c>
      <c r="BN1048">
        <v>1.1839999999999999</v>
      </c>
      <c r="BO1048">
        <v>1.18835</v>
      </c>
      <c r="BP1048">
        <v>1.19255</v>
      </c>
      <c r="BQ1048">
        <v>1.19675</v>
      </c>
      <c r="BR1048">
        <v>1.2008000000000001</v>
      </c>
      <c r="BS1048">
        <v>1.2051499999999999</v>
      </c>
      <c r="BT1048">
        <v>1.2093499999999999</v>
      </c>
      <c r="BU1048">
        <v>1.2135499999999999</v>
      </c>
    </row>
    <row r="1049" spans="1:73">
      <c r="A1049" s="96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8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D1049">
        <v>1.14775</v>
      </c>
      <c r="BE1049">
        <v>1.1535</v>
      </c>
      <c r="BF1049">
        <v>1.1587499999999999</v>
      </c>
      <c r="BG1049">
        <v>1.1638500000000001</v>
      </c>
      <c r="BH1049">
        <v>1.1689000000000001</v>
      </c>
      <c r="BI1049">
        <v>1.17395</v>
      </c>
      <c r="BJ1049">
        <v>1.1786000000000001</v>
      </c>
      <c r="BK1049">
        <v>1.1830499999999999</v>
      </c>
      <c r="BL1049">
        <v>1.1875500000000001</v>
      </c>
      <c r="BM1049">
        <v>1.1919999999999999</v>
      </c>
      <c r="BN1049">
        <v>1.19665</v>
      </c>
      <c r="BO1049">
        <v>1.2012499999999999</v>
      </c>
      <c r="BP1049">
        <v>1.2057</v>
      </c>
      <c r="BQ1049">
        <v>1.2101500000000001</v>
      </c>
      <c r="BR1049">
        <v>1.21445</v>
      </c>
      <c r="BS1049">
        <v>1.2191000000000001</v>
      </c>
      <c r="BT1049">
        <v>1.2235499999999999</v>
      </c>
      <c r="BU1049">
        <v>1.228</v>
      </c>
    </row>
    <row r="1050" spans="1:73">
      <c r="A1050" s="96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8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D1050">
        <v>1.1517999999999999</v>
      </c>
      <c r="BE1050">
        <v>1.1575500000000001</v>
      </c>
      <c r="BF1050">
        <v>1.16275</v>
      </c>
      <c r="BG1050">
        <v>1.1677500000000001</v>
      </c>
      <c r="BH1050">
        <v>1.1728000000000001</v>
      </c>
      <c r="BI1050">
        <v>1.1778</v>
      </c>
      <c r="BJ1050">
        <v>1.1823999999999999</v>
      </c>
      <c r="BK1050">
        <v>1.1868000000000001</v>
      </c>
      <c r="BL1050">
        <v>1.1912</v>
      </c>
      <c r="BM1050">
        <v>1.1956</v>
      </c>
      <c r="BN1050">
        <v>1.2001500000000001</v>
      </c>
      <c r="BO1050">
        <v>1.2047000000000001</v>
      </c>
      <c r="BP1050">
        <v>1.2091000000000001</v>
      </c>
      <c r="BQ1050">
        <v>1.2135</v>
      </c>
      <c r="BR1050">
        <v>1.2177500000000001</v>
      </c>
      <c r="BS1050">
        <v>1.2222999999999999</v>
      </c>
      <c r="BT1050">
        <v>1.22665</v>
      </c>
      <c r="BU1050">
        <v>1.23105</v>
      </c>
    </row>
    <row r="1051" spans="1:73">
      <c r="A1051" s="96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8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D1051">
        <v>1.1436500000000001</v>
      </c>
      <c r="BE1051">
        <v>1.1492500000000001</v>
      </c>
      <c r="BF1051">
        <v>1.15425</v>
      </c>
      <c r="BG1051">
        <v>1.1590499999999999</v>
      </c>
      <c r="BH1051">
        <v>1.1637999999999999</v>
      </c>
      <c r="BI1051">
        <v>1.16855</v>
      </c>
      <c r="BJ1051">
        <v>1.1729499999999999</v>
      </c>
      <c r="BK1051">
        <v>1.1771</v>
      </c>
      <c r="BL1051">
        <v>1.1813</v>
      </c>
      <c r="BM1051">
        <v>1.1854499999999999</v>
      </c>
      <c r="BN1051">
        <v>1.1898</v>
      </c>
      <c r="BO1051">
        <v>1.1940999999999999</v>
      </c>
      <c r="BP1051">
        <v>1.19825</v>
      </c>
      <c r="BQ1051">
        <v>1.2023999999999999</v>
      </c>
      <c r="BR1051">
        <v>1.2063999999999999</v>
      </c>
      <c r="BS1051">
        <v>1.2107000000000001</v>
      </c>
      <c r="BT1051">
        <v>1.21485</v>
      </c>
      <c r="BU1051">
        <v>1.21905</v>
      </c>
    </row>
    <row r="1052" spans="1:73">
      <c r="A1052" s="96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8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D1052">
        <v>1.1548499999999999</v>
      </c>
      <c r="BE1052">
        <v>1.16045</v>
      </c>
      <c r="BF1052">
        <v>1.1656</v>
      </c>
      <c r="BG1052">
        <v>1.17025</v>
      </c>
      <c r="BH1052">
        <v>1.1749499999999999</v>
      </c>
      <c r="BI1052">
        <v>1.1797</v>
      </c>
      <c r="BJ1052">
        <v>1.1841999999999999</v>
      </c>
      <c r="BK1052">
        <v>1.18845</v>
      </c>
      <c r="BL1052">
        <v>1.1927000000000001</v>
      </c>
      <c r="BM1052">
        <v>1.1970000000000001</v>
      </c>
      <c r="BN1052">
        <v>1.2014499999999999</v>
      </c>
      <c r="BO1052">
        <v>1.2058500000000001</v>
      </c>
      <c r="BP1052">
        <v>1.2101</v>
      </c>
      <c r="BQ1052">
        <v>1.2143999999999999</v>
      </c>
      <c r="BR1052">
        <v>1.2184999999999999</v>
      </c>
      <c r="BS1052">
        <v>1.2229000000000001</v>
      </c>
      <c r="BT1052">
        <v>1.2272000000000001</v>
      </c>
      <c r="BU1052">
        <v>1.2314499999999999</v>
      </c>
    </row>
    <row r="1053" spans="1:73">
      <c r="A1053" s="96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8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D1053">
        <v>1.1539999999999999</v>
      </c>
      <c r="BE1053">
        <v>1.1598999999999999</v>
      </c>
      <c r="BF1053">
        <v>1.165</v>
      </c>
      <c r="BG1053">
        <v>1.1698</v>
      </c>
      <c r="BH1053">
        <v>1.1746000000000001</v>
      </c>
      <c r="BI1053">
        <v>1.1794</v>
      </c>
      <c r="BJ1053">
        <v>1.1838500000000001</v>
      </c>
      <c r="BK1053">
        <v>1.1880500000000001</v>
      </c>
      <c r="BL1053">
        <v>1.19225</v>
      </c>
      <c r="BM1053">
        <v>1.1964999999999999</v>
      </c>
      <c r="BN1053">
        <v>1.20085</v>
      </c>
      <c r="BO1053">
        <v>1.2052</v>
      </c>
      <c r="BP1053">
        <v>1.2094499999999999</v>
      </c>
      <c r="BQ1053">
        <v>1.2136499999999999</v>
      </c>
      <c r="BR1053">
        <v>1.2177</v>
      </c>
      <c r="BS1053">
        <v>1.2220500000000001</v>
      </c>
      <c r="BT1053">
        <v>1.2262999999999999</v>
      </c>
      <c r="BU1053">
        <v>1.2304999999999999</v>
      </c>
    </row>
    <row r="1054" spans="1:73">
      <c r="A1054" s="104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8">
        <v>1.0410999999999999</v>
      </c>
      <c r="AW1054">
        <v>1.0814999999999999</v>
      </c>
      <c r="AX1054" s="297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D1054">
        <v>1.16875</v>
      </c>
      <c r="BE1054">
        <v>1.17435</v>
      </c>
      <c r="BF1054">
        <v>1.1793</v>
      </c>
      <c r="BG1054">
        <v>1.1839999999999999</v>
      </c>
      <c r="BH1054">
        <v>1.18865</v>
      </c>
      <c r="BI1054">
        <v>1.1933499999999999</v>
      </c>
      <c r="BJ1054">
        <v>1.1977500000000001</v>
      </c>
      <c r="BK1054">
        <v>1.202</v>
      </c>
      <c r="BL1054">
        <v>1.2061999999999999</v>
      </c>
      <c r="BM1054">
        <v>1.21045</v>
      </c>
      <c r="BN1054">
        <v>1.21485</v>
      </c>
      <c r="BO1054">
        <v>1.2192000000000001</v>
      </c>
      <c r="BP1054">
        <v>1.2234499999999999</v>
      </c>
      <c r="BQ1054">
        <v>1.2276499999999999</v>
      </c>
      <c r="BR1054">
        <v>1.2317499999999999</v>
      </c>
      <c r="BS1054">
        <v>1.2361</v>
      </c>
      <c r="BT1054">
        <v>1.2403500000000001</v>
      </c>
      <c r="BU1054">
        <v>1.24455</v>
      </c>
    </row>
    <row r="1055" spans="1:73">
      <c r="A1055" s="96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8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D1055">
        <v>1.1593500000000001</v>
      </c>
      <c r="BE1055">
        <v>1.1653</v>
      </c>
      <c r="BF1055">
        <v>1.17055</v>
      </c>
      <c r="BG1055">
        <v>1.1754500000000001</v>
      </c>
      <c r="BH1055">
        <v>1.18035</v>
      </c>
      <c r="BI1055">
        <v>1.1852499999999999</v>
      </c>
      <c r="BJ1055">
        <v>1.1899500000000001</v>
      </c>
      <c r="BK1055">
        <v>1.1944999999999999</v>
      </c>
      <c r="BL1055">
        <v>1.1990000000000001</v>
      </c>
      <c r="BM1055">
        <v>1.2035499999999999</v>
      </c>
      <c r="BN1055">
        <v>1.2082999999999999</v>
      </c>
      <c r="BO1055">
        <v>1.21295</v>
      </c>
      <c r="BP1055">
        <v>1.2175</v>
      </c>
      <c r="BQ1055">
        <v>1.222</v>
      </c>
      <c r="BR1055">
        <v>1.2263999999999999</v>
      </c>
      <c r="BS1055">
        <v>1.23105</v>
      </c>
      <c r="BT1055">
        <v>1.2356</v>
      </c>
      <c r="BU1055">
        <v>1.2401500000000001</v>
      </c>
    </row>
    <row r="1056" spans="1:73">
      <c r="A1056" s="96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8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D1056">
        <v>1.1488</v>
      </c>
      <c r="BE1056">
        <v>1.15465</v>
      </c>
      <c r="BF1056">
        <v>1.1597999999999999</v>
      </c>
      <c r="BG1056">
        <v>1.16465</v>
      </c>
      <c r="BH1056">
        <v>1.1695</v>
      </c>
      <c r="BI1056">
        <v>1.1742999999999999</v>
      </c>
      <c r="BJ1056">
        <v>1.1789499999999999</v>
      </c>
      <c r="BK1056">
        <v>1.1833499999999999</v>
      </c>
      <c r="BL1056">
        <v>1.1878</v>
      </c>
      <c r="BM1056">
        <v>1.1921999999999999</v>
      </c>
      <c r="BN1056">
        <v>1.19685</v>
      </c>
      <c r="BO1056">
        <v>1.2014</v>
      </c>
      <c r="BP1056">
        <v>1.2058500000000001</v>
      </c>
      <c r="BQ1056">
        <v>1.2102999999999999</v>
      </c>
      <c r="BR1056">
        <v>1.21455</v>
      </c>
      <c r="BS1056">
        <v>1.21915</v>
      </c>
      <c r="BT1056">
        <v>1.2235499999999999</v>
      </c>
      <c r="BU1056">
        <v>1.228</v>
      </c>
    </row>
    <row r="1057" spans="1:73">
      <c r="A1057" s="96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8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D1057">
        <v>1.1543000000000001</v>
      </c>
      <c r="BE1057">
        <v>1.1601999999999999</v>
      </c>
      <c r="BF1057">
        <v>1.1653500000000001</v>
      </c>
      <c r="BG1057">
        <v>1.1701999999999999</v>
      </c>
      <c r="BH1057">
        <v>1.175</v>
      </c>
      <c r="BI1057">
        <v>1.1798</v>
      </c>
      <c r="BJ1057">
        <v>1.1843999999999999</v>
      </c>
      <c r="BK1057">
        <v>1.18875</v>
      </c>
      <c r="BL1057">
        <v>1.1931</v>
      </c>
      <c r="BM1057">
        <v>1.1974499999999999</v>
      </c>
      <c r="BN1057">
        <v>1.202</v>
      </c>
      <c r="BO1057">
        <v>1.2064999999999999</v>
      </c>
      <c r="BP1057">
        <v>1.21085</v>
      </c>
      <c r="BQ1057">
        <v>1.2152499999999999</v>
      </c>
      <c r="BR1057">
        <v>1.2194499999999999</v>
      </c>
      <c r="BS1057">
        <v>1.2239500000000001</v>
      </c>
      <c r="BT1057">
        <v>1.2282999999999999</v>
      </c>
      <c r="BU1057">
        <v>1.23265</v>
      </c>
    </row>
    <row r="1058" spans="1:73">
      <c r="A1058" s="96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8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D1058">
        <v>1.15425</v>
      </c>
      <c r="BE1058">
        <v>1.1599999999999999</v>
      </c>
      <c r="BF1058">
        <v>1.165</v>
      </c>
      <c r="BG1058">
        <v>1.1695500000000001</v>
      </c>
      <c r="BH1058">
        <v>1.17405</v>
      </c>
      <c r="BI1058">
        <v>1.1786000000000001</v>
      </c>
      <c r="BJ1058">
        <v>1.1829499999999999</v>
      </c>
      <c r="BK1058">
        <v>1.1870499999999999</v>
      </c>
      <c r="BL1058">
        <v>1.1912</v>
      </c>
      <c r="BM1058">
        <v>1.1953</v>
      </c>
      <c r="BN1058">
        <v>1.1996</v>
      </c>
      <c r="BO1058">
        <v>1.2038500000000001</v>
      </c>
      <c r="BP1058">
        <v>1.208</v>
      </c>
      <c r="BQ1058">
        <v>1.2121</v>
      </c>
      <c r="BR1058">
        <v>1.2161</v>
      </c>
      <c r="BS1058">
        <v>1.22035</v>
      </c>
      <c r="BT1058">
        <v>1.22445</v>
      </c>
      <c r="BU1058">
        <v>1.22855</v>
      </c>
    </row>
    <row r="1059" spans="1:73">
      <c r="A1059" s="96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8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D1059">
        <v>1.1574</v>
      </c>
      <c r="BE1059">
        <v>1.1630499999999999</v>
      </c>
      <c r="BF1059">
        <v>1.1677999999999999</v>
      </c>
      <c r="BG1059">
        <v>1.17215</v>
      </c>
      <c r="BH1059">
        <v>1.17645</v>
      </c>
      <c r="BI1059">
        <v>1.1808000000000001</v>
      </c>
      <c r="BJ1059">
        <v>1.1849000000000001</v>
      </c>
      <c r="BK1059">
        <v>1.18875</v>
      </c>
      <c r="BL1059">
        <v>1.19265</v>
      </c>
      <c r="BM1059">
        <v>1.1964999999999999</v>
      </c>
      <c r="BN1059">
        <v>1.20055</v>
      </c>
      <c r="BO1059">
        <v>1.2045999999999999</v>
      </c>
      <c r="BP1059">
        <v>1.20845</v>
      </c>
      <c r="BQ1059">
        <v>1.21235</v>
      </c>
      <c r="BR1059">
        <v>1.2161</v>
      </c>
      <c r="BS1059">
        <v>1.2201</v>
      </c>
      <c r="BT1059">
        <v>1.224</v>
      </c>
      <c r="BU1059">
        <v>1.2278500000000001</v>
      </c>
    </row>
    <row r="1060" spans="1:73">
      <c r="A1060" s="96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8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D1060">
        <v>1.15395</v>
      </c>
      <c r="BE1060">
        <v>1.1594</v>
      </c>
      <c r="BF1060">
        <v>1.16395</v>
      </c>
      <c r="BG1060">
        <v>1.16805</v>
      </c>
      <c r="BH1060">
        <v>1.17215</v>
      </c>
      <c r="BI1060">
        <v>1.17625</v>
      </c>
      <c r="BJ1060">
        <v>1.1801999999999999</v>
      </c>
      <c r="BK1060">
        <v>1.1839500000000001</v>
      </c>
      <c r="BL1060">
        <v>1.1877</v>
      </c>
      <c r="BM1060">
        <v>1.1914499999999999</v>
      </c>
      <c r="BN1060">
        <v>1.1953499999999999</v>
      </c>
      <c r="BO1060">
        <v>1.1992</v>
      </c>
      <c r="BP1060">
        <v>1.20295</v>
      </c>
      <c r="BQ1060">
        <v>1.2067000000000001</v>
      </c>
      <c r="BR1060">
        <v>1.2102999999999999</v>
      </c>
      <c r="BS1060">
        <v>1.2141999999999999</v>
      </c>
      <c r="BT1060">
        <v>1.2179500000000001</v>
      </c>
      <c r="BU1060">
        <v>1.2217</v>
      </c>
    </row>
    <row r="1061" spans="1:73">
      <c r="A1061" s="96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8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D1061">
        <v>1.1504000000000001</v>
      </c>
      <c r="BE1061">
        <v>1.1557999999999999</v>
      </c>
      <c r="BF1061">
        <v>1.1604000000000001</v>
      </c>
      <c r="BG1061">
        <v>1.1646000000000001</v>
      </c>
      <c r="BH1061">
        <v>1.16875</v>
      </c>
      <c r="BI1061">
        <v>1.1729000000000001</v>
      </c>
      <c r="BJ1061">
        <v>1.1769000000000001</v>
      </c>
      <c r="BK1061">
        <v>1.18065</v>
      </c>
      <c r="BL1061">
        <v>1.1843999999999999</v>
      </c>
      <c r="BM1061">
        <v>1.1881999999999999</v>
      </c>
      <c r="BN1061">
        <v>1.1920999999999999</v>
      </c>
      <c r="BO1061">
        <v>1.196</v>
      </c>
      <c r="BP1061">
        <v>1.1997500000000001</v>
      </c>
      <c r="BQ1061">
        <v>1.2035</v>
      </c>
      <c r="BR1061">
        <v>1.2071499999999999</v>
      </c>
      <c r="BS1061">
        <v>1.21105</v>
      </c>
      <c r="BT1061">
        <v>1.2148000000000001</v>
      </c>
      <c r="BU1061">
        <v>1.21855</v>
      </c>
    </row>
    <row r="1062" spans="1:73">
      <c r="A1062" s="104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8">
        <v>1.0410999999999999</v>
      </c>
      <c r="AW1062">
        <v>1.0814999999999999</v>
      </c>
      <c r="AX1062">
        <v>1.1373</v>
      </c>
      <c r="AY1062" s="192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D1062">
        <v>1.1443000000000001</v>
      </c>
      <c r="BE1062">
        <v>1.15005</v>
      </c>
      <c r="BF1062">
        <v>1.1548499999999999</v>
      </c>
      <c r="BG1062">
        <v>1.1590499999999999</v>
      </c>
      <c r="BH1062">
        <v>1.1632</v>
      </c>
      <c r="BI1062">
        <v>1.1674</v>
      </c>
      <c r="BJ1062">
        <v>1.1714500000000001</v>
      </c>
      <c r="BK1062">
        <v>1.1753</v>
      </c>
      <c r="BL1062">
        <v>1.1791499999999999</v>
      </c>
      <c r="BM1062">
        <v>1.1830000000000001</v>
      </c>
      <c r="BN1062">
        <v>1.1870000000000001</v>
      </c>
      <c r="BO1062">
        <v>1.19095</v>
      </c>
      <c r="BP1062">
        <v>1.1948000000000001</v>
      </c>
      <c r="BQ1062">
        <v>1.19865</v>
      </c>
      <c r="BR1062">
        <v>1.2023999999999999</v>
      </c>
      <c r="BS1062">
        <v>1.20635</v>
      </c>
      <c r="BT1062">
        <v>1.2101999999999999</v>
      </c>
      <c r="BU1062">
        <v>1.2140500000000001</v>
      </c>
    </row>
    <row r="1063" spans="1:73">
      <c r="A1063" s="96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8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D1063">
        <v>1.14605</v>
      </c>
      <c r="BE1063">
        <v>1.1518999999999999</v>
      </c>
      <c r="BF1063">
        <v>1.157</v>
      </c>
      <c r="BG1063">
        <v>1.1616</v>
      </c>
      <c r="BH1063">
        <v>1.1661999999999999</v>
      </c>
      <c r="BI1063">
        <v>1.1708000000000001</v>
      </c>
      <c r="BJ1063">
        <v>1.1751</v>
      </c>
      <c r="BK1063">
        <v>1.1791</v>
      </c>
      <c r="BL1063">
        <v>1.1831</v>
      </c>
      <c r="BM1063">
        <v>1.1871</v>
      </c>
      <c r="BN1063">
        <v>1.1913</v>
      </c>
      <c r="BO1063">
        <v>1.1954499999999999</v>
      </c>
      <c r="BP1063">
        <v>1.1994499999999999</v>
      </c>
      <c r="BQ1063">
        <v>1.2034499999999999</v>
      </c>
      <c r="BR1063">
        <v>1.2073</v>
      </c>
      <c r="BS1063">
        <v>1.2114499999999999</v>
      </c>
      <c r="BT1063">
        <v>1.2154499999999999</v>
      </c>
      <c r="BU1063">
        <v>1.2194499999999999</v>
      </c>
    </row>
    <row r="1064" spans="1:73">
      <c r="A1064" s="104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8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D1064">
        <v>1.1476</v>
      </c>
      <c r="BE1064">
        <v>1.1536</v>
      </c>
      <c r="BF1064">
        <v>1.1588499999999999</v>
      </c>
      <c r="BG1064">
        <v>1.1635500000000001</v>
      </c>
      <c r="BH1064">
        <v>1.16825</v>
      </c>
      <c r="BI1064">
        <v>1.1729499999999999</v>
      </c>
      <c r="BJ1064">
        <v>1.1774500000000001</v>
      </c>
      <c r="BK1064">
        <v>1.1816500000000001</v>
      </c>
      <c r="BL1064">
        <v>1.1858500000000001</v>
      </c>
      <c r="BM1064">
        <v>1.1900500000000001</v>
      </c>
      <c r="BN1064">
        <v>1.19445</v>
      </c>
      <c r="BO1064">
        <v>1.19875</v>
      </c>
      <c r="BP1064">
        <v>1.20295</v>
      </c>
      <c r="BQ1064">
        <v>1.2071499999999999</v>
      </c>
      <c r="BR1064">
        <v>1.2112499999999999</v>
      </c>
      <c r="BS1064">
        <v>1.2155499999999999</v>
      </c>
      <c r="BT1064">
        <v>1.2197499999999999</v>
      </c>
      <c r="BU1064">
        <v>1.2239500000000001</v>
      </c>
    </row>
    <row r="1065" spans="1:73">
      <c r="A1065" s="96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8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D1065">
        <v>1.1533</v>
      </c>
      <c r="BE1065">
        <v>1.1593</v>
      </c>
      <c r="BF1065">
        <v>1.16445</v>
      </c>
      <c r="BG1065">
        <v>1.1690499999999999</v>
      </c>
      <c r="BH1065">
        <v>1.1736500000000001</v>
      </c>
      <c r="BI1065">
        <v>1.17825</v>
      </c>
      <c r="BJ1065">
        <v>1.18265</v>
      </c>
      <c r="BK1065">
        <v>1.1867000000000001</v>
      </c>
      <c r="BL1065">
        <v>1.1907000000000001</v>
      </c>
      <c r="BM1065">
        <v>1.19475</v>
      </c>
      <c r="BN1065">
        <v>1.19895</v>
      </c>
      <c r="BO1065">
        <v>1.2031499999999999</v>
      </c>
      <c r="BP1065">
        <v>1.2071499999999999</v>
      </c>
      <c r="BQ1065">
        <v>1.2112000000000001</v>
      </c>
      <c r="BR1065">
        <v>1.2151000000000001</v>
      </c>
      <c r="BS1065">
        <v>1.2192499999999999</v>
      </c>
      <c r="BT1065">
        <v>1.2233000000000001</v>
      </c>
      <c r="BU1065">
        <v>1.2273499999999999</v>
      </c>
    </row>
    <row r="1066" spans="1:73">
      <c r="A1066" s="96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8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D1066">
        <v>1.1496999999999999</v>
      </c>
      <c r="BE1066">
        <v>1.1557999999999999</v>
      </c>
      <c r="BF1066">
        <v>1.1611499999999999</v>
      </c>
      <c r="BG1066">
        <v>1.1658500000000001</v>
      </c>
      <c r="BH1066">
        <v>1.1705000000000001</v>
      </c>
      <c r="BI1066">
        <v>1.1752</v>
      </c>
      <c r="BJ1066">
        <v>1.1797500000000001</v>
      </c>
      <c r="BK1066">
        <v>1.1839500000000001</v>
      </c>
      <c r="BL1066">
        <v>1.1881999999999999</v>
      </c>
      <c r="BM1066">
        <v>1.1923999999999999</v>
      </c>
      <c r="BN1066">
        <v>1.19685</v>
      </c>
      <c r="BO1066">
        <v>1.2012</v>
      </c>
      <c r="BP1066">
        <v>1.2054499999999999</v>
      </c>
      <c r="BQ1066">
        <v>1.2096499999999999</v>
      </c>
      <c r="BR1066">
        <v>1.2137500000000001</v>
      </c>
      <c r="BS1066">
        <v>1.2181</v>
      </c>
      <c r="BT1066">
        <v>1.22235</v>
      </c>
      <c r="BU1066">
        <v>1.22655</v>
      </c>
    </row>
    <row r="1067" spans="1:73">
      <c r="A1067" s="96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8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D1067">
        <v>1.1385000000000001</v>
      </c>
      <c r="BE1067">
        <v>1.1447499999999999</v>
      </c>
      <c r="BF1067">
        <v>1.1503000000000001</v>
      </c>
      <c r="BG1067">
        <v>1.1553500000000001</v>
      </c>
      <c r="BH1067">
        <v>1.16025</v>
      </c>
      <c r="BI1067">
        <v>1.1652</v>
      </c>
      <c r="BJ1067">
        <v>1.1698500000000001</v>
      </c>
      <c r="BK1067">
        <v>1.1740999999999999</v>
      </c>
      <c r="BL1067">
        <v>1.17835</v>
      </c>
      <c r="BM1067">
        <v>1.1826000000000001</v>
      </c>
      <c r="BN1067">
        <v>1.1870499999999999</v>
      </c>
      <c r="BO1067">
        <v>1.1914</v>
      </c>
      <c r="BP1067">
        <v>1.1956500000000001</v>
      </c>
      <c r="BQ1067">
        <v>1.1999</v>
      </c>
      <c r="BR1067">
        <v>1.204</v>
      </c>
      <c r="BS1067">
        <v>1.2083999999999999</v>
      </c>
      <c r="BT1067">
        <v>1.21265</v>
      </c>
      <c r="BU1067">
        <v>1.2169000000000001</v>
      </c>
    </row>
    <row r="1068" spans="1:73">
      <c r="A1068" s="96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8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D1068">
        <v>1.1417999999999999</v>
      </c>
      <c r="BE1068">
        <v>1.14795</v>
      </c>
      <c r="BF1068">
        <v>1.1534</v>
      </c>
      <c r="BG1068">
        <v>1.1581999999999999</v>
      </c>
      <c r="BH1068">
        <v>1.163</v>
      </c>
      <c r="BI1068">
        <v>1.1677999999999999</v>
      </c>
      <c r="BJ1068">
        <v>1.1724000000000001</v>
      </c>
      <c r="BK1068">
        <v>1.17665</v>
      </c>
      <c r="BL1068">
        <v>1.18085</v>
      </c>
      <c r="BM1068">
        <v>1.1851</v>
      </c>
      <c r="BN1068">
        <v>1.1895500000000001</v>
      </c>
      <c r="BO1068">
        <v>1.1939500000000001</v>
      </c>
      <c r="BP1068">
        <v>1.19815</v>
      </c>
      <c r="BQ1068">
        <v>1.2023999999999999</v>
      </c>
      <c r="BR1068">
        <v>1.2064999999999999</v>
      </c>
      <c r="BS1068">
        <v>1.2109000000000001</v>
      </c>
      <c r="BT1068">
        <v>1.21515</v>
      </c>
      <c r="BU1068">
        <v>1.2194</v>
      </c>
    </row>
    <row r="1069" spans="1:73">
      <c r="A1069" s="96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8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D1069">
        <v>1.1244000000000001</v>
      </c>
      <c r="BE1069">
        <v>1.13045</v>
      </c>
      <c r="BF1069">
        <v>1.1357999999999999</v>
      </c>
      <c r="BG1069">
        <v>1.1406000000000001</v>
      </c>
      <c r="BH1069">
        <v>1.1453500000000001</v>
      </c>
      <c r="BI1069">
        <v>1.1500999999999999</v>
      </c>
      <c r="BJ1069">
        <v>1.1547000000000001</v>
      </c>
      <c r="BK1069">
        <v>1.1588499999999999</v>
      </c>
      <c r="BL1069">
        <v>1.163</v>
      </c>
      <c r="BM1069">
        <v>1.1671499999999999</v>
      </c>
      <c r="BN1069">
        <v>1.1714500000000001</v>
      </c>
      <c r="BO1069">
        <v>1.1757500000000001</v>
      </c>
      <c r="BP1069">
        <v>1.1798999999999999</v>
      </c>
      <c r="BQ1069">
        <v>1.18405</v>
      </c>
      <c r="BR1069">
        <v>1.1880500000000001</v>
      </c>
      <c r="BS1069">
        <v>1.19235</v>
      </c>
      <c r="BT1069">
        <v>1.1964999999999999</v>
      </c>
      <c r="BU1069">
        <v>1.20065</v>
      </c>
    </row>
    <row r="1070" spans="1:73">
      <c r="A1070" s="96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8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D1070">
        <v>1.1341000000000001</v>
      </c>
      <c r="BE1070">
        <v>1.14025</v>
      </c>
      <c r="BF1070">
        <v>1.1456999999999999</v>
      </c>
      <c r="BG1070">
        <v>1.15055</v>
      </c>
      <c r="BH1070">
        <v>1.1554500000000001</v>
      </c>
      <c r="BI1070">
        <v>1.1603000000000001</v>
      </c>
      <c r="BJ1070">
        <v>1.1649499999999999</v>
      </c>
      <c r="BK1070">
        <v>1.1692</v>
      </c>
      <c r="BL1070">
        <v>1.1734</v>
      </c>
      <c r="BM1070">
        <v>1.1776500000000001</v>
      </c>
      <c r="BN1070">
        <v>1.18205</v>
      </c>
      <c r="BO1070">
        <v>1.18645</v>
      </c>
      <c r="BP1070">
        <v>1.19065</v>
      </c>
      <c r="BQ1070">
        <v>1.1949000000000001</v>
      </c>
      <c r="BR1070">
        <v>1.1990000000000001</v>
      </c>
      <c r="BS1070">
        <v>1.2033499999999999</v>
      </c>
      <c r="BT1070">
        <v>1.2076</v>
      </c>
      <c r="BU1070">
        <v>1.2118</v>
      </c>
    </row>
    <row r="1071" spans="1:73">
      <c r="A1071" s="96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8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D1071">
        <v>1.1334500000000001</v>
      </c>
      <c r="BE1071">
        <v>1.13975</v>
      </c>
      <c r="BF1071">
        <v>1.1453500000000001</v>
      </c>
      <c r="BG1071">
        <v>1.1503000000000001</v>
      </c>
      <c r="BH1071">
        <v>1.1552500000000001</v>
      </c>
      <c r="BI1071">
        <v>1.1601999999999999</v>
      </c>
      <c r="BJ1071">
        <v>1.1649</v>
      </c>
      <c r="BK1071">
        <v>1.1691</v>
      </c>
      <c r="BL1071">
        <v>1.1733</v>
      </c>
      <c r="BM1071">
        <v>1.1775</v>
      </c>
      <c r="BN1071">
        <v>1.1818500000000001</v>
      </c>
      <c r="BO1071">
        <v>1.1861999999999999</v>
      </c>
      <c r="BP1071">
        <v>1.1903999999999999</v>
      </c>
      <c r="BQ1071">
        <v>1.1946000000000001</v>
      </c>
      <c r="BR1071">
        <v>1.19865</v>
      </c>
      <c r="BS1071">
        <v>1.20295</v>
      </c>
      <c r="BT1071">
        <v>1.2071499999999999</v>
      </c>
      <c r="BU1071">
        <v>1.2113499999999999</v>
      </c>
    </row>
    <row r="1072" spans="1:73">
      <c r="A1072" s="96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8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D1072">
        <v>1.1331500000000001</v>
      </c>
      <c r="BE1072">
        <v>1.1393500000000001</v>
      </c>
      <c r="BF1072">
        <v>1.1449</v>
      </c>
      <c r="BG1072">
        <v>1.14975</v>
      </c>
      <c r="BH1072">
        <v>1.15455</v>
      </c>
      <c r="BI1072">
        <v>1.1594</v>
      </c>
      <c r="BJ1072">
        <v>1.1640999999999999</v>
      </c>
      <c r="BK1072">
        <v>1.1684000000000001</v>
      </c>
      <c r="BL1072">
        <v>1.1727000000000001</v>
      </c>
      <c r="BM1072">
        <v>1.177</v>
      </c>
      <c r="BN1072">
        <v>1.1815</v>
      </c>
      <c r="BO1072">
        <v>1.1859500000000001</v>
      </c>
      <c r="BP1072">
        <v>1.19025</v>
      </c>
      <c r="BQ1072">
        <v>1.19455</v>
      </c>
      <c r="BR1072">
        <v>1.1987000000000001</v>
      </c>
      <c r="BS1072">
        <v>1.2031499999999999</v>
      </c>
      <c r="BT1072">
        <v>1.2074499999999999</v>
      </c>
      <c r="BU1072">
        <v>1.2118</v>
      </c>
    </row>
    <row r="1073" spans="1:74">
      <c r="A1073" s="96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8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D1073">
        <v>1.1307</v>
      </c>
      <c r="BE1073">
        <v>1.1371</v>
      </c>
      <c r="BF1073">
        <v>1.1427</v>
      </c>
      <c r="BG1073">
        <v>1.1476500000000001</v>
      </c>
      <c r="BH1073">
        <v>1.1526000000000001</v>
      </c>
      <c r="BI1073">
        <v>1.1575500000000001</v>
      </c>
      <c r="BJ1073">
        <v>1.16235</v>
      </c>
      <c r="BK1073">
        <v>1.16655</v>
      </c>
      <c r="BL1073">
        <v>1.1708000000000001</v>
      </c>
      <c r="BM1073">
        <v>1.1750499999999999</v>
      </c>
      <c r="BN1073">
        <v>1.1794500000000001</v>
      </c>
      <c r="BO1073">
        <v>1.1838500000000001</v>
      </c>
      <c r="BP1073">
        <v>1.1880999999999999</v>
      </c>
      <c r="BQ1073">
        <v>1.1922999999999999</v>
      </c>
      <c r="BR1073">
        <v>1.1963999999999999</v>
      </c>
      <c r="BS1073">
        <v>1.2008000000000001</v>
      </c>
      <c r="BT1073">
        <v>1.20505</v>
      </c>
      <c r="BU1073">
        <v>1.2092499999999999</v>
      </c>
    </row>
    <row r="1074" spans="1:74">
      <c r="A1074" s="96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8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E1074">
        <v>1.1390499999999999</v>
      </c>
      <c r="BF1074">
        <v>1.1454500000000001</v>
      </c>
      <c r="BG1074">
        <v>1.1511</v>
      </c>
      <c r="BH1074">
        <v>1.1560999999999999</v>
      </c>
      <c r="BI1074">
        <v>1.1611</v>
      </c>
      <c r="BJ1074">
        <v>1.1660999999999999</v>
      </c>
      <c r="BK1074">
        <v>1.1709499999999999</v>
      </c>
      <c r="BL1074">
        <v>1.1753499999999999</v>
      </c>
      <c r="BM1074">
        <v>1.1797500000000001</v>
      </c>
      <c r="BN1074">
        <v>1.1841999999999999</v>
      </c>
      <c r="BO1074">
        <v>1.1888000000000001</v>
      </c>
      <c r="BP1074">
        <v>1.1933499999999999</v>
      </c>
      <c r="BQ1074">
        <v>1.1977500000000001</v>
      </c>
      <c r="BR1074">
        <v>1.2021500000000001</v>
      </c>
      <c r="BS1074">
        <v>1.2063999999999999</v>
      </c>
      <c r="BT1074">
        <v>1.21095</v>
      </c>
      <c r="BU1074">
        <v>1.2153499999999999</v>
      </c>
      <c r="BV1074">
        <v>1.2198</v>
      </c>
    </row>
    <row r="1075" spans="1:74">
      <c r="A1075" s="96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8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E1075">
        <v>1.1428499999999999</v>
      </c>
      <c r="BF1075">
        <v>1.1493</v>
      </c>
      <c r="BG1075">
        <v>1.1548499999999999</v>
      </c>
      <c r="BH1075">
        <v>1.1597500000000001</v>
      </c>
      <c r="BI1075">
        <v>1.1647000000000001</v>
      </c>
      <c r="BJ1075">
        <v>1.1696</v>
      </c>
      <c r="BK1075">
        <v>1.1744000000000001</v>
      </c>
      <c r="BL1075">
        <v>1.1787000000000001</v>
      </c>
      <c r="BM1075">
        <v>1.1830499999999999</v>
      </c>
      <c r="BN1075">
        <v>1.1873499999999999</v>
      </c>
      <c r="BO1075">
        <v>1.1918500000000001</v>
      </c>
      <c r="BP1075">
        <v>1.1962999999999999</v>
      </c>
      <c r="BQ1075">
        <v>1.20065</v>
      </c>
      <c r="BR1075">
        <v>1.20495</v>
      </c>
      <c r="BS1075">
        <v>1.2091000000000001</v>
      </c>
      <c r="BT1075">
        <v>1.2135499999999999</v>
      </c>
      <c r="BU1075">
        <v>1.2179</v>
      </c>
      <c r="BV1075">
        <v>1.2222</v>
      </c>
    </row>
    <row r="1076" spans="1:74">
      <c r="A1076" s="96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8">
        <v>1.0410999999999999</v>
      </c>
      <c r="AW1076">
        <v>1.0814999999999999</v>
      </c>
      <c r="AX1076">
        <v>1.1373</v>
      </c>
    </row>
    <row r="1077" spans="1:74">
      <c r="A1077" s="96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8">
        <v>1.0410999999999999</v>
      </c>
      <c r="AW1077">
        <v>1.0814999999999999</v>
      </c>
      <c r="AX1077">
        <v>1.1373</v>
      </c>
    </row>
    <row r="1078" spans="1:74">
      <c r="A1078" s="96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8">
        <v>1.0410999999999999</v>
      </c>
      <c r="AW1078">
        <v>1.0814999999999999</v>
      </c>
      <c r="AX1078">
        <v>1.1373</v>
      </c>
    </row>
    <row r="1079" spans="1:74">
      <c r="A1079" s="104">
        <v>45803</v>
      </c>
    </row>
    <row r="1080" spans="1:74">
      <c r="A1080" s="96">
        <v>45804</v>
      </c>
    </row>
    <row r="1081" spans="1:74">
      <c r="A1081" s="96">
        <v>45805</v>
      </c>
    </row>
    <row r="1082" spans="1:74" ht="15.75" thickBot="1">
      <c r="A1082" s="96">
        <v>45806</v>
      </c>
    </row>
    <row r="1083" spans="1:74" ht="23.25" thickBot="1">
      <c r="A1083" s="96">
        <v>45807</v>
      </c>
      <c r="BA1083" s="1093" t="s">
        <v>4217</v>
      </c>
      <c r="BB1083" s="1093" t="s">
        <v>4218</v>
      </c>
      <c r="BC1083" s="1093" t="s">
        <v>4219</v>
      </c>
      <c r="BD1083" s="1093" t="s">
        <v>4220</v>
      </c>
      <c r="BE1083" s="1093" t="s">
        <v>372</v>
      </c>
      <c r="BF1083" s="1093" t="s">
        <v>4221</v>
      </c>
      <c r="BG1083" s="1093" t="s">
        <v>4222</v>
      </c>
      <c r="BH1083" s="1093" t="s">
        <v>4223</v>
      </c>
      <c r="BI1083" s="1094" t="s">
        <v>4224</v>
      </c>
    </row>
    <row r="1084" spans="1:74" ht="15.75" thickBot="1">
      <c r="A1084" s="96">
        <v>45810</v>
      </c>
      <c r="BA1084" s="1100">
        <v>45809</v>
      </c>
      <c r="BB1084" s="1095">
        <v>1.12615</v>
      </c>
      <c r="BC1084" s="1095">
        <v>1.1305499999999999</v>
      </c>
      <c r="BD1084" s="1095">
        <v>1.1236999999999999</v>
      </c>
      <c r="BE1084" s="1095">
        <v>1.1303000000000001</v>
      </c>
      <c r="BF1084" s="1095">
        <v>3.7000000000000002E-3</v>
      </c>
      <c r="BG1084" s="1095">
        <v>1.1291500000000001</v>
      </c>
      <c r="BH1084" s="1104">
        <v>141420</v>
      </c>
      <c r="BI1084" s="1105">
        <v>740257</v>
      </c>
    </row>
    <row r="1085" spans="1:74" ht="15.75" thickBot="1">
      <c r="A1085" s="96">
        <v>45811</v>
      </c>
      <c r="BA1085" s="1098" t="s">
        <v>447</v>
      </c>
      <c r="BB1085" s="1098">
        <v>1.12795</v>
      </c>
      <c r="BC1085" s="1098">
        <v>1.1325499999999999</v>
      </c>
      <c r="BD1085" s="1098" t="s">
        <v>4471</v>
      </c>
      <c r="BE1085" s="1098">
        <v>1.1325499999999999</v>
      </c>
      <c r="BF1085" s="1098">
        <v>3.7000000000000002E-3</v>
      </c>
      <c r="BG1085" s="1098">
        <v>1.1312500000000001</v>
      </c>
      <c r="BH1085" s="1098">
        <v>231</v>
      </c>
      <c r="BI1085" s="1110">
        <v>2342</v>
      </c>
    </row>
    <row r="1086" spans="1:74" ht="15.75" thickBot="1">
      <c r="A1086" s="96">
        <v>45812</v>
      </c>
      <c r="BA1086" s="1100">
        <v>45870</v>
      </c>
      <c r="BB1086" s="1095">
        <v>1.1314500000000001</v>
      </c>
      <c r="BC1086" s="1095" t="s">
        <v>4472</v>
      </c>
      <c r="BD1086" s="1095">
        <v>1.1314500000000001</v>
      </c>
      <c r="BE1086" s="1095" t="s">
        <v>4473</v>
      </c>
      <c r="BF1086" s="1095">
        <v>3.7499999999999999E-3</v>
      </c>
      <c r="BG1086" s="1095">
        <v>1.1338999999999999</v>
      </c>
      <c r="BH1086" s="1095">
        <v>2</v>
      </c>
      <c r="BI1086" s="1096">
        <v>133</v>
      </c>
    </row>
    <row r="1087" spans="1:74" ht="15.75" thickBot="1">
      <c r="A1087" s="96">
        <v>45813</v>
      </c>
      <c r="BA1087" s="1097">
        <v>45901</v>
      </c>
      <c r="BB1087" s="1098">
        <v>1.1325499999999999</v>
      </c>
      <c r="BC1087" s="1098">
        <v>1.1374</v>
      </c>
      <c r="BD1087" s="1098" t="s">
        <v>4474</v>
      </c>
      <c r="BE1087" s="1098" t="s">
        <v>4475</v>
      </c>
      <c r="BF1087" s="1098">
        <v>3.7000000000000002E-3</v>
      </c>
      <c r="BG1087" s="1098">
        <v>1.13605</v>
      </c>
      <c r="BH1087" s="1109">
        <v>2515</v>
      </c>
      <c r="BI1087" s="1110">
        <v>16313</v>
      </c>
    </row>
    <row r="1088" spans="1:74" ht="15.75" thickBot="1">
      <c r="A1088" s="96">
        <v>45814</v>
      </c>
      <c r="BA1088" s="1100">
        <v>45931</v>
      </c>
      <c r="BB1088" s="1095" t="s">
        <v>439</v>
      </c>
      <c r="BC1088" s="1095" t="s">
        <v>439</v>
      </c>
      <c r="BD1088" s="1095" t="s">
        <v>439</v>
      </c>
      <c r="BE1088" s="1095" t="s">
        <v>4476</v>
      </c>
      <c r="BF1088" s="1095">
        <v>3.8999999999999998E-3</v>
      </c>
      <c r="BG1088" s="1095">
        <v>1.13805</v>
      </c>
      <c r="BH1088" s="1095">
        <v>0</v>
      </c>
      <c r="BI1088" s="1096">
        <v>0</v>
      </c>
    </row>
    <row r="1089" spans="1:61" ht="15.75" thickBot="1">
      <c r="A1089" s="96">
        <v>45817</v>
      </c>
      <c r="BA1089" s="1097">
        <v>45992</v>
      </c>
      <c r="BB1089" s="1098">
        <v>1.1414</v>
      </c>
      <c r="BC1089" s="1098" t="s">
        <v>4477</v>
      </c>
      <c r="BD1089" s="1098" t="s">
        <v>4478</v>
      </c>
      <c r="BE1089" s="1098" t="s">
        <v>4479</v>
      </c>
      <c r="BF1089" s="1098">
        <v>3.8E-3</v>
      </c>
      <c r="BG1089" s="1098">
        <v>1.1428499999999999</v>
      </c>
      <c r="BH1089" s="1098">
        <v>837</v>
      </c>
      <c r="BI1089" s="1110">
        <v>4635</v>
      </c>
    </row>
    <row r="1090" spans="1:61" ht="15.75" thickBot="1">
      <c r="A1090" s="96">
        <v>45818</v>
      </c>
      <c r="BA1090" s="1100">
        <v>46082</v>
      </c>
      <c r="BB1090" s="1095">
        <v>1.1479999999999999</v>
      </c>
      <c r="BC1090" s="1095" t="s">
        <v>4480</v>
      </c>
      <c r="BD1090" s="1095" t="s">
        <v>4481</v>
      </c>
      <c r="BE1090" s="1095" t="s">
        <v>4482</v>
      </c>
      <c r="BF1090" s="1095">
        <v>3.8500000000000001E-3</v>
      </c>
      <c r="BG1090" s="1095">
        <v>1.1493</v>
      </c>
      <c r="BH1090" s="1095">
        <v>211</v>
      </c>
      <c r="BI1090" s="1105">
        <v>1067</v>
      </c>
    </row>
    <row r="1091" spans="1:61" ht="15.75" thickBot="1">
      <c r="A1091" s="96">
        <v>45819</v>
      </c>
      <c r="BA1091" s="1097">
        <v>46174</v>
      </c>
      <c r="BB1091" s="1098" t="s">
        <v>439</v>
      </c>
      <c r="BC1091" s="1098" t="s">
        <v>4483</v>
      </c>
      <c r="BD1091" s="1098" t="s">
        <v>4484</v>
      </c>
      <c r="BE1091" s="1098" t="s">
        <v>4483</v>
      </c>
      <c r="BF1091" s="1098">
        <v>3.7499999999999999E-3</v>
      </c>
      <c r="BG1091" s="1098">
        <v>1.1548499999999999</v>
      </c>
      <c r="BH1091" s="1098">
        <v>0</v>
      </c>
      <c r="BI1091" s="1099">
        <v>32</v>
      </c>
    </row>
    <row r="1092" spans="1:61" ht="15.75" thickBot="1">
      <c r="A1092" s="96">
        <v>45820</v>
      </c>
      <c r="BA1092" s="1100">
        <v>46266</v>
      </c>
      <c r="BB1092" s="1095">
        <v>1.1559999999999999</v>
      </c>
      <c r="BC1092" s="1095" t="s">
        <v>4485</v>
      </c>
      <c r="BD1092" s="1095" t="s">
        <v>4486</v>
      </c>
      <c r="BE1092" s="1095" t="s">
        <v>4487</v>
      </c>
      <c r="BF1092" s="1095">
        <v>3.65E-3</v>
      </c>
      <c r="BG1092" s="1095">
        <v>1.1597500000000001</v>
      </c>
      <c r="BH1092" s="1095">
        <v>1</v>
      </c>
      <c r="BI1092" s="1096">
        <v>90</v>
      </c>
    </row>
    <row r="1093" spans="1:61" ht="15.75" thickBot="1">
      <c r="A1093" s="96">
        <v>45821</v>
      </c>
      <c r="BA1093" s="1097">
        <v>46357</v>
      </c>
      <c r="BB1093" s="1098" t="s">
        <v>439</v>
      </c>
      <c r="BC1093" s="1098" t="s">
        <v>439</v>
      </c>
      <c r="BD1093" s="1098" t="s">
        <v>439</v>
      </c>
      <c r="BE1093" s="1098" t="s">
        <v>439</v>
      </c>
      <c r="BF1093" s="1098">
        <v>3.5999999999999999E-3</v>
      </c>
      <c r="BG1093" s="1098">
        <v>1.1647000000000001</v>
      </c>
      <c r="BH1093" s="1098">
        <v>0</v>
      </c>
      <c r="BI1093" s="1099">
        <v>0</v>
      </c>
    </row>
    <row r="1094" spans="1:61" ht="15.75" thickBot="1">
      <c r="A1094" s="96">
        <v>45824</v>
      </c>
      <c r="BA1094" s="1100">
        <v>46447</v>
      </c>
      <c r="BB1094" s="1095" t="s">
        <v>439</v>
      </c>
      <c r="BC1094" s="1095" t="s">
        <v>439</v>
      </c>
      <c r="BD1094" s="1095" t="s">
        <v>439</v>
      </c>
      <c r="BE1094" s="1095" t="s">
        <v>439</v>
      </c>
      <c r="BF1094" s="1095">
        <v>3.5000000000000001E-3</v>
      </c>
      <c r="BG1094" s="1095">
        <v>1.1696</v>
      </c>
      <c r="BH1094" s="1095">
        <v>0</v>
      </c>
      <c r="BI1094" s="1096">
        <v>0</v>
      </c>
    </row>
    <row r="1095" spans="1:61" ht="15.75" thickBot="1">
      <c r="A1095" s="96">
        <v>45825</v>
      </c>
      <c r="BA1095" s="1097">
        <v>46539</v>
      </c>
      <c r="BB1095" s="1098" t="s">
        <v>439</v>
      </c>
      <c r="BC1095" s="1098" t="s">
        <v>439</v>
      </c>
      <c r="BD1095" s="1098" t="s">
        <v>439</v>
      </c>
      <c r="BE1095" s="1098" t="s">
        <v>439</v>
      </c>
      <c r="BF1095" s="1098">
        <v>3.4499999999999999E-3</v>
      </c>
      <c r="BG1095" s="1098">
        <v>1.1744000000000001</v>
      </c>
      <c r="BH1095" s="1098">
        <v>0</v>
      </c>
      <c r="BI1095" s="1099">
        <v>0</v>
      </c>
    </row>
    <row r="1096" spans="1:61" ht="15.75" thickBot="1">
      <c r="A1096" s="96">
        <v>45826</v>
      </c>
      <c r="BA1096" s="1100">
        <v>46631</v>
      </c>
      <c r="BB1096" s="1095" t="s">
        <v>439</v>
      </c>
      <c r="BC1096" s="1095" t="s">
        <v>439</v>
      </c>
      <c r="BD1096" s="1095" t="s">
        <v>439</v>
      </c>
      <c r="BE1096" s="1095" t="s">
        <v>439</v>
      </c>
      <c r="BF1096" s="1095">
        <v>3.3500000000000001E-3</v>
      </c>
      <c r="BG1096" s="1095">
        <v>1.1787000000000001</v>
      </c>
      <c r="BH1096" s="1095">
        <v>0</v>
      </c>
      <c r="BI1096" s="1096">
        <v>0</v>
      </c>
    </row>
    <row r="1097" spans="1:61" ht="15.75" thickBot="1">
      <c r="A1097" s="104">
        <v>45827</v>
      </c>
      <c r="BA1097" s="1097">
        <v>46722</v>
      </c>
      <c r="BB1097" s="1098" t="s">
        <v>439</v>
      </c>
      <c r="BC1097" s="1098" t="s">
        <v>439</v>
      </c>
      <c r="BD1097" s="1098" t="s">
        <v>439</v>
      </c>
      <c r="BE1097" s="1098" t="s">
        <v>439</v>
      </c>
      <c r="BF1097" s="1098">
        <v>3.3E-3</v>
      </c>
      <c r="BG1097" s="1098">
        <v>1.1830499999999999</v>
      </c>
      <c r="BH1097" s="1098">
        <v>0</v>
      </c>
      <c r="BI1097" s="1099">
        <v>1</v>
      </c>
    </row>
    <row r="1098" spans="1:61" ht="15.75" thickBot="1">
      <c r="A1098" s="96">
        <v>45828</v>
      </c>
      <c r="BA1098" s="1100">
        <v>46813</v>
      </c>
      <c r="BB1098" s="1095" t="s">
        <v>439</v>
      </c>
      <c r="BC1098" s="1095" t="s">
        <v>439</v>
      </c>
      <c r="BD1098" s="1095" t="s">
        <v>439</v>
      </c>
      <c r="BE1098" s="1095" t="s">
        <v>439</v>
      </c>
      <c r="BF1098" s="1095">
        <v>3.15E-3</v>
      </c>
      <c r="BG1098" s="1095">
        <v>1.1873499999999999</v>
      </c>
      <c r="BH1098" s="1095">
        <v>0</v>
      </c>
      <c r="BI1098" s="1096">
        <v>0</v>
      </c>
    </row>
    <row r="1099" spans="1:61" ht="15.75" thickBot="1">
      <c r="A1099" s="96">
        <v>45831</v>
      </c>
      <c r="BA1099" s="1097">
        <v>46905</v>
      </c>
      <c r="BB1099" s="1098" t="s">
        <v>439</v>
      </c>
      <c r="BC1099" s="1098" t="s">
        <v>439</v>
      </c>
      <c r="BD1099" s="1098" t="s">
        <v>439</v>
      </c>
      <c r="BE1099" s="1098" t="s">
        <v>439</v>
      </c>
      <c r="BF1099" s="1098">
        <v>3.0500000000000002E-3</v>
      </c>
      <c r="BG1099" s="1098">
        <v>1.1918500000000001</v>
      </c>
      <c r="BH1099" s="1098">
        <v>0</v>
      </c>
      <c r="BI1099" s="1099">
        <v>0</v>
      </c>
    </row>
    <row r="1100" spans="1:61" ht="15.75" thickBot="1">
      <c r="A1100" s="96">
        <v>45832</v>
      </c>
      <c r="BA1100" s="1100">
        <v>46997</v>
      </c>
      <c r="BB1100" s="1095" t="s">
        <v>439</v>
      </c>
      <c r="BC1100" s="1095" t="s">
        <v>439</v>
      </c>
      <c r="BD1100" s="1095" t="s">
        <v>439</v>
      </c>
      <c r="BE1100" s="1095" t="s">
        <v>439</v>
      </c>
      <c r="BF1100" s="1095">
        <v>2.9499999999999999E-3</v>
      </c>
      <c r="BG1100" s="1095">
        <v>1.1962999999999999</v>
      </c>
      <c r="BH1100" s="1095">
        <v>0</v>
      </c>
      <c r="BI1100" s="1096">
        <v>0</v>
      </c>
    </row>
    <row r="1101" spans="1:61" ht="15.75" thickBot="1">
      <c r="A1101" s="96">
        <v>45833</v>
      </c>
      <c r="BA1101" s="1097">
        <v>47088</v>
      </c>
      <c r="BB1101" s="1098" t="s">
        <v>439</v>
      </c>
      <c r="BC1101" s="1098" t="s">
        <v>439</v>
      </c>
      <c r="BD1101" s="1098" t="s">
        <v>439</v>
      </c>
      <c r="BE1101" s="1098" t="s">
        <v>439</v>
      </c>
      <c r="BF1101" s="1098">
        <v>2.8999999999999998E-3</v>
      </c>
      <c r="BG1101" s="1098">
        <v>1.20065</v>
      </c>
      <c r="BH1101" s="1098">
        <v>0</v>
      </c>
      <c r="BI1101" s="1099">
        <v>0</v>
      </c>
    </row>
    <row r="1102" spans="1:61" ht="15.75" thickBot="1">
      <c r="A1102" s="96">
        <v>45834</v>
      </c>
      <c r="BA1102" s="1100">
        <v>47178</v>
      </c>
      <c r="BB1102" s="1095" t="s">
        <v>439</v>
      </c>
      <c r="BC1102" s="1095" t="s">
        <v>439</v>
      </c>
      <c r="BD1102" s="1095" t="s">
        <v>439</v>
      </c>
      <c r="BE1102" s="1095" t="s">
        <v>439</v>
      </c>
      <c r="BF1102" s="1095">
        <v>2.8E-3</v>
      </c>
      <c r="BG1102" s="1095">
        <v>1.20495</v>
      </c>
      <c r="BH1102" s="1095">
        <v>0</v>
      </c>
      <c r="BI1102" s="1096">
        <v>0</v>
      </c>
    </row>
    <row r="1103" spans="1:61" ht="15.75" thickBot="1">
      <c r="A1103" s="96">
        <v>45835</v>
      </c>
      <c r="BA1103" s="1097">
        <v>47270</v>
      </c>
      <c r="BB1103" s="1098" t="s">
        <v>439</v>
      </c>
      <c r="BC1103" s="1098" t="s">
        <v>439</v>
      </c>
      <c r="BD1103" s="1098" t="s">
        <v>439</v>
      </c>
      <c r="BE1103" s="1098" t="s">
        <v>439</v>
      </c>
      <c r="BF1103" s="1098">
        <v>2.7000000000000001E-3</v>
      </c>
      <c r="BG1103" s="1098">
        <v>1.2091000000000001</v>
      </c>
      <c r="BH1103" s="1098">
        <v>0</v>
      </c>
      <c r="BI1103" s="1099">
        <v>0</v>
      </c>
    </row>
    <row r="1104" spans="1:61" ht="15.75" thickBot="1">
      <c r="A1104" s="96">
        <v>45838</v>
      </c>
      <c r="BA1104" s="1100">
        <v>47362</v>
      </c>
      <c r="BB1104" s="1095" t="s">
        <v>439</v>
      </c>
      <c r="BC1104" s="1095" t="s">
        <v>439</v>
      </c>
      <c r="BD1104" s="1095" t="s">
        <v>439</v>
      </c>
      <c r="BE1104" s="1095" t="s">
        <v>439</v>
      </c>
      <c r="BF1104" s="1095">
        <v>2.5999999999999999E-3</v>
      </c>
      <c r="BG1104" s="1095">
        <v>1.2135499999999999</v>
      </c>
      <c r="BH1104" s="1095">
        <v>0</v>
      </c>
      <c r="BI1104" s="1096">
        <v>0</v>
      </c>
    </row>
    <row r="1105" spans="1:61" ht="15.75" thickBot="1">
      <c r="A1105" s="96">
        <v>45839</v>
      </c>
      <c r="BA1105" s="1097">
        <v>47453</v>
      </c>
      <c r="BB1105" s="1098" t="s">
        <v>439</v>
      </c>
      <c r="BC1105" s="1098" t="s">
        <v>439</v>
      </c>
      <c r="BD1105" s="1098" t="s">
        <v>439</v>
      </c>
      <c r="BE1105" s="1098" t="s">
        <v>439</v>
      </c>
      <c r="BF1105" s="1098">
        <v>2.5500000000000002E-3</v>
      </c>
      <c r="BG1105" s="1098">
        <v>1.2179</v>
      </c>
      <c r="BH1105" s="1098">
        <v>0</v>
      </c>
      <c r="BI1105" s="1099">
        <v>0</v>
      </c>
    </row>
    <row r="1106" spans="1:61" ht="15.75" thickBot="1">
      <c r="A1106" s="96">
        <v>45840</v>
      </c>
      <c r="BA1106" s="1101">
        <v>11018</v>
      </c>
      <c r="BB1106" s="1102" t="s">
        <v>439</v>
      </c>
      <c r="BC1106" s="1102" t="s">
        <v>439</v>
      </c>
      <c r="BD1106" s="1102" t="s">
        <v>439</v>
      </c>
      <c r="BE1106" s="1102" t="s">
        <v>439</v>
      </c>
      <c r="BF1106" s="1102">
        <v>2.3999999999999998E-3</v>
      </c>
      <c r="BG1106" s="1102">
        <v>1.2222</v>
      </c>
      <c r="BH1106" s="1102">
        <v>0</v>
      </c>
      <c r="BI1106" s="1103">
        <v>0</v>
      </c>
    </row>
    <row r="1107" spans="1:61" ht="15.75" thickBot="1">
      <c r="A1107" s="96">
        <v>45841</v>
      </c>
      <c r="BA1107" s="1101"/>
      <c r="BB1107" s="1102"/>
      <c r="BC1107" s="1102"/>
      <c r="BD1107" s="1102"/>
      <c r="BE1107" s="1102"/>
      <c r="BF1107" s="1102"/>
      <c r="BG1107" s="1102"/>
      <c r="BH1107" s="1102"/>
      <c r="BI1107" s="1103"/>
    </row>
    <row r="1108" spans="1:61">
      <c r="A1108" s="104">
        <v>45842</v>
      </c>
    </row>
    <row r="1109" spans="1:61">
      <c r="A1109" s="96">
        <v>45845</v>
      </c>
    </row>
    <row r="1110" spans="1:61">
      <c r="A1110" s="96">
        <v>45846</v>
      </c>
    </row>
    <row r="1111" spans="1:61">
      <c r="A1111" s="104">
        <v>45847</v>
      </c>
    </row>
    <row r="1112" spans="1:61">
      <c r="A1112" s="96">
        <v>45848</v>
      </c>
    </row>
    <row r="1113" spans="1:61">
      <c r="A1113" s="96">
        <v>45849</v>
      </c>
    </row>
    <row r="1114" spans="1:61">
      <c r="A1114" s="96">
        <v>45852</v>
      </c>
    </row>
    <row r="1115" spans="1:61">
      <c r="A1115" s="96">
        <v>45853</v>
      </c>
    </row>
    <row r="1116" spans="1:61">
      <c r="A1116" s="96">
        <v>45854</v>
      </c>
    </row>
    <row r="1117" spans="1:61">
      <c r="A1117" s="96">
        <v>45855</v>
      </c>
    </row>
    <row r="1118" spans="1:61">
      <c r="A1118" s="96">
        <v>45856</v>
      </c>
    </row>
    <row r="1119" spans="1:61">
      <c r="A1119" s="96">
        <v>45859</v>
      </c>
    </row>
    <row r="1120" spans="1:6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890"/>
  <sheetViews>
    <sheetView workbookViewId="0">
      <pane xSplit="1" ySplit="4" topLeftCell="B3825" activePane="bottomRight" state="frozen"/>
      <selection pane="topRight" activeCell="B1" sqref="B1"/>
      <selection pane="bottomLeft" activeCell="A5" sqref="A5"/>
      <selection pane="bottomRight" activeCell="B3831" sqref="B3831"/>
    </sheetView>
  </sheetViews>
  <sheetFormatPr baseColWidth="10" defaultColWidth="8.7109375" defaultRowHeight="15"/>
  <cols>
    <col min="1" max="1" width="12.85546875" customWidth="1"/>
    <col min="2" max="2" width="15" customWidth="1"/>
    <col min="3" max="3" width="16.42578125" customWidth="1"/>
    <col min="4" max="4" width="9.5703125" bestFit="1" customWidth="1"/>
    <col min="5" max="5" width="11" bestFit="1" customWidth="1"/>
    <col min="6" max="6" width="12" bestFit="1" customWidth="1"/>
    <col min="7" max="7" width="11" bestFit="1" customWidth="1"/>
    <col min="9" max="9" width="11.5703125" bestFit="1" customWidth="1"/>
    <col min="10" max="10" width="13" bestFit="1" customWidth="1"/>
    <col min="11" max="11" width="12.5703125" bestFit="1" customWidth="1"/>
    <col min="257" max="257" width="12.85546875" customWidth="1"/>
    <col min="258" max="258" width="15" customWidth="1"/>
    <col min="259" max="259" width="16.42578125" customWidth="1"/>
    <col min="513" max="513" width="12.85546875" customWidth="1"/>
    <col min="514" max="514" width="15" customWidth="1"/>
    <col min="515" max="515" width="16.42578125" customWidth="1"/>
    <col min="769" max="769" width="12.85546875" customWidth="1"/>
    <col min="770" max="770" width="15" customWidth="1"/>
    <col min="771" max="771" width="16.42578125" customWidth="1"/>
    <col min="1025" max="1025" width="12.85546875" customWidth="1"/>
    <col min="1026" max="1026" width="15" customWidth="1"/>
    <col min="1027" max="1027" width="16.42578125" customWidth="1"/>
    <col min="1281" max="1281" width="12.85546875" customWidth="1"/>
    <col min="1282" max="1282" width="15" customWidth="1"/>
    <col min="1283" max="1283" width="16.42578125" customWidth="1"/>
    <col min="1537" max="1537" width="12.85546875" customWidth="1"/>
    <col min="1538" max="1538" width="15" customWidth="1"/>
    <col min="1539" max="1539" width="16.42578125" customWidth="1"/>
    <col min="1793" max="1793" width="12.85546875" customWidth="1"/>
    <col min="1794" max="1794" width="15" customWidth="1"/>
    <col min="1795" max="1795" width="16.42578125" customWidth="1"/>
    <col min="2049" max="2049" width="12.85546875" customWidth="1"/>
    <col min="2050" max="2050" width="15" customWidth="1"/>
    <col min="2051" max="2051" width="16.42578125" customWidth="1"/>
    <col min="2305" max="2305" width="12.85546875" customWidth="1"/>
    <col min="2306" max="2306" width="15" customWidth="1"/>
    <col min="2307" max="2307" width="16.42578125" customWidth="1"/>
    <col min="2561" max="2561" width="12.85546875" customWidth="1"/>
    <col min="2562" max="2562" width="15" customWidth="1"/>
    <col min="2563" max="2563" width="16.42578125" customWidth="1"/>
    <col min="2817" max="2817" width="12.85546875" customWidth="1"/>
    <col min="2818" max="2818" width="15" customWidth="1"/>
    <col min="2819" max="2819" width="16.42578125" customWidth="1"/>
    <col min="3073" max="3073" width="12.85546875" customWidth="1"/>
    <col min="3074" max="3074" width="15" customWidth="1"/>
    <col min="3075" max="3075" width="16.42578125" customWidth="1"/>
    <col min="3329" max="3329" width="12.85546875" customWidth="1"/>
    <col min="3330" max="3330" width="15" customWidth="1"/>
    <col min="3331" max="3331" width="16.42578125" customWidth="1"/>
    <col min="3585" max="3585" width="12.85546875" customWidth="1"/>
    <col min="3586" max="3586" width="15" customWidth="1"/>
    <col min="3587" max="3587" width="16.42578125" customWidth="1"/>
    <col min="3841" max="3841" width="12.85546875" customWidth="1"/>
    <col min="3842" max="3842" width="15" customWidth="1"/>
    <col min="3843" max="3843" width="16.42578125" customWidth="1"/>
    <col min="4097" max="4097" width="12.85546875" customWidth="1"/>
    <col min="4098" max="4098" width="15" customWidth="1"/>
    <col min="4099" max="4099" width="16.42578125" customWidth="1"/>
    <col min="4353" max="4353" width="12.85546875" customWidth="1"/>
    <col min="4354" max="4354" width="15" customWidth="1"/>
    <col min="4355" max="4355" width="16.42578125" customWidth="1"/>
    <col min="4609" max="4609" width="12.85546875" customWidth="1"/>
    <col min="4610" max="4610" width="15" customWidth="1"/>
    <col min="4611" max="4611" width="16.42578125" customWidth="1"/>
    <col min="4865" max="4865" width="12.85546875" customWidth="1"/>
    <col min="4866" max="4866" width="15" customWidth="1"/>
    <col min="4867" max="4867" width="16.42578125" customWidth="1"/>
    <col min="5121" max="5121" width="12.85546875" customWidth="1"/>
    <col min="5122" max="5122" width="15" customWidth="1"/>
    <col min="5123" max="5123" width="16.42578125" customWidth="1"/>
    <col min="5377" max="5377" width="12.85546875" customWidth="1"/>
    <col min="5378" max="5378" width="15" customWidth="1"/>
    <col min="5379" max="5379" width="16.42578125" customWidth="1"/>
    <col min="5633" max="5633" width="12.85546875" customWidth="1"/>
    <col min="5634" max="5634" width="15" customWidth="1"/>
    <col min="5635" max="5635" width="16.42578125" customWidth="1"/>
    <col min="5889" max="5889" width="12.85546875" customWidth="1"/>
    <col min="5890" max="5890" width="15" customWidth="1"/>
    <col min="5891" max="5891" width="16.42578125" customWidth="1"/>
    <col min="6145" max="6145" width="12.85546875" customWidth="1"/>
    <col min="6146" max="6146" width="15" customWidth="1"/>
    <col min="6147" max="6147" width="16.42578125" customWidth="1"/>
    <col min="6401" max="6401" width="12.85546875" customWidth="1"/>
    <col min="6402" max="6402" width="15" customWidth="1"/>
    <col min="6403" max="6403" width="16.42578125" customWidth="1"/>
    <col min="6657" max="6657" width="12.85546875" customWidth="1"/>
    <col min="6658" max="6658" width="15" customWidth="1"/>
    <col min="6659" max="6659" width="16.42578125" customWidth="1"/>
    <col min="6913" max="6913" width="12.85546875" customWidth="1"/>
    <col min="6914" max="6914" width="15" customWidth="1"/>
    <col min="6915" max="6915" width="16.42578125" customWidth="1"/>
    <col min="7169" max="7169" width="12.85546875" customWidth="1"/>
    <col min="7170" max="7170" width="15" customWidth="1"/>
    <col min="7171" max="7171" width="16.42578125" customWidth="1"/>
    <col min="7425" max="7425" width="12.85546875" customWidth="1"/>
    <col min="7426" max="7426" width="15" customWidth="1"/>
    <col min="7427" max="7427" width="16.42578125" customWidth="1"/>
    <col min="7681" max="7681" width="12.85546875" customWidth="1"/>
    <col min="7682" max="7682" width="15" customWidth="1"/>
    <col min="7683" max="7683" width="16.42578125" customWidth="1"/>
    <col min="7937" max="7937" width="12.85546875" customWidth="1"/>
    <col min="7938" max="7938" width="15" customWidth="1"/>
    <col min="7939" max="7939" width="16.42578125" customWidth="1"/>
    <col min="8193" max="8193" width="12.85546875" customWidth="1"/>
    <col min="8194" max="8194" width="15" customWidth="1"/>
    <col min="8195" max="8195" width="16.42578125" customWidth="1"/>
    <col min="8449" max="8449" width="12.85546875" customWidth="1"/>
    <col min="8450" max="8450" width="15" customWidth="1"/>
    <col min="8451" max="8451" width="16.42578125" customWidth="1"/>
    <col min="8705" max="8705" width="12.85546875" customWidth="1"/>
    <col min="8706" max="8706" width="15" customWidth="1"/>
    <col min="8707" max="8707" width="16.42578125" customWidth="1"/>
    <col min="8961" max="8961" width="12.85546875" customWidth="1"/>
    <col min="8962" max="8962" width="15" customWidth="1"/>
    <col min="8963" max="8963" width="16.42578125" customWidth="1"/>
    <col min="9217" max="9217" width="12.85546875" customWidth="1"/>
    <col min="9218" max="9218" width="15" customWidth="1"/>
    <col min="9219" max="9219" width="16.42578125" customWidth="1"/>
    <col min="9473" max="9473" width="12.85546875" customWidth="1"/>
    <col min="9474" max="9474" width="15" customWidth="1"/>
    <col min="9475" max="9475" width="16.42578125" customWidth="1"/>
    <col min="9729" max="9729" width="12.85546875" customWidth="1"/>
    <col min="9730" max="9730" width="15" customWidth="1"/>
    <col min="9731" max="9731" width="16.42578125" customWidth="1"/>
    <col min="9985" max="9985" width="12.85546875" customWidth="1"/>
    <col min="9986" max="9986" width="15" customWidth="1"/>
    <col min="9987" max="9987" width="16.42578125" customWidth="1"/>
    <col min="10241" max="10241" width="12.85546875" customWidth="1"/>
    <col min="10242" max="10242" width="15" customWidth="1"/>
    <col min="10243" max="10243" width="16.42578125" customWidth="1"/>
    <col min="10497" max="10497" width="12.85546875" customWidth="1"/>
    <col min="10498" max="10498" width="15" customWidth="1"/>
    <col min="10499" max="10499" width="16.42578125" customWidth="1"/>
    <col min="10753" max="10753" width="12.85546875" customWidth="1"/>
    <col min="10754" max="10754" width="15" customWidth="1"/>
    <col min="10755" max="10755" width="16.42578125" customWidth="1"/>
    <col min="11009" max="11009" width="12.85546875" customWidth="1"/>
    <col min="11010" max="11010" width="15" customWidth="1"/>
    <col min="11011" max="11011" width="16.42578125" customWidth="1"/>
    <col min="11265" max="11265" width="12.85546875" customWidth="1"/>
    <col min="11266" max="11266" width="15" customWidth="1"/>
    <col min="11267" max="11267" width="16.42578125" customWidth="1"/>
    <col min="11521" max="11521" width="12.85546875" customWidth="1"/>
    <col min="11522" max="11522" width="15" customWidth="1"/>
    <col min="11523" max="11523" width="16.42578125" customWidth="1"/>
    <col min="11777" max="11777" width="12.85546875" customWidth="1"/>
    <col min="11778" max="11778" width="15" customWidth="1"/>
    <col min="11779" max="11779" width="16.42578125" customWidth="1"/>
    <col min="12033" max="12033" width="12.85546875" customWidth="1"/>
    <col min="12034" max="12034" width="15" customWidth="1"/>
    <col min="12035" max="12035" width="16.42578125" customWidth="1"/>
    <col min="12289" max="12289" width="12.85546875" customWidth="1"/>
    <col min="12290" max="12290" width="15" customWidth="1"/>
    <col min="12291" max="12291" width="16.42578125" customWidth="1"/>
    <col min="12545" max="12545" width="12.85546875" customWidth="1"/>
    <col min="12546" max="12546" width="15" customWidth="1"/>
    <col min="12547" max="12547" width="16.42578125" customWidth="1"/>
    <col min="12801" max="12801" width="12.85546875" customWidth="1"/>
    <col min="12802" max="12802" width="15" customWidth="1"/>
    <col min="12803" max="12803" width="16.42578125" customWidth="1"/>
    <col min="13057" max="13057" width="12.85546875" customWidth="1"/>
    <col min="13058" max="13058" width="15" customWidth="1"/>
    <col min="13059" max="13059" width="16.42578125" customWidth="1"/>
    <col min="13313" max="13313" width="12.85546875" customWidth="1"/>
    <col min="13314" max="13314" width="15" customWidth="1"/>
    <col min="13315" max="13315" width="16.42578125" customWidth="1"/>
    <col min="13569" max="13569" width="12.85546875" customWidth="1"/>
    <col min="13570" max="13570" width="15" customWidth="1"/>
    <col min="13571" max="13571" width="16.42578125" customWidth="1"/>
    <col min="13825" max="13825" width="12.85546875" customWidth="1"/>
    <col min="13826" max="13826" width="15" customWidth="1"/>
    <col min="13827" max="13827" width="16.42578125" customWidth="1"/>
    <col min="14081" max="14081" width="12.85546875" customWidth="1"/>
    <col min="14082" max="14082" width="15" customWidth="1"/>
    <col min="14083" max="14083" width="16.42578125" customWidth="1"/>
    <col min="14337" max="14337" width="12.85546875" customWidth="1"/>
    <col min="14338" max="14338" width="15" customWidth="1"/>
    <col min="14339" max="14339" width="16.42578125" customWidth="1"/>
    <col min="14593" max="14593" width="12.85546875" customWidth="1"/>
    <col min="14594" max="14594" width="15" customWidth="1"/>
    <col min="14595" max="14595" width="16.42578125" customWidth="1"/>
    <col min="14849" max="14849" width="12.85546875" customWidth="1"/>
    <col min="14850" max="14850" width="15" customWidth="1"/>
    <col min="14851" max="14851" width="16.42578125" customWidth="1"/>
    <col min="15105" max="15105" width="12.85546875" customWidth="1"/>
    <col min="15106" max="15106" width="15" customWidth="1"/>
    <col min="15107" max="15107" width="16.42578125" customWidth="1"/>
    <col min="15361" max="15361" width="12.85546875" customWidth="1"/>
    <col min="15362" max="15362" width="15" customWidth="1"/>
    <col min="15363" max="15363" width="16.42578125" customWidth="1"/>
    <col min="15617" max="15617" width="12.85546875" customWidth="1"/>
    <col min="15618" max="15618" width="15" customWidth="1"/>
    <col min="15619" max="15619" width="16.42578125" customWidth="1"/>
    <col min="15873" max="15873" width="12.85546875" customWidth="1"/>
    <col min="15874" max="15874" width="15" customWidth="1"/>
    <col min="15875" max="15875" width="16.42578125" customWidth="1"/>
    <col min="16129" max="16129" width="12.85546875" customWidth="1"/>
    <col min="16130" max="16130" width="15" customWidth="1"/>
    <col min="16131" max="16131" width="16.42578125" customWidth="1"/>
  </cols>
  <sheetData>
    <row r="1" spans="1:11">
      <c r="A1" s="1128" t="s">
        <v>464</v>
      </c>
      <c r="B1" s="1128"/>
      <c r="C1" s="1128"/>
      <c r="D1" s="1128"/>
      <c r="E1" s="1128"/>
      <c r="F1" s="1128"/>
      <c r="G1" s="1128"/>
      <c r="H1" s="1128"/>
      <c r="I1" s="1128"/>
      <c r="J1" s="1128"/>
    </row>
    <row r="2" spans="1:11">
      <c r="A2" s="1129"/>
      <c r="B2" s="1129"/>
      <c r="C2" s="1129"/>
      <c r="D2" s="1129"/>
      <c r="E2" s="1129"/>
      <c r="F2" s="1129"/>
      <c r="G2" s="1129"/>
      <c r="H2" s="1129"/>
      <c r="I2" s="1129"/>
      <c r="J2" s="1129"/>
      <c r="K2" s="338"/>
    </row>
    <row r="3" spans="1:11">
      <c r="A3" s="1129" t="s">
        <v>465</v>
      </c>
      <c r="B3" s="1129"/>
      <c r="C3" s="1129"/>
      <c r="D3" s="1129"/>
      <c r="E3" s="1129"/>
      <c r="F3" s="1129"/>
      <c r="G3" s="1129"/>
      <c r="H3" s="1129"/>
      <c r="I3" s="1129"/>
      <c r="J3" s="1129"/>
      <c r="K3" t="s">
        <v>466</v>
      </c>
    </row>
    <row r="4" spans="1:11" ht="17.25">
      <c r="A4" s="337" t="s">
        <v>467</v>
      </c>
      <c r="B4" s="337" t="s">
        <v>468</v>
      </c>
      <c r="C4" s="337" t="s">
        <v>469</v>
      </c>
    </row>
    <row r="5" spans="1:11">
      <c r="A5" t="s">
        <v>470</v>
      </c>
      <c r="B5" s="64">
        <v>1254.5</v>
      </c>
      <c r="C5" s="64">
        <v>688.91</v>
      </c>
    </row>
    <row r="6" spans="1:11">
      <c r="A6" t="s">
        <v>471</v>
      </c>
      <c r="B6" s="64">
        <v>1244.5</v>
      </c>
      <c r="C6" s="64">
        <v>677.83</v>
      </c>
    </row>
    <row r="7" spans="1:11">
      <c r="A7" t="s">
        <v>472</v>
      </c>
      <c r="B7" s="64">
        <v>1231.5</v>
      </c>
      <c r="C7" s="64">
        <v>662.45</v>
      </c>
    </row>
    <row r="8" spans="1:11">
      <c r="A8" t="s">
        <v>473</v>
      </c>
      <c r="B8" s="64">
        <v>1222</v>
      </c>
      <c r="C8" s="64">
        <v>654.53</v>
      </c>
    </row>
    <row r="9" spans="1:11">
      <c r="A9" t="s">
        <v>474</v>
      </c>
      <c r="B9" s="64">
        <v>1227.5</v>
      </c>
      <c r="C9" s="64">
        <v>651.19000000000005</v>
      </c>
    </row>
    <row r="10" spans="1:11">
      <c r="A10" t="s">
        <v>475</v>
      </c>
      <c r="B10" s="64">
        <v>1221.5</v>
      </c>
      <c r="C10" s="64">
        <v>657.07</v>
      </c>
    </row>
    <row r="11" spans="1:11">
      <c r="A11" t="s">
        <v>476</v>
      </c>
      <c r="B11" s="64">
        <v>1214.5</v>
      </c>
      <c r="C11" s="64">
        <v>663.66</v>
      </c>
    </row>
    <row r="12" spans="1:11">
      <c r="A12" t="s">
        <v>477</v>
      </c>
      <c r="B12" s="64">
        <v>1206.5</v>
      </c>
      <c r="C12" s="64">
        <v>654.64</v>
      </c>
    </row>
    <row r="13" spans="1:11">
      <c r="A13" t="s">
        <v>478</v>
      </c>
      <c r="B13" s="64">
        <v>1201.5</v>
      </c>
      <c r="C13" s="64">
        <v>638.08000000000004</v>
      </c>
    </row>
    <row r="14" spans="1:11">
      <c r="A14" t="s">
        <v>479</v>
      </c>
      <c r="B14" s="64">
        <v>1190</v>
      </c>
      <c r="C14" s="64">
        <v>629.63</v>
      </c>
    </row>
    <row r="15" spans="1:11">
      <c r="A15" t="s">
        <v>480</v>
      </c>
      <c r="B15" s="64">
        <v>1187.5</v>
      </c>
      <c r="C15" s="64">
        <v>633.66999999999996</v>
      </c>
    </row>
    <row r="16" spans="1:11">
      <c r="A16" t="s">
        <v>481</v>
      </c>
      <c r="B16" s="64">
        <v>1175</v>
      </c>
      <c r="C16" s="64">
        <v>636.16999999999996</v>
      </c>
    </row>
    <row r="17" spans="1:3">
      <c r="A17" t="s">
        <v>482</v>
      </c>
      <c r="B17" s="64">
        <v>1164.5</v>
      </c>
      <c r="C17" s="64">
        <v>629.79999999999995</v>
      </c>
    </row>
    <row r="18" spans="1:3">
      <c r="A18" t="s">
        <v>483</v>
      </c>
      <c r="B18" s="64">
        <v>1163.5</v>
      </c>
      <c r="C18" s="64">
        <v>629.26</v>
      </c>
    </row>
    <row r="19" spans="1:3">
      <c r="A19" t="s">
        <v>484</v>
      </c>
      <c r="B19" s="64">
        <v>1153</v>
      </c>
      <c r="C19" s="64">
        <v>618.89</v>
      </c>
    </row>
    <row r="20" spans="1:3">
      <c r="A20" t="s">
        <v>485</v>
      </c>
      <c r="B20" s="64">
        <v>1136.5</v>
      </c>
      <c r="C20" s="64">
        <v>622.4</v>
      </c>
    </row>
    <row r="21" spans="1:3">
      <c r="A21" t="s">
        <v>486</v>
      </c>
      <c r="B21" s="64">
        <v>1133.5</v>
      </c>
      <c r="C21" s="64">
        <v>622.12</v>
      </c>
    </row>
    <row r="22" spans="1:3">
      <c r="A22" t="s">
        <v>487</v>
      </c>
      <c r="B22" s="64">
        <v>1139</v>
      </c>
      <c r="C22" s="64">
        <v>631.02</v>
      </c>
    </row>
    <row r="23" spans="1:3">
      <c r="A23" t="s">
        <v>488</v>
      </c>
      <c r="B23" s="64">
        <v>1111.5</v>
      </c>
      <c r="C23" s="64">
        <v>614.42999999999995</v>
      </c>
    </row>
    <row r="24" spans="1:3">
      <c r="A24" t="s">
        <v>489</v>
      </c>
      <c r="B24" s="64">
        <v>1090</v>
      </c>
      <c r="C24" s="64">
        <v>596.92999999999995</v>
      </c>
    </row>
    <row r="25" spans="1:3">
      <c r="A25" t="s">
        <v>490</v>
      </c>
      <c r="B25" s="64">
        <v>1036</v>
      </c>
      <c r="C25" s="64">
        <v>567.36</v>
      </c>
    </row>
    <row r="26" spans="1:3">
      <c r="A26" t="s">
        <v>491</v>
      </c>
      <c r="B26" s="64">
        <v>1034.5</v>
      </c>
      <c r="C26" s="64">
        <v>564.99</v>
      </c>
    </row>
    <row r="27" spans="1:3">
      <c r="A27" t="s">
        <v>492</v>
      </c>
      <c r="B27" s="64">
        <v>1036.5</v>
      </c>
      <c r="C27" s="64">
        <v>573.91999999999996</v>
      </c>
    </row>
    <row r="28" spans="1:3">
      <c r="A28" t="s">
        <v>493</v>
      </c>
      <c r="B28" s="64">
        <v>1018.5</v>
      </c>
      <c r="C28" s="64">
        <v>566.46</v>
      </c>
    </row>
    <row r="29" spans="1:3">
      <c r="A29" t="s">
        <v>494</v>
      </c>
      <c r="B29" s="64">
        <v>1020.5</v>
      </c>
      <c r="C29" s="64">
        <v>572.66999999999996</v>
      </c>
    </row>
    <row r="30" spans="1:3">
      <c r="A30" t="s">
        <v>495</v>
      </c>
      <c r="B30" s="64">
        <v>1010</v>
      </c>
      <c r="C30" s="64">
        <v>564.25</v>
      </c>
    </row>
    <row r="31" spans="1:3">
      <c r="A31" t="s">
        <v>496</v>
      </c>
      <c r="B31" s="64">
        <v>985.5</v>
      </c>
      <c r="C31" s="64">
        <v>549.94000000000005</v>
      </c>
    </row>
    <row r="32" spans="1:3">
      <c r="A32" t="s">
        <v>497</v>
      </c>
      <c r="B32" s="64">
        <v>968.5</v>
      </c>
      <c r="C32" s="64">
        <v>542.27</v>
      </c>
    </row>
    <row r="33" spans="1:3">
      <c r="A33" t="s">
        <v>498</v>
      </c>
      <c r="B33" s="64">
        <v>926</v>
      </c>
      <c r="C33" s="64">
        <v>517.9</v>
      </c>
    </row>
    <row r="34" spans="1:3">
      <c r="A34" t="s">
        <v>499</v>
      </c>
      <c r="B34" s="64">
        <v>891.5</v>
      </c>
      <c r="C34" s="64">
        <v>500.84</v>
      </c>
    </row>
    <row r="35" spans="1:3">
      <c r="A35" t="s">
        <v>500</v>
      </c>
      <c r="B35" s="64">
        <v>867</v>
      </c>
      <c r="C35" s="64">
        <v>489.55</v>
      </c>
    </row>
    <row r="36" spans="1:3">
      <c r="A36" t="s">
        <v>501</v>
      </c>
      <c r="B36" s="64">
        <v>838.5</v>
      </c>
      <c r="C36" s="64">
        <v>473.73</v>
      </c>
    </row>
    <row r="37" spans="1:3">
      <c r="A37" t="s">
        <v>502</v>
      </c>
      <c r="B37" s="64">
        <v>845</v>
      </c>
      <c r="C37" s="64">
        <v>479.57</v>
      </c>
    </row>
    <row r="38" spans="1:3">
      <c r="A38" t="s">
        <v>503</v>
      </c>
      <c r="B38" s="64">
        <v>845</v>
      </c>
      <c r="C38" s="64">
        <v>479.3</v>
      </c>
    </row>
    <row r="39" spans="1:3">
      <c r="A39" t="s">
        <v>504</v>
      </c>
      <c r="B39" s="64">
        <v>854</v>
      </c>
      <c r="C39" s="64">
        <v>484.13</v>
      </c>
    </row>
    <row r="40" spans="1:3">
      <c r="A40" t="s">
        <v>505</v>
      </c>
      <c r="B40" s="64">
        <v>849</v>
      </c>
      <c r="C40" s="64">
        <v>481.02</v>
      </c>
    </row>
    <row r="41" spans="1:3">
      <c r="A41" t="s">
        <v>506</v>
      </c>
      <c r="B41" s="64">
        <v>861.5</v>
      </c>
      <c r="C41" s="64">
        <v>482.36</v>
      </c>
    </row>
    <row r="42" spans="1:3">
      <c r="A42" t="s">
        <v>507</v>
      </c>
      <c r="B42" s="64">
        <v>862</v>
      </c>
      <c r="C42" s="64">
        <v>478.62</v>
      </c>
    </row>
    <row r="43" spans="1:3">
      <c r="A43" t="s">
        <v>508</v>
      </c>
      <c r="B43" s="64">
        <v>856.5</v>
      </c>
      <c r="C43" s="64">
        <v>475.83</v>
      </c>
    </row>
    <row r="44" spans="1:3">
      <c r="A44" t="s">
        <v>509</v>
      </c>
      <c r="B44" s="64">
        <v>841</v>
      </c>
      <c r="C44" s="64">
        <v>473.27</v>
      </c>
    </row>
    <row r="45" spans="1:3">
      <c r="A45" t="s">
        <v>510</v>
      </c>
      <c r="B45" s="64">
        <v>846</v>
      </c>
      <c r="C45" s="64">
        <v>470</v>
      </c>
    </row>
    <row r="46" spans="1:3">
      <c r="A46" t="s">
        <v>511</v>
      </c>
      <c r="B46" s="64">
        <v>797.5</v>
      </c>
      <c r="C46" s="64">
        <v>440.85</v>
      </c>
    </row>
    <row r="47" spans="1:3">
      <c r="A47" t="s">
        <v>512</v>
      </c>
      <c r="B47" s="64">
        <v>782</v>
      </c>
      <c r="C47" s="64">
        <v>428.26</v>
      </c>
    </row>
    <row r="48" spans="1:3">
      <c r="A48" t="s">
        <v>513</v>
      </c>
      <c r="B48" s="64">
        <v>790</v>
      </c>
      <c r="C48" s="64">
        <v>439.38</v>
      </c>
    </row>
    <row r="49" spans="1:3">
      <c r="A49" t="s">
        <v>514</v>
      </c>
      <c r="B49" s="64">
        <v>792.5</v>
      </c>
      <c r="C49" s="64">
        <v>441.5</v>
      </c>
    </row>
    <row r="50" spans="1:3">
      <c r="A50" t="s">
        <v>515</v>
      </c>
      <c r="B50" s="64">
        <v>824.5</v>
      </c>
      <c r="C50" s="64">
        <v>462.94</v>
      </c>
    </row>
    <row r="51" spans="1:3">
      <c r="A51" t="s">
        <v>516</v>
      </c>
      <c r="B51" s="64">
        <v>844</v>
      </c>
      <c r="C51" s="64">
        <v>477.11</v>
      </c>
    </row>
    <row r="52" spans="1:3">
      <c r="A52" t="s">
        <v>517</v>
      </c>
      <c r="B52" s="64">
        <v>890.5</v>
      </c>
      <c r="C52" s="64">
        <v>505.39</v>
      </c>
    </row>
    <row r="53" spans="1:3">
      <c r="A53" t="s">
        <v>518</v>
      </c>
      <c r="B53" s="64">
        <v>930.5</v>
      </c>
      <c r="C53" s="64">
        <v>530.5</v>
      </c>
    </row>
    <row r="54" spans="1:3">
      <c r="A54" t="s">
        <v>519</v>
      </c>
      <c r="B54" s="64">
        <v>978</v>
      </c>
      <c r="C54" s="64">
        <v>550.67999999999995</v>
      </c>
    </row>
    <row r="55" spans="1:3">
      <c r="A55" t="s">
        <v>520</v>
      </c>
      <c r="B55" s="64">
        <v>970</v>
      </c>
      <c r="C55" s="64">
        <v>545.55999999999995</v>
      </c>
    </row>
    <row r="56" spans="1:3">
      <c r="A56" t="s">
        <v>521</v>
      </c>
      <c r="B56" s="64">
        <v>970.5</v>
      </c>
      <c r="C56" s="64">
        <v>547.07000000000005</v>
      </c>
    </row>
    <row r="57" spans="1:3">
      <c r="A57" t="s">
        <v>522</v>
      </c>
      <c r="B57" s="64">
        <v>954</v>
      </c>
      <c r="C57" s="64">
        <v>542.97</v>
      </c>
    </row>
    <row r="58" spans="1:3">
      <c r="A58" t="s">
        <v>523</v>
      </c>
      <c r="B58" s="64">
        <v>925.5</v>
      </c>
      <c r="C58" s="64">
        <v>526.75</v>
      </c>
    </row>
    <row r="59" spans="1:3">
      <c r="A59" t="s">
        <v>524</v>
      </c>
      <c r="B59" s="64">
        <v>895</v>
      </c>
      <c r="C59" s="64">
        <v>512.30999999999995</v>
      </c>
    </row>
    <row r="60" spans="1:3">
      <c r="A60" t="s">
        <v>525</v>
      </c>
      <c r="B60" s="64">
        <v>859.5</v>
      </c>
      <c r="C60" s="64">
        <v>490.3</v>
      </c>
    </row>
    <row r="61" spans="1:3">
      <c r="A61" t="s">
        <v>526</v>
      </c>
      <c r="B61" s="64">
        <v>835</v>
      </c>
      <c r="C61" s="64">
        <v>474.43</v>
      </c>
    </row>
    <row r="62" spans="1:3">
      <c r="A62" t="s">
        <v>527</v>
      </c>
      <c r="B62" s="64">
        <v>815.5</v>
      </c>
      <c r="C62" s="64">
        <v>464.67</v>
      </c>
    </row>
    <row r="63" spans="1:3">
      <c r="A63" t="s">
        <v>528</v>
      </c>
      <c r="B63" s="64">
        <v>800</v>
      </c>
      <c r="C63" s="64">
        <v>456.36</v>
      </c>
    </row>
    <row r="64" spans="1:3">
      <c r="A64" t="s">
        <v>529</v>
      </c>
      <c r="B64" s="64">
        <v>797.5</v>
      </c>
      <c r="C64" s="64">
        <v>452.35</v>
      </c>
    </row>
    <row r="65" spans="1:3">
      <c r="A65" t="s">
        <v>530</v>
      </c>
      <c r="B65" s="64">
        <v>805.5</v>
      </c>
      <c r="C65" s="64">
        <v>457.41</v>
      </c>
    </row>
    <row r="66" spans="1:3">
      <c r="A66" t="s">
        <v>531</v>
      </c>
      <c r="B66" s="64">
        <v>802</v>
      </c>
      <c r="C66" s="64">
        <v>459.6</v>
      </c>
    </row>
    <row r="67" spans="1:3">
      <c r="A67" t="s">
        <v>532</v>
      </c>
      <c r="B67" s="64">
        <v>792.5</v>
      </c>
      <c r="C67" s="64">
        <v>449.01</v>
      </c>
    </row>
    <row r="68" spans="1:3">
      <c r="A68" t="s">
        <v>533</v>
      </c>
      <c r="B68" s="64">
        <v>790.5</v>
      </c>
      <c r="C68" s="64">
        <v>451.46</v>
      </c>
    </row>
    <row r="69" spans="1:3">
      <c r="A69" t="s">
        <v>534</v>
      </c>
      <c r="B69" s="64">
        <v>787</v>
      </c>
      <c r="C69" s="64">
        <v>454.39</v>
      </c>
    </row>
    <row r="70" spans="1:3">
      <c r="A70" t="s">
        <v>535</v>
      </c>
      <c r="B70" s="64">
        <v>780.5</v>
      </c>
      <c r="C70" s="64">
        <v>449.34</v>
      </c>
    </row>
    <row r="71" spans="1:3">
      <c r="A71" t="s">
        <v>536</v>
      </c>
      <c r="B71" s="64">
        <v>781</v>
      </c>
      <c r="C71" s="64">
        <v>451.45</v>
      </c>
    </row>
    <row r="72" spans="1:3">
      <c r="A72" t="s">
        <v>537</v>
      </c>
      <c r="B72" s="64">
        <v>773</v>
      </c>
      <c r="C72" s="64">
        <v>438.96</v>
      </c>
    </row>
    <row r="73" spans="1:3">
      <c r="A73" t="s">
        <v>538</v>
      </c>
      <c r="B73" s="64">
        <v>773.5</v>
      </c>
      <c r="C73" s="64">
        <v>430.44</v>
      </c>
    </row>
    <row r="74" spans="1:3">
      <c r="A74" t="s">
        <v>539</v>
      </c>
      <c r="B74" s="64">
        <v>776.5</v>
      </c>
      <c r="C74" s="64">
        <v>418.82</v>
      </c>
    </row>
    <row r="75" spans="1:3">
      <c r="A75" t="s">
        <v>540</v>
      </c>
      <c r="B75" s="64">
        <v>770</v>
      </c>
      <c r="C75" s="64">
        <v>416.44</v>
      </c>
    </row>
    <row r="76" spans="1:3">
      <c r="A76" t="s">
        <v>541</v>
      </c>
      <c r="B76" s="64">
        <v>774.5</v>
      </c>
      <c r="C76" s="64">
        <v>436.83</v>
      </c>
    </row>
    <row r="77" spans="1:3">
      <c r="A77" t="s">
        <v>542</v>
      </c>
      <c r="B77" s="64">
        <v>774.5</v>
      </c>
      <c r="C77" s="64">
        <v>433.89</v>
      </c>
    </row>
    <row r="78" spans="1:3">
      <c r="A78" t="s">
        <v>543</v>
      </c>
      <c r="B78" s="64">
        <v>769.5</v>
      </c>
      <c r="C78" s="64">
        <v>433.52</v>
      </c>
    </row>
    <row r="79" spans="1:3">
      <c r="A79" t="s">
        <v>544</v>
      </c>
      <c r="B79" s="64">
        <v>768.5</v>
      </c>
      <c r="C79" s="64">
        <v>432.47</v>
      </c>
    </row>
    <row r="80" spans="1:3">
      <c r="A80" t="s">
        <v>545</v>
      </c>
      <c r="B80" s="64">
        <v>768</v>
      </c>
      <c r="C80" s="64">
        <v>425.48</v>
      </c>
    </row>
    <row r="81" spans="1:3">
      <c r="A81" t="s">
        <v>546</v>
      </c>
      <c r="B81" s="64">
        <v>765</v>
      </c>
      <c r="C81" s="64">
        <v>422.65</v>
      </c>
    </row>
    <row r="82" spans="1:3">
      <c r="A82" t="s">
        <v>547</v>
      </c>
      <c r="B82" s="64">
        <v>768</v>
      </c>
      <c r="C82" s="64">
        <v>421.51</v>
      </c>
    </row>
    <row r="83" spans="1:3">
      <c r="A83" t="s">
        <v>548</v>
      </c>
      <c r="B83" s="64">
        <v>770</v>
      </c>
      <c r="C83" s="64">
        <v>419.16</v>
      </c>
    </row>
    <row r="84" spans="1:3">
      <c r="A84" t="s">
        <v>549</v>
      </c>
      <c r="B84" s="64">
        <v>763.5</v>
      </c>
      <c r="C84" s="64">
        <v>410.04</v>
      </c>
    </row>
    <row r="85" spans="1:3">
      <c r="A85" t="s">
        <v>550</v>
      </c>
      <c r="B85" s="64">
        <v>762</v>
      </c>
      <c r="C85" s="64">
        <v>409.46</v>
      </c>
    </row>
    <row r="86" spans="1:3">
      <c r="A86" t="s">
        <v>551</v>
      </c>
      <c r="B86" s="64">
        <v>762.5</v>
      </c>
      <c r="C86" s="64">
        <v>409.07</v>
      </c>
    </row>
    <row r="87" spans="1:3">
      <c r="A87" t="s">
        <v>552</v>
      </c>
      <c r="B87" s="64">
        <v>754</v>
      </c>
      <c r="C87" s="64">
        <v>403.64</v>
      </c>
    </row>
    <row r="88" spans="1:3">
      <c r="A88" t="s">
        <v>553</v>
      </c>
      <c r="B88" s="64">
        <v>750.5</v>
      </c>
      <c r="C88" s="64">
        <v>404.36</v>
      </c>
    </row>
    <row r="89" spans="1:3">
      <c r="A89" t="s">
        <v>554</v>
      </c>
      <c r="B89" s="64">
        <v>741.5</v>
      </c>
      <c r="C89" s="64">
        <v>406.08</v>
      </c>
    </row>
    <row r="90" spans="1:3">
      <c r="A90" t="s">
        <v>555</v>
      </c>
      <c r="B90" s="64">
        <v>739.5</v>
      </c>
      <c r="C90" s="64">
        <v>408.79</v>
      </c>
    </row>
    <row r="91" spans="1:3">
      <c r="A91" t="s">
        <v>556</v>
      </c>
      <c r="B91" s="64">
        <v>747</v>
      </c>
      <c r="C91" s="64">
        <v>410.44</v>
      </c>
    </row>
    <row r="92" spans="1:3">
      <c r="A92" t="s">
        <v>557</v>
      </c>
      <c r="B92" s="64">
        <v>742.5</v>
      </c>
      <c r="C92" s="64">
        <v>403.75</v>
      </c>
    </row>
    <row r="93" spans="1:3">
      <c r="A93" t="s">
        <v>558</v>
      </c>
      <c r="B93" s="64">
        <v>742.5</v>
      </c>
      <c r="C93" s="64">
        <v>406.63</v>
      </c>
    </row>
    <row r="94" spans="1:3">
      <c r="A94" t="s">
        <v>559</v>
      </c>
      <c r="B94" s="64">
        <v>736</v>
      </c>
      <c r="C94" s="64">
        <v>396.12</v>
      </c>
    </row>
    <row r="95" spans="1:3">
      <c r="A95" t="s">
        <v>560</v>
      </c>
      <c r="B95" s="64">
        <v>732.5</v>
      </c>
      <c r="C95" s="64">
        <v>389.84</v>
      </c>
    </row>
    <row r="96" spans="1:3">
      <c r="A96" t="s">
        <v>561</v>
      </c>
      <c r="B96" s="64">
        <v>738</v>
      </c>
      <c r="C96" s="64">
        <v>396.99</v>
      </c>
    </row>
    <row r="97" spans="1:3">
      <c r="A97" t="s">
        <v>562</v>
      </c>
      <c r="B97" s="64">
        <v>739.5</v>
      </c>
      <c r="C97" s="64">
        <v>400.38</v>
      </c>
    </row>
    <row r="98" spans="1:3">
      <c r="A98" t="s">
        <v>563</v>
      </c>
      <c r="B98" s="64">
        <v>735.5</v>
      </c>
      <c r="C98" s="64">
        <v>406.8</v>
      </c>
    </row>
    <row r="99" spans="1:3">
      <c r="A99" t="s">
        <v>564</v>
      </c>
      <c r="B99" s="64">
        <v>741</v>
      </c>
      <c r="C99" s="64">
        <v>408.04</v>
      </c>
    </row>
    <row r="100" spans="1:3">
      <c r="A100" t="s">
        <v>565</v>
      </c>
      <c r="B100" s="64">
        <v>744.5</v>
      </c>
      <c r="C100" s="64">
        <v>411.78</v>
      </c>
    </row>
    <row r="101" spans="1:3">
      <c r="A101" t="s">
        <v>566</v>
      </c>
      <c r="B101" s="64">
        <v>750.5</v>
      </c>
      <c r="C101" s="64">
        <v>416.71</v>
      </c>
    </row>
    <row r="102" spans="1:3">
      <c r="A102" t="s">
        <v>567</v>
      </c>
      <c r="B102" s="64">
        <v>778.5</v>
      </c>
      <c r="C102" s="64">
        <v>434.92</v>
      </c>
    </row>
    <row r="103" spans="1:3">
      <c r="A103" t="s">
        <v>568</v>
      </c>
      <c r="B103" s="64">
        <v>787.5</v>
      </c>
      <c r="C103" s="64">
        <v>439.94</v>
      </c>
    </row>
    <row r="104" spans="1:3">
      <c r="A104" t="s">
        <v>569</v>
      </c>
      <c r="B104" s="64">
        <v>788.5</v>
      </c>
      <c r="C104" s="64">
        <v>444.98</v>
      </c>
    </row>
    <row r="105" spans="1:3">
      <c r="A105" t="s">
        <v>570</v>
      </c>
      <c r="B105" s="64">
        <v>795.5</v>
      </c>
      <c r="C105" s="64">
        <v>448.42</v>
      </c>
    </row>
    <row r="106" spans="1:3">
      <c r="A106" t="s">
        <v>571</v>
      </c>
      <c r="B106" s="64">
        <v>789</v>
      </c>
      <c r="C106" s="64">
        <v>442.76</v>
      </c>
    </row>
    <row r="107" spans="1:3">
      <c r="A107" t="s">
        <v>572</v>
      </c>
      <c r="B107" s="64">
        <v>784</v>
      </c>
      <c r="C107" s="64">
        <v>437.74</v>
      </c>
    </row>
    <row r="108" spans="1:3">
      <c r="A108" t="s">
        <v>573</v>
      </c>
      <c r="B108" s="64">
        <v>776</v>
      </c>
      <c r="C108" s="64">
        <v>433.76</v>
      </c>
    </row>
    <row r="109" spans="1:3">
      <c r="A109" t="s">
        <v>574</v>
      </c>
      <c r="B109" s="64">
        <v>773.5</v>
      </c>
      <c r="C109" s="64">
        <v>434.79</v>
      </c>
    </row>
    <row r="110" spans="1:3">
      <c r="A110" t="s">
        <v>575</v>
      </c>
      <c r="B110" s="64">
        <v>773</v>
      </c>
      <c r="C110" s="64">
        <v>433.54</v>
      </c>
    </row>
    <row r="111" spans="1:3">
      <c r="A111" t="s">
        <v>576</v>
      </c>
      <c r="B111" s="64">
        <v>776.5</v>
      </c>
      <c r="C111" s="64">
        <v>429.01</v>
      </c>
    </row>
    <row r="112" spans="1:3">
      <c r="A112" t="s">
        <v>577</v>
      </c>
      <c r="B112" s="64">
        <v>781</v>
      </c>
      <c r="C112" s="64">
        <v>432.93</v>
      </c>
    </row>
    <row r="113" spans="1:3">
      <c r="A113" t="s">
        <v>578</v>
      </c>
      <c r="B113" s="64">
        <v>780</v>
      </c>
      <c r="C113" s="64">
        <v>434.54</v>
      </c>
    </row>
    <row r="114" spans="1:3">
      <c r="A114" t="s">
        <v>579</v>
      </c>
      <c r="B114" s="64">
        <v>768</v>
      </c>
      <c r="C114" s="64">
        <v>432.43</v>
      </c>
    </row>
    <row r="115" spans="1:3">
      <c r="A115" t="s">
        <v>580</v>
      </c>
      <c r="B115" s="64">
        <v>783</v>
      </c>
      <c r="C115" s="64">
        <v>440.63</v>
      </c>
    </row>
    <row r="116" spans="1:3">
      <c r="A116" t="s">
        <v>581</v>
      </c>
      <c r="B116" s="64">
        <v>798.5</v>
      </c>
      <c r="C116" s="64">
        <v>448.09</v>
      </c>
    </row>
    <row r="117" spans="1:3">
      <c r="A117" t="s">
        <v>582</v>
      </c>
      <c r="B117" s="64">
        <v>819.5</v>
      </c>
      <c r="C117" s="64">
        <v>464.04</v>
      </c>
    </row>
    <row r="118" spans="1:3">
      <c r="A118" t="s">
        <v>583</v>
      </c>
      <c r="B118" s="64">
        <v>821.5</v>
      </c>
      <c r="C118" s="64">
        <v>465.7</v>
      </c>
    </row>
    <row r="119" spans="1:3">
      <c r="A119" t="s">
        <v>584</v>
      </c>
      <c r="B119" s="64">
        <v>857.5</v>
      </c>
      <c r="C119" s="64">
        <v>485.84</v>
      </c>
    </row>
    <row r="120" spans="1:3">
      <c r="A120" t="s">
        <v>585</v>
      </c>
      <c r="B120" s="64">
        <v>874</v>
      </c>
      <c r="C120" s="64">
        <v>498.57</v>
      </c>
    </row>
    <row r="121" spans="1:3">
      <c r="A121" t="s">
        <v>586</v>
      </c>
      <c r="B121" s="64">
        <v>884.5</v>
      </c>
      <c r="C121" s="64">
        <v>501.13</v>
      </c>
    </row>
    <row r="122" spans="1:3">
      <c r="A122" t="s">
        <v>587</v>
      </c>
      <c r="B122" s="64">
        <v>882.5</v>
      </c>
      <c r="C122" s="64">
        <v>498.02</v>
      </c>
    </row>
    <row r="123" spans="1:3">
      <c r="A123" t="s">
        <v>588</v>
      </c>
      <c r="B123" s="64">
        <v>873.5</v>
      </c>
      <c r="C123" s="64">
        <v>490.18</v>
      </c>
    </row>
    <row r="124" spans="1:3">
      <c r="A124" t="s">
        <v>589</v>
      </c>
      <c r="B124" s="64">
        <v>875.5</v>
      </c>
      <c r="C124" s="64">
        <v>489.93</v>
      </c>
    </row>
    <row r="125" spans="1:3">
      <c r="A125" t="s">
        <v>590</v>
      </c>
      <c r="B125" s="64">
        <v>875.5</v>
      </c>
      <c r="C125" s="64">
        <v>493.52</v>
      </c>
    </row>
    <row r="126" spans="1:3">
      <c r="A126" t="s">
        <v>591</v>
      </c>
      <c r="B126" s="64">
        <v>870</v>
      </c>
      <c r="C126" s="64">
        <v>487.39</v>
      </c>
    </row>
    <row r="127" spans="1:3">
      <c r="A127" t="s">
        <v>592</v>
      </c>
      <c r="B127" s="64">
        <v>861</v>
      </c>
      <c r="C127" s="64">
        <v>489.2</v>
      </c>
    </row>
    <row r="128" spans="1:3">
      <c r="A128" t="s">
        <v>593</v>
      </c>
      <c r="B128" s="64">
        <v>860.5</v>
      </c>
      <c r="C128" s="64">
        <v>489.2</v>
      </c>
    </row>
    <row r="129" spans="1:3">
      <c r="A129" t="s">
        <v>594</v>
      </c>
      <c r="B129" s="64">
        <v>856.5</v>
      </c>
      <c r="C129" s="64">
        <v>485.27</v>
      </c>
    </row>
    <row r="130" spans="1:3">
      <c r="A130" t="s">
        <v>595</v>
      </c>
      <c r="B130" s="64">
        <v>850</v>
      </c>
      <c r="C130" s="64">
        <v>480.23</v>
      </c>
    </row>
    <row r="131" spans="1:3">
      <c r="A131" t="s">
        <v>596</v>
      </c>
      <c r="B131" s="64">
        <v>850.5</v>
      </c>
      <c r="C131" s="64">
        <v>480.51</v>
      </c>
    </row>
    <row r="132" spans="1:3">
      <c r="A132" t="s">
        <v>597</v>
      </c>
      <c r="B132" s="64">
        <v>862.5</v>
      </c>
      <c r="C132" s="64">
        <v>489.78</v>
      </c>
    </row>
    <row r="133" spans="1:3">
      <c r="A133" t="s">
        <v>598</v>
      </c>
      <c r="B133" s="64">
        <v>874</v>
      </c>
      <c r="C133" s="64">
        <v>498.01</v>
      </c>
    </row>
    <row r="134" spans="1:3">
      <c r="A134" t="s">
        <v>599</v>
      </c>
      <c r="B134" s="64">
        <v>891.5</v>
      </c>
      <c r="C134" s="64">
        <v>509.14</v>
      </c>
    </row>
    <row r="135" spans="1:3">
      <c r="A135" t="s">
        <v>600</v>
      </c>
      <c r="B135" s="64">
        <v>892</v>
      </c>
      <c r="C135" s="64">
        <v>507.11</v>
      </c>
    </row>
    <row r="136" spans="1:3">
      <c r="A136" t="s">
        <v>601</v>
      </c>
      <c r="B136" s="64">
        <v>896</v>
      </c>
      <c r="C136" s="64">
        <v>509.38</v>
      </c>
    </row>
    <row r="137" spans="1:3">
      <c r="A137" t="s">
        <v>602</v>
      </c>
      <c r="B137" s="64">
        <v>895</v>
      </c>
      <c r="C137" s="64">
        <v>510.26</v>
      </c>
    </row>
    <row r="138" spans="1:3">
      <c r="A138" t="s">
        <v>603</v>
      </c>
      <c r="B138" s="64">
        <v>893.5</v>
      </c>
      <c r="C138" s="64">
        <v>507.67</v>
      </c>
    </row>
    <row r="139" spans="1:3">
      <c r="A139" t="s">
        <v>604</v>
      </c>
      <c r="B139" s="64">
        <v>891.5</v>
      </c>
      <c r="C139" s="64">
        <v>508.85</v>
      </c>
    </row>
    <row r="140" spans="1:3">
      <c r="A140" t="s">
        <v>605</v>
      </c>
      <c r="B140" s="64">
        <v>888</v>
      </c>
      <c r="C140" s="64">
        <v>504.83</v>
      </c>
    </row>
    <row r="141" spans="1:3">
      <c r="A141" t="s">
        <v>606</v>
      </c>
      <c r="B141" s="64">
        <v>887</v>
      </c>
      <c r="C141" s="64">
        <v>501.13</v>
      </c>
    </row>
    <row r="142" spans="1:3">
      <c r="A142" t="s">
        <v>607</v>
      </c>
      <c r="B142" s="64">
        <v>887.5</v>
      </c>
      <c r="C142" s="64">
        <v>501.41</v>
      </c>
    </row>
    <row r="143" spans="1:3">
      <c r="A143" t="s">
        <v>608</v>
      </c>
      <c r="B143" s="64">
        <v>887.5</v>
      </c>
      <c r="C143" s="64">
        <v>500.85</v>
      </c>
    </row>
    <row r="144" spans="1:3">
      <c r="A144" t="s">
        <v>609</v>
      </c>
      <c r="B144" s="64">
        <v>887</v>
      </c>
      <c r="C144" s="64">
        <v>504.84</v>
      </c>
    </row>
    <row r="145" spans="1:3">
      <c r="A145" t="s">
        <v>610</v>
      </c>
      <c r="B145" s="64">
        <v>882</v>
      </c>
      <c r="C145" s="64">
        <v>502.85</v>
      </c>
    </row>
    <row r="146" spans="1:3">
      <c r="A146" t="s">
        <v>611</v>
      </c>
      <c r="B146" s="64">
        <v>885.5</v>
      </c>
      <c r="C146" s="64">
        <v>505.13</v>
      </c>
    </row>
    <row r="147" spans="1:3">
      <c r="A147" t="s">
        <v>612</v>
      </c>
      <c r="B147" s="64">
        <v>884.5</v>
      </c>
      <c r="C147" s="64">
        <v>503.7</v>
      </c>
    </row>
    <row r="148" spans="1:3">
      <c r="A148" t="s">
        <v>613</v>
      </c>
      <c r="B148" s="64">
        <v>881</v>
      </c>
      <c r="C148" s="64">
        <v>500.85</v>
      </c>
    </row>
    <row r="149" spans="1:3">
      <c r="A149" t="s">
        <v>614</v>
      </c>
      <c r="B149" s="64">
        <v>882</v>
      </c>
      <c r="C149" s="64">
        <v>498.87</v>
      </c>
    </row>
    <row r="150" spans="1:3">
      <c r="A150" t="s">
        <v>615</v>
      </c>
      <c r="B150" s="64">
        <v>875.5</v>
      </c>
      <c r="C150" s="64">
        <v>496.03</v>
      </c>
    </row>
    <row r="151" spans="1:3">
      <c r="A151" t="s">
        <v>616</v>
      </c>
      <c r="B151" s="64">
        <v>876.5</v>
      </c>
      <c r="C151" s="64">
        <v>496.32</v>
      </c>
    </row>
    <row r="152" spans="1:3">
      <c r="A152" t="s">
        <v>617</v>
      </c>
      <c r="B152" s="64">
        <v>885</v>
      </c>
      <c r="C152" s="64">
        <v>502.27</v>
      </c>
    </row>
    <row r="153" spans="1:3">
      <c r="A153" t="s">
        <v>618</v>
      </c>
      <c r="B153" s="64">
        <v>885</v>
      </c>
      <c r="C153" s="64">
        <v>504.85</v>
      </c>
    </row>
    <row r="154" spans="1:3">
      <c r="A154" t="s">
        <v>619</v>
      </c>
      <c r="B154" s="64">
        <v>883</v>
      </c>
      <c r="C154" s="64">
        <v>501.7</v>
      </c>
    </row>
    <row r="155" spans="1:3">
      <c r="A155" t="s">
        <v>620</v>
      </c>
      <c r="B155" s="64">
        <v>881.5</v>
      </c>
      <c r="C155" s="64">
        <v>501.99</v>
      </c>
    </row>
    <row r="156" spans="1:3">
      <c r="A156" t="s">
        <v>621</v>
      </c>
      <c r="B156" s="64">
        <v>883.5</v>
      </c>
      <c r="C156" s="64">
        <v>505.72</v>
      </c>
    </row>
    <row r="157" spans="1:3">
      <c r="A157" t="s">
        <v>622</v>
      </c>
      <c r="B157" s="64">
        <v>888</v>
      </c>
      <c r="C157" s="64">
        <v>512.70000000000005</v>
      </c>
    </row>
    <row r="158" spans="1:3">
      <c r="A158" t="s">
        <v>623</v>
      </c>
      <c r="B158" s="64">
        <v>889</v>
      </c>
      <c r="C158" s="64">
        <v>512.98</v>
      </c>
    </row>
    <row r="159" spans="1:3">
      <c r="A159" t="s">
        <v>624</v>
      </c>
      <c r="B159" s="64">
        <v>892.5</v>
      </c>
      <c r="C159" s="64">
        <v>516.79</v>
      </c>
    </row>
    <row r="160" spans="1:3">
      <c r="A160" t="s">
        <v>625</v>
      </c>
      <c r="B160" s="64">
        <v>893.5</v>
      </c>
      <c r="C160" s="64">
        <v>518.27</v>
      </c>
    </row>
    <row r="161" spans="1:3">
      <c r="A161" t="s">
        <v>626</v>
      </c>
      <c r="B161" s="64">
        <v>895</v>
      </c>
      <c r="C161" s="64">
        <v>519.44000000000005</v>
      </c>
    </row>
    <row r="162" spans="1:3">
      <c r="A162" t="s">
        <v>627</v>
      </c>
      <c r="B162" s="64">
        <v>899.5</v>
      </c>
      <c r="C162" s="64">
        <v>522.97</v>
      </c>
    </row>
    <row r="163" spans="1:3">
      <c r="A163" t="s">
        <v>628</v>
      </c>
      <c r="B163" s="64">
        <v>905</v>
      </c>
      <c r="C163" s="64">
        <v>527.70000000000005</v>
      </c>
    </row>
    <row r="164" spans="1:3">
      <c r="A164" t="s">
        <v>629</v>
      </c>
      <c r="B164" s="64">
        <v>909</v>
      </c>
      <c r="C164" s="64">
        <v>532.51</v>
      </c>
    </row>
    <row r="165" spans="1:3">
      <c r="A165" t="s">
        <v>630</v>
      </c>
      <c r="B165" s="64">
        <v>915.5</v>
      </c>
      <c r="C165" s="64">
        <v>530.41999999999996</v>
      </c>
    </row>
    <row r="166" spans="1:3">
      <c r="A166" t="s">
        <v>631</v>
      </c>
      <c r="B166" s="64">
        <v>930.5</v>
      </c>
      <c r="C166" s="64">
        <v>542.88</v>
      </c>
    </row>
    <row r="167" spans="1:3">
      <c r="A167" t="s">
        <v>632</v>
      </c>
      <c r="B167" s="64">
        <v>933</v>
      </c>
      <c r="C167" s="64">
        <v>543.07000000000005</v>
      </c>
    </row>
    <row r="168" spans="1:3">
      <c r="A168" t="s">
        <v>633</v>
      </c>
      <c r="B168" s="64">
        <v>938.5</v>
      </c>
      <c r="C168" s="64">
        <v>542.79999999999995</v>
      </c>
    </row>
    <row r="169" spans="1:3">
      <c r="A169" t="s">
        <v>634</v>
      </c>
      <c r="B169" s="64">
        <v>950</v>
      </c>
      <c r="C169" s="64">
        <v>553.94000000000005</v>
      </c>
    </row>
    <row r="170" spans="1:3">
      <c r="A170" t="s">
        <v>635</v>
      </c>
      <c r="B170" s="64">
        <v>954</v>
      </c>
      <c r="C170" s="64">
        <v>554.01</v>
      </c>
    </row>
    <row r="171" spans="1:3">
      <c r="A171" t="s">
        <v>636</v>
      </c>
      <c r="B171" s="64">
        <v>955.5</v>
      </c>
      <c r="C171" s="64">
        <v>556.16999999999996</v>
      </c>
    </row>
    <row r="172" spans="1:3">
      <c r="A172" t="s">
        <v>637</v>
      </c>
      <c r="B172" s="64">
        <v>962.5</v>
      </c>
      <c r="C172" s="64">
        <v>562.54</v>
      </c>
    </row>
    <row r="173" spans="1:3">
      <c r="A173" t="s">
        <v>638</v>
      </c>
      <c r="B173" s="64">
        <v>986.5</v>
      </c>
      <c r="C173" s="64">
        <v>577.24</v>
      </c>
    </row>
    <row r="174" spans="1:3">
      <c r="A174" t="s">
        <v>639</v>
      </c>
      <c r="B174" s="64">
        <v>1013</v>
      </c>
      <c r="C174" s="64">
        <v>592.4</v>
      </c>
    </row>
    <row r="175" spans="1:3">
      <c r="A175" t="s">
        <v>640</v>
      </c>
      <c r="B175" s="64">
        <v>1020.5</v>
      </c>
      <c r="C175" s="64">
        <v>598.53</v>
      </c>
    </row>
    <row r="176" spans="1:3">
      <c r="A176" t="s">
        <v>641</v>
      </c>
      <c r="B176" s="64">
        <v>1020</v>
      </c>
      <c r="C176" s="64">
        <v>602.84</v>
      </c>
    </row>
    <row r="177" spans="1:3">
      <c r="A177" t="s">
        <v>642</v>
      </c>
      <c r="B177" s="64">
        <v>1018</v>
      </c>
      <c r="C177" s="64">
        <v>606.30999999999995</v>
      </c>
    </row>
    <row r="178" spans="1:3">
      <c r="A178" t="s">
        <v>643</v>
      </c>
      <c r="B178" s="64">
        <v>1025</v>
      </c>
      <c r="C178" s="64">
        <v>606.15</v>
      </c>
    </row>
    <row r="179" spans="1:3">
      <c r="A179" t="s">
        <v>644</v>
      </c>
      <c r="B179" s="64">
        <v>1023</v>
      </c>
      <c r="C179" s="64">
        <v>612.57000000000005</v>
      </c>
    </row>
    <row r="180" spans="1:3">
      <c r="A180" t="s">
        <v>645</v>
      </c>
      <c r="B180" s="64">
        <v>1023.5</v>
      </c>
      <c r="C180" s="64">
        <v>609.23</v>
      </c>
    </row>
    <row r="181" spans="1:3">
      <c r="A181" t="s">
        <v>646</v>
      </c>
      <c r="B181" s="64">
        <v>1025</v>
      </c>
      <c r="C181" s="64">
        <v>607.95000000000005</v>
      </c>
    </row>
    <row r="182" spans="1:3">
      <c r="A182" t="s">
        <v>647</v>
      </c>
      <c r="B182" s="64">
        <v>1023.5</v>
      </c>
      <c r="C182" s="64">
        <v>613.61</v>
      </c>
    </row>
    <row r="183" spans="1:3">
      <c r="A183" t="s">
        <v>648</v>
      </c>
      <c r="B183" s="64">
        <v>1021.5</v>
      </c>
      <c r="C183" s="64">
        <v>613.15</v>
      </c>
    </row>
    <row r="184" spans="1:3">
      <c r="A184" t="s">
        <v>649</v>
      </c>
      <c r="B184" s="64">
        <v>1026</v>
      </c>
      <c r="C184" s="64">
        <v>621.07000000000005</v>
      </c>
    </row>
    <row r="185" spans="1:3">
      <c r="A185" t="s">
        <v>650</v>
      </c>
      <c r="B185" s="64">
        <v>1027</v>
      </c>
      <c r="C185" s="64">
        <v>617.92999999999995</v>
      </c>
    </row>
    <row r="186" spans="1:3">
      <c r="A186" t="s">
        <v>651</v>
      </c>
      <c r="B186" s="64">
        <v>1028.5</v>
      </c>
      <c r="C186" s="64">
        <v>617.72</v>
      </c>
    </row>
    <row r="187" spans="1:3">
      <c r="A187" t="s">
        <v>652</v>
      </c>
      <c r="B187" s="64">
        <v>1029.5</v>
      </c>
      <c r="C187" s="64">
        <v>618.69000000000005</v>
      </c>
    </row>
    <row r="188" spans="1:3">
      <c r="A188" t="s">
        <v>653</v>
      </c>
      <c r="B188" s="64">
        <v>1029.5</v>
      </c>
      <c r="C188" s="64">
        <v>610.62</v>
      </c>
    </row>
    <row r="189" spans="1:3">
      <c r="A189" t="s">
        <v>654</v>
      </c>
      <c r="B189" s="64">
        <v>1026</v>
      </c>
      <c r="C189" s="64">
        <v>612.54</v>
      </c>
    </row>
    <row r="190" spans="1:3">
      <c r="A190" t="s">
        <v>655</v>
      </c>
      <c r="B190" s="64">
        <v>1026</v>
      </c>
      <c r="C190" s="64">
        <v>605.30999999999995</v>
      </c>
    </row>
    <row r="191" spans="1:3">
      <c r="A191" t="s">
        <v>656</v>
      </c>
      <c r="B191" s="64">
        <v>1027.5</v>
      </c>
      <c r="C191" s="64">
        <v>602.29</v>
      </c>
    </row>
    <row r="192" spans="1:3">
      <c r="A192" t="s">
        <v>657</v>
      </c>
      <c r="B192" s="64">
        <v>1023.5</v>
      </c>
      <c r="C192" s="64">
        <v>602.05999999999995</v>
      </c>
    </row>
    <row r="193" spans="1:3">
      <c r="A193" t="s">
        <v>658</v>
      </c>
      <c r="B193" s="64">
        <v>1022</v>
      </c>
      <c r="C193" s="64">
        <v>599.41</v>
      </c>
    </row>
    <row r="194" spans="1:3">
      <c r="A194" t="s">
        <v>659</v>
      </c>
      <c r="B194" s="64">
        <v>1024</v>
      </c>
      <c r="C194" s="64">
        <v>595.35</v>
      </c>
    </row>
    <row r="195" spans="1:3">
      <c r="A195" t="s">
        <v>660</v>
      </c>
      <c r="B195" s="64">
        <v>1024</v>
      </c>
      <c r="C195" s="64">
        <v>597.78</v>
      </c>
    </row>
    <row r="196" spans="1:3">
      <c r="A196" t="s">
        <v>661</v>
      </c>
      <c r="B196" s="64">
        <v>1023</v>
      </c>
      <c r="C196" s="64">
        <v>601.05999999999995</v>
      </c>
    </row>
    <row r="197" spans="1:3">
      <c r="A197" t="s">
        <v>662</v>
      </c>
      <c r="B197" s="64">
        <v>1024</v>
      </c>
      <c r="C197" s="64">
        <v>599.88</v>
      </c>
    </row>
    <row r="198" spans="1:3">
      <c r="A198" t="s">
        <v>663</v>
      </c>
      <c r="B198" s="64">
        <v>1025</v>
      </c>
      <c r="C198" s="64">
        <v>603.29999999999995</v>
      </c>
    </row>
    <row r="199" spans="1:3">
      <c r="A199" t="s">
        <v>664</v>
      </c>
      <c r="B199" s="64">
        <v>1026</v>
      </c>
      <c r="C199" s="64">
        <v>612.16999999999996</v>
      </c>
    </row>
    <row r="200" spans="1:3">
      <c r="A200" t="s">
        <v>665</v>
      </c>
      <c r="B200" s="64">
        <v>1026</v>
      </c>
      <c r="C200" s="64">
        <v>611.08000000000004</v>
      </c>
    </row>
    <row r="201" spans="1:3">
      <c r="A201" t="s">
        <v>666</v>
      </c>
      <c r="B201" s="64">
        <v>1035.5</v>
      </c>
      <c r="C201" s="64">
        <v>610.54999999999995</v>
      </c>
    </row>
    <row r="202" spans="1:3">
      <c r="A202" t="s">
        <v>667</v>
      </c>
      <c r="B202" s="64">
        <v>1040.5</v>
      </c>
      <c r="C202" s="64">
        <v>612.41999999999996</v>
      </c>
    </row>
    <row r="203" spans="1:3">
      <c r="A203" t="s">
        <v>668</v>
      </c>
      <c r="B203" s="64">
        <v>1043</v>
      </c>
      <c r="C203" s="64">
        <v>610.29999999999995</v>
      </c>
    </row>
    <row r="204" spans="1:3">
      <c r="A204" t="s">
        <v>669</v>
      </c>
      <c r="B204" s="64">
        <v>1044</v>
      </c>
      <c r="C204" s="64">
        <v>608.04</v>
      </c>
    </row>
    <row r="205" spans="1:3">
      <c r="A205" t="s">
        <v>670</v>
      </c>
      <c r="B205" s="64">
        <v>1045.5</v>
      </c>
      <c r="C205" s="64">
        <v>606.79</v>
      </c>
    </row>
    <row r="206" spans="1:3">
      <c r="A206" t="s">
        <v>671</v>
      </c>
      <c r="B206" s="64">
        <v>1049</v>
      </c>
      <c r="C206" s="64">
        <v>602.87</v>
      </c>
    </row>
    <row r="207" spans="1:3">
      <c r="A207" t="s">
        <v>672</v>
      </c>
      <c r="B207" s="64">
        <v>1049</v>
      </c>
      <c r="C207" s="64">
        <v>607.76</v>
      </c>
    </row>
    <row r="208" spans="1:3">
      <c r="A208" t="s">
        <v>673</v>
      </c>
      <c r="B208" s="64">
        <v>1054</v>
      </c>
      <c r="C208" s="64">
        <v>615.29</v>
      </c>
    </row>
    <row r="209" spans="1:3">
      <c r="A209" t="s">
        <v>674</v>
      </c>
      <c r="B209" s="64">
        <v>1054.5</v>
      </c>
      <c r="C209" s="64">
        <v>613.79999999999995</v>
      </c>
    </row>
    <row r="210" spans="1:3">
      <c r="A210" t="s">
        <v>675</v>
      </c>
      <c r="B210" s="64">
        <v>1061</v>
      </c>
      <c r="C210" s="64">
        <v>614</v>
      </c>
    </row>
    <row r="211" spans="1:3">
      <c r="A211" t="s">
        <v>676</v>
      </c>
      <c r="B211" s="64">
        <v>1078.5</v>
      </c>
      <c r="C211" s="64">
        <v>621.97</v>
      </c>
    </row>
    <row r="212" spans="1:3">
      <c r="A212" t="s">
        <v>677</v>
      </c>
      <c r="B212" s="64">
        <v>1082</v>
      </c>
      <c r="C212" s="64">
        <v>627.97</v>
      </c>
    </row>
    <row r="213" spans="1:3">
      <c r="A213" t="s">
        <v>678</v>
      </c>
      <c r="B213" s="64">
        <v>1086.5</v>
      </c>
      <c r="C213" s="64">
        <v>631.32000000000005</v>
      </c>
    </row>
    <row r="214" spans="1:3">
      <c r="A214" t="s">
        <v>679</v>
      </c>
      <c r="B214" s="64">
        <v>1091</v>
      </c>
      <c r="C214" s="64">
        <v>631</v>
      </c>
    </row>
    <row r="215" spans="1:3">
      <c r="A215" t="s">
        <v>680</v>
      </c>
      <c r="B215" s="64">
        <v>1100</v>
      </c>
      <c r="C215" s="64">
        <v>638.41999999999996</v>
      </c>
    </row>
    <row r="216" spans="1:3">
      <c r="A216" t="s">
        <v>681</v>
      </c>
      <c r="B216" s="64">
        <v>1100.5</v>
      </c>
      <c r="C216" s="64">
        <v>641.69000000000005</v>
      </c>
    </row>
    <row r="217" spans="1:3">
      <c r="A217" t="s">
        <v>682</v>
      </c>
      <c r="B217" s="64">
        <v>1103.5</v>
      </c>
      <c r="C217" s="64">
        <v>646.08000000000004</v>
      </c>
    </row>
    <row r="218" spans="1:3">
      <c r="A218" t="s">
        <v>683</v>
      </c>
      <c r="B218" s="64">
        <v>1110</v>
      </c>
      <c r="C218" s="64">
        <v>652.16999999999996</v>
      </c>
    </row>
    <row r="219" spans="1:3">
      <c r="A219" t="s">
        <v>684</v>
      </c>
      <c r="B219" s="64">
        <v>1113</v>
      </c>
      <c r="C219" s="64">
        <v>660.53</v>
      </c>
    </row>
    <row r="220" spans="1:3">
      <c r="A220" t="s">
        <v>685</v>
      </c>
      <c r="B220" s="64">
        <v>1120.5</v>
      </c>
      <c r="C220" s="64">
        <v>667.36</v>
      </c>
    </row>
    <row r="221" spans="1:3">
      <c r="A221" t="s">
        <v>686</v>
      </c>
      <c r="B221" s="64">
        <v>1121</v>
      </c>
      <c r="C221" s="64">
        <v>666.86</v>
      </c>
    </row>
    <row r="222" spans="1:3">
      <c r="A222" t="s">
        <v>687</v>
      </c>
      <c r="B222" s="64">
        <v>1119</v>
      </c>
      <c r="C222" s="64">
        <v>660.96</v>
      </c>
    </row>
    <row r="223" spans="1:3">
      <c r="A223" t="s">
        <v>688</v>
      </c>
      <c r="B223" s="64">
        <v>1114.5</v>
      </c>
      <c r="C223" s="64">
        <v>652.14</v>
      </c>
    </row>
    <row r="224" spans="1:3">
      <c r="A224" t="s">
        <v>689</v>
      </c>
      <c r="B224" s="64">
        <v>1114.5</v>
      </c>
      <c r="C224" s="64">
        <v>650.61</v>
      </c>
    </row>
    <row r="225" spans="1:3">
      <c r="A225" t="s">
        <v>690</v>
      </c>
      <c r="B225" s="64">
        <v>1116.5</v>
      </c>
      <c r="C225" s="64">
        <v>657.93</v>
      </c>
    </row>
    <row r="226" spans="1:3">
      <c r="A226" t="s">
        <v>691</v>
      </c>
      <c r="B226" s="64">
        <v>1117</v>
      </c>
      <c r="C226" s="64">
        <v>659.78</v>
      </c>
    </row>
    <row r="227" spans="1:3">
      <c r="A227" t="s">
        <v>692</v>
      </c>
      <c r="B227" s="64">
        <v>1123.5</v>
      </c>
      <c r="C227" s="64">
        <v>661.27</v>
      </c>
    </row>
    <row r="228" spans="1:3">
      <c r="A228" t="s">
        <v>693</v>
      </c>
      <c r="B228" s="64">
        <v>1125.5</v>
      </c>
      <c r="C228" s="64">
        <v>661.28</v>
      </c>
    </row>
    <row r="229" spans="1:3">
      <c r="A229" t="s">
        <v>694</v>
      </c>
      <c r="B229" s="64">
        <v>1136</v>
      </c>
      <c r="C229" s="64">
        <v>662.39</v>
      </c>
    </row>
    <row r="230" spans="1:3">
      <c r="A230" t="s">
        <v>695</v>
      </c>
      <c r="B230" s="64">
        <v>1138.5</v>
      </c>
      <c r="C230" s="64">
        <v>666.96</v>
      </c>
    </row>
    <row r="231" spans="1:3">
      <c r="A231" t="s">
        <v>696</v>
      </c>
      <c r="B231" s="64">
        <v>1138.5</v>
      </c>
      <c r="C231" s="64">
        <v>670.89</v>
      </c>
    </row>
    <row r="232" spans="1:3">
      <c r="A232" t="s">
        <v>697</v>
      </c>
      <c r="B232" s="64">
        <v>1139</v>
      </c>
      <c r="C232" s="64">
        <v>671.58</v>
      </c>
    </row>
    <row r="233" spans="1:3">
      <c r="A233" t="s">
        <v>698</v>
      </c>
      <c r="B233" s="64">
        <v>1146</v>
      </c>
      <c r="C233" s="64">
        <v>676.51</v>
      </c>
    </row>
    <row r="234" spans="1:3">
      <c r="A234" t="s">
        <v>699</v>
      </c>
      <c r="B234" s="64">
        <v>1152.5</v>
      </c>
      <c r="C234" s="64">
        <v>682.36</v>
      </c>
    </row>
    <row r="235" spans="1:3">
      <c r="A235" t="s">
        <v>700</v>
      </c>
      <c r="B235" s="64">
        <v>1153.5</v>
      </c>
      <c r="C235" s="64">
        <v>682.14</v>
      </c>
    </row>
    <row r="236" spans="1:3">
      <c r="A236" t="s">
        <v>701</v>
      </c>
      <c r="B236" s="64">
        <v>1170.5</v>
      </c>
      <c r="C236" s="64">
        <v>697.14</v>
      </c>
    </row>
    <row r="237" spans="1:3">
      <c r="A237" t="s">
        <v>702</v>
      </c>
      <c r="B237" s="64">
        <v>1173</v>
      </c>
      <c r="C237" s="64">
        <v>704.93</v>
      </c>
    </row>
    <row r="238" spans="1:3">
      <c r="A238" t="s">
        <v>703</v>
      </c>
      <c r="B238" s="64">
        <v>1167</v>
      </c>
      <c r="C238" s="64">
        <v>707.27</v>
      </c>
    </row>
    <row r="239" spans="1:3">
      <c r="A239" t="s">
        <v>704</v>
      </c>
      <c r="B239" s="64">
        <v>1166.5</v>
      </c>
      <c r="C239" s="64">
        <v>701.02</v>
      </c>
    </row>
    <row r="240" spans="1:3">
      <c r="A240" t="s">
        <v>705</v>
      </c>
      <c r="B240" s="64">
        <v>1159</v>
      </c>
      <c r="C240" s="64">
        <v>692.35</v>
      </c>
    </row>
    <row r="241" spans="1:3">
      <c r="A241" t="s">
        <v>706</v>
      </c>
      <c r="B241" s="64">
        <v>1155</v>
      </c>
      <c r="C241" s="64">
        <v>684.65</v>
      </c>
    </row>
    <row r="242" spans="1:3">
      <c r="A242" t="s">
        <v>707</v>
      </c>
      <c r="B242" s="64">
        <v>1158</v>
      </c>
      <c r="C242" s="64">
        <v>687.65</v>
      </c>
    </row>
    <row r="243" spans="1:3">
      <c r="A243" t="s">
        <v>708</v>
      </c>
      <c r="B243" s="64">
        <v>1155.5</v>
      </c>
      <c r="C243" s="64">
        <v>684.13</v>
      </c>
    </row>
    <row r="244" spans="1:3">
      <c r="A244" t="s">
        <v>709</v>
      </c>
      <c r="B244" s="64">
        <v>1154.5</v>
      </c>
      <c r="C244" s="64">
        <v>684.35</v>
      </c>
    </row>
    <row r="245" spans="1:3">
      <c r="A245" t="s">
        <v>710</v>
      </c>
      <c r="B245" s="64">
        <v>1152.5</v>
      </c>
      <c r="C245" s="64">
        <v>687.65</v>
      </c>
    </row>
    <row r="246" spans="1:3">
      <c r="A246" t="s">
        <v>711</v>
      </c>
      <c r="B246" s="64">
        <v>1152.5</v>
      </c>
      <c r="C246" s="64">
        <v>690.53</v>
      </c>
    </row>
    <row r="247" spans="1:3">
      <c r="A247" t="s">
        <v>712</v>
      </c>
      <c r="B247" s="64">
        <v>1152</v>
      </c>
      <c r="C247" s="64">
        <v>683.27</v>
      </c>
    </row>
    <row r="248" spans="1:3">
      <c r="A248" t="s">
        <v>713</v>
      </c>
      <c r="B248" s="64">
        <v>1155</v>
      </c>
      <c r="C248" s="64">
        <v>686.27</v>
      </c>
    </row>
    <row r="249" spans="1:3">
      <c r="A249" t="s">
        <v>714</v>
      </c>
      <c r="B249" s="64">
        <v>1154</v>
      </c>
      <c r="C249" s="64">
        <v>688.13</v>
      </c>
    </row>
    <row r="250" spans="1:3">
      <c r="A250" t="s">
        <v>715</v>
      </c>
      <c r="B250" s="64">
        <v>1155.5</v>
      </c>
      <c r="C250" s="64">
        <v>691.09</v>
      </c>
    </row>
    <row r="251" spans="1:3">
      <c r="A251" t="s">
        <v>716</v>
      </c>
      <c r="B251" s="64">
        <v>1159.5</v>
      </c>
      <c r="C251" s="64">
        <v>693.07</v>
      </c>
    </row>
    <row r="252" spans="1:3">
      <c r="A252" t="s">
        <v>717</v>
      </c>
      <c r="B252" s="64">
        <v>1162.5</v>
      </c>
      <c r="C252" s="64">
        <v>695.28</v>
      </c>
    </row>
    <row r="253" spans="1:3">
      <c r="A253" t="s">
        <v>718</v>
      </c>
      <c r="B253" s="64">
        <v>1154.5</v>
      </c>
      <c r="C253" s="64">
        <v>690.49</v>
      </c>
    </row>
    <row r="254" spans="1:3">
      <c r="A254" t="s">
        <v>719</v>
      </c>
      <c r="B254" s="64">
        <v>1165.5</v>
      </c>
      <c r="C254" s="64">
        <v>697.49</v>
      </c>
    </row>
    <row r="255" spans="1:3">
      <c r="A255" t="s">
        <v>720</v>
      </c>
      <c r="B255" s="64">
        <v>1157.5</v>
      </c>
      <c r="C255" s="64">
        <v>689.4</v>
      </c>
    </row>
    <row r="256" spans="1:3">
      <c r="A256" t="s">
        <v>721</v>
      </c>
      <c r="B256" s="64">
        <v>1159.5</v>
      </c>
      <c r="C256" s="64">
        <v>688.13</v>
      </c>
    </row>
    <row r="257" spans="1:3">
      <c r="A257" t="s">
        <v>722</v>
      </c>
      <c r="B257" s="64">
        <v>1159.5</v>
      </c>
      <c r="C257" s="64">
        <v>692.65</v>
      </c>
    </row>
    <row r="258" spans="1:3">
      <c r="A258" t="s">
        <v>723</v>
      </c>
      <c r="B258" s="64">
        <v>1160</v>
      </c>
      <c r="C258" s="64">
        <v>697.12</v>
      </c>
    </row>
    <row r="259" spans="1:3">
      <c r="A259" t="s">
        <v>724</v>
      </c>
      <c r="B259" s="64">
        <v>1165</v>
      </c>
      <c r="C259" s="64">
        <v>698.44</v>
      </c>
    </row>
    <row r="260" spans="1:3">
      <c r="A260" t="s">
        <v>725</v>
      </c>
      <c r="B260" s="64">
        <v>1162.5</v>
      </c>
      <c r="C260" s="64">
        <v>696.11</v>
      </c>
    </row>
    <row r="261" spans="1:3">
      <c r="A261" t="s">
        <v>726</v>
      </c>
      <c r="B261" s="64">
        <v>1167</v>
      </c>
      <c r="C261" s="64">
        <v>696.3</v>
      </c>
    </row>
    <row r="262" spans="1:3">
      <c r="A262" t="s">
        <v>727</v>
      </c>
      <c r="B262" s="64">
        <v>1170</v>
      </c>
      <c r="C262" s="64">
        <v>696.43</v>
      </c>
    </row>
    <row r="263" spans="1:3">
      <c r="A263" t="s">
        <v>728</v>
      </c>
      <c r="B263" s="64">
        <v>1180.5</v>
      </c>
      <c r="C263" s="64">
        <v>708.16</v>
      </c>
    </row>
    <row r="264" spans="1:3">
      <c r="A264" t="s">
        <v>729</v>
      </c>
      <c r="B264" s="64">
        <v>1189</v>
      </c>
      <c r="C264" s="64">
        <v>715.83</v>
      </c>
    </row>
    <row r="265" spans="1:3">
      <c r="A265" t="s">
        <v>730</v>
      </c>
      <c r="B265" s="64">
        <v>1206.5</v>
      </c>
      <c r="C265" s="64">
        <v>722.02</v>
      </c>
    </row>
    <row r="266" spans="1:3">
      <c r="A266" t="s">
        <v>731</v>
      </c>
      <c r="B266" s="64">
        <v>1219.5</v>
      </c>
      <c r="C266" s="64">
        <v>731.55</v>
      </c>
    </row>
    <row r="267" spans="1:3">
      <c r="A267" t="s">
        <v>732</v>
      </c>
      <c r="B267" s="64">
        <v>1224.5</v>
      </c>
      <c r="C267" s="64">
        <v>733.67</v>
      </c>
    </row>
    <row r="268" spans="1:3">
      <c r="A268" t="s">
        <v>733</v>
      </c>
      <c r="B268" s="64">
        <v>1229</v>
      </c>
      <c r="C268" s="64">
        <v>735.93</v>
      </c>
    </row>
    <row r="269" spans="1:3">
      <c r="A269" t="s">
        <v>734</v>
      </c>
      <c r="B269" s="64">
        <v>1235.5</v>
      </c>
      <c r="C269" s="64">
        <v>738.94</v>
      </c>
    </row>
    <row r="270" spans="1:3">
      <c r="A270" t="s">
        <v>735</v>
      </c>
      <c r="B270" s="64">
        <v>1237.5</v>
      </c>
      <c r="C270" s="64">
        <v>744.14</v>
      </c>
    </row>
    <row r="271" spans="1:3">
      <c r="A271" t="s">
        <v>736</v>
      </c>
      <c r="B271" s="64">
        <v>1245</v>
      </c>
      <c r="C271" s="64">
        <v>748.2</v>
      </c>
    </row>
    <row r="272" spans="1:3">
      <c r="A272" t="s">
        <v>737</v>
      </c>
      <c r="B272" s="64">
        <v>1252.5</v>
      </c>
      <c r="C272" s="64">
        <v>750.9</v>
      </c>
    </row>
    <row r="273" spans="1:3">
      <c r="A273" t="s">
        <v>738</v>
      </c>
      <c r="B273" s="64">
        <v>1256.5</v>
      </c>
      <c r="C273" s="64">
        <v>751.05</v>
      </c>
    </row>
    <row r="274" spans="1:3">
      <c r="A274" t="s">
        <v>739</v>
      </c>
      <c r="B274" s="64">
        <v>1276</v>
      </c>
      <c r="C274" s="64">
        <v>761.79</v>
      </c>
    </row>
    <row r="275" spans="1:3">
      <c r="A275" t="s">
        <v>740</v>
      </c>
      <c r="B275" s="64">
        <v>1301</v>
      </c>
      <c r="C275" s="64">
        <v>781.85</v>
      </c>
    </row>
    <row r="276" spans="1:3">
      <c r="A276" t="s">
        <v>741</v>
      </c>
      <c r="B276" s="64">
        <v>1321</v>
      </c>
      <c r="C276" s="64">
        <v>793.87</v>
      </c>
    </row>
    <row r="277" spans="1:3">
      <c r="A277" t="s">
        <v>742</v>
      </c>
      <c r="B277" s="64">
        <v>1349.5</v>
      </c>
      <c r="C277" s="64">
        <v>811.49</v>
      </c>
    </row>
    <row r="278" spans="1:3">
      <c r="A278" t="s">
        <v>743</v>
      </c>
      <c r="B278" s="64">
        <v>1375</v>
      </c>
      <c r="C278" s="64">
        <v>826.32</v>
      </c>
    </row>
    <row r="279" spans="1:3">
      <c r="A279" t="s">
        <v>744</v>
      </c>
      <c r="B279" s="64">
        <v>1392.5</v>
      </c>
      <c r="C279" s="64">
        <v>838.86</v>
      </c>
    </row>
    <row r="280" spans="1:3">
      <c r="A280" t="s">
        <v>745</v>
      </c>
      <c r="B280" s="64">
        <v>1400.5</v>
      </c>
      <c r="C280" s="64">
        <v>847.76</v>
      </c>
    </row>
    <row r="281" spans="1:3">
      <c r="A281" t="s">
        <v>746</v>
      </c>
      <c r="B281" s="64">
        <v>1395.5</v>
      </c>
      <c r="C281" s="64">
        <v>848.33</v>
      </c>
    </row>
    <row r="282" spans="1:3">
      <c r="A282" t="s">
        <v>747</v>
      </c>
      <c r="B282" s="64">
        <v>1394.5</v>
      </c>
      <c r="C282" s="64">
        <v>841.58</v>
      </c>
    </row>
    <row r="283" spans="1:3">
      <c r="A283" t="s">
        <v>748</v>
      </c>
      <c r="B283" s="64">
        <v>1416.5</v>
      </c>
      <c r="C283" s="64">
        <v>852.8</v>
      </c>
    </row>
    <row r="284" spans="1:3">
      <c r="A284" t="s">
        <v>749</v>
      </c>
      <c r="B284" s="64">
        <v>1429.5</v>
      </c>
      <c r="C284" s="64">
        <v>858.04</v>
      </c>
    </row>
    <row r="285" spans="1:3">
      <c r="A285" t="s">
        <v>750</v>
      </c>
      <c r="B285" s="64">
        <v>1432.5</v>
      </c>
      <c r="C285" s="64">
        <v>861.91</v>
      </c>
    </row>
    <row r="286" spans="1:3">
      <c r="A286" t="s">
        <v>751</v>
      </c>
      <c r="B286" s="64">
        <v>1459</v>
      </c>
      <c r="C286" s="64">
        <v>875.22</v>
      </c>
    </row>
    <row r="287" spans="1:3">
      <c r="A287" t="s">
        <v>752</v>
      </c>
      <c r="B287" s="64">
        <v>1531.5</v>
      </c>
      <c r="C287" s="64">
        <v>914.87</v>
      </c>
    </row>
    <row r="288" spans="1:3">
      <c r="A288" t="s">
        <v>753</v>
      </c>
      <c r="B288" s="64">
        <v>1599.5</v>
      </c>
      <c r="C288" s="64">
        <v>948.7</v>
      </c>
    </row>
    <row r="289" spans="1:3">
      <c r="A289" t="s">
        <v>754</v>
      </c>
      <c r="B289" s="64">
        <v>1642</v>
      </c>
      <c r="C289" s="64">
        <v>983.23</v>
      </c>
    </row>
    <row r="290" spans="1:3">
      <c r="A290" t="s">
        <v>755</v>
      </c>
      <c r="B290" s="64">
        <v>1662.5</v>
      </c>
      <c r="C290" s="64">
        <v>997.3</v>
      </c>
    </row>
    <row r="291" spans="1:3">
      <c r="A291" t="s">
        <v>756</v>
      </c>
      <c r="B291" s="64">
        <v>1686</v>
      </c>
      <c r="C291" s="64">
        <v>1013.83</v>
      </c>
    </row>
    <row r="292" spans="1:3">
      <c r="A292" t="s">
        <v>757</v>
      </c>
      <c r="B292" s="64">
        <v>1694</v>
      </c>
      <c r="C292" s="64">
        <v>1019.87</v>
      </c>
    </row>
    <row r="293" spans="1:3">
      <c r="A293" t="s">
        <v>758</v>
      </c>
      <c r="B293" s="64">
        <v>1667.5</v>
      </c>
      <c r="C293" s="64">
        <v>1005.73</v>
      </c>
    </row>
    <row r="294" spans="1:3">
      <c r="A294" t="s">
        <v>759</v>
      </c>
      <c r="B294" s="64">
        <v>1629</v>
      </c>
      <c r="C294" s="64">
        <v>981.33</v>
      </c>
    </row>
    <row r="295" spans="1:3">
      <c r="A295" t="s">
        <v>760</v>
      </c>
      <c r="B295" s="64">
        <v>1612</v>
      </c>
      <c r="C295" s="64">
        <v>969.92</v>
      </c>
    </row>
    <row r="296" spans="1:3">
      <c r="A296" t="s">
        <v>761</v>
      </c>
      <c r="B296" s="64">
        <v>1571.5</v>
      </c>
      <c r="C296" s="64">
        <v>950.12</v>
      </c>
    </row>
    <row r="297" spans="1:3">
      <c r="A297" t="s">
        <v>762</v>
      </c>
      <c r="B297" s="64">
        <v>1537</v>
      </c>
      <c r="C297" s="64">
        <v>943.52</v>
      </c>
    </row>
    <row r="298" spans="1:3">
      <c r="A298" t="s">
        <v>763</v>
      </c>
      <c r="B298" s="64">
        <v>1507.5</v>
      </c>
      <c r="C298" s="64">
        <v>924.28</v>
      </c>
    </row>
    <row r="299" spans="1:3">
      <c r="A299" t="s">
        <v>764</v>
      </c>
      <c r="B299" s="64">
        <v>1457</v>
      </c>
      <c r="C299" s="64">
        <v>903.85</v>
      </c>
    </row>
    <row r="300" spans="1:3">
      <c r="A300" t="s">
        <v>765</v>
      </c>
      <c r="B300" s="64">
        <v>1450</v>
      </c>
      <c r="C300" s="64">
        <v>901.18</v>
      </c>
    </row>
    <row r="301" spans="1:3">
      <c r="A301" t="s">
        <v>766</v>
      </c>
      <c r="B301" s="64">
        <v>1447</v>
      </c>
      <c r="C301" s="64">
        <v>899.32</v>
      </c>
    </row>
    <row r="302" spans="1:3">
      <c r="A302" t="s">
        <v>767</v>
      </c>
      <c r="B302" s="64">
        <v>1426.5</v>
      </c>
      <c r="C302" s="64">
        <v>883.83</v>
      </c>
    </row>
    <row r="303" spans="1:3">
      <c r="A303" t="s">
        <v>768</v>
      </c>
      <c r="B303" s="64">
        <v>1419</v>
      </c>
      <c r="C303" s="64">
        <v>895.83</v>
      </c>
    </row>
    <row r="304" spans="1:3">
      <c r="A304" t="s">
        <v>769</v>
      </c>
      <c r="B304" s="64">
        <v>1418.5</v>
      </c>
      <c r="C304" s="64">
        <v>901.21</v>
      </c>
    </row>
    <row r="305" spans="1:3">
      <c r="A305" t="s">
        <v>770</v>
      </c>
      <c r="B305" s="64">
        <v>1418</v>
      </c>
      <c r="C305" s="64">
        <v>896.9</v>
      </c>
    </row>
    <row r="306" spans="1:3">
      <c r="A306" t="s">
        <v>771</v>
      </c>
      <c r="B306" s="64">
        <v>1417</v>
      </c>
      <c r="C306" s="64">
        <v>889.52</v>
      </c>
    </row>
    <row r="307" spans="1:3">
      <c r="A307" t="s">
        <v>772</v>
      </c>
      <c r="B307" s="64">
        <v>1419</v>
      </c>
      <c r="C307" s="64">
        <v>891.89</v>
      </c>
    </row>
    <row r="308" spans="1:3">
      <c r="A308" t="s">
        <v>773</v>
      </c>
      <c r="B308" s="64">
        <v>1453</v>
      </c>
      <c r="C308" s="64">
        <v>919.62</v>
      </c>
    </row>
    <row r="309" spans="1:3">
      <c r="A309" t="s">
        <v>774</v>
      </c>
      <c r="B309" s="64">
        <v>1470.5</v>
      </c>
      <c r="C309" s="64">
        <v>931.88</v>
      </c>
    </row>
    <row r="310" spans="1:3">
      <c r="A310" t="s">
        <v>775</v>
      </c>
      <c r="B310" s="64">
        <v>1500.5</v>
      </c>
      <c r="C310" s="64">
        <v>943.71</v>
      </c>
    </row>
    <row r="311" spans="1:3">
      <c r="A311" t="s">
        <v>776</v>
      </c>
      <c r="B311" s="64">
        <v>1509</v>
      </c>
      <c r="C311" s="64">
        <v>957.49</v>
      </c>
    </row>
    <row r="312" spans="1:3">
      <c r="A312" t="s">
        <v>777</v>
      </c>
      <c r="B312" s="64">
        <v>1495</v>
      </c>
      <c r="C312" s="64">
        <v>951.62</v>
      </c>
    </row>
    <row r="313" spans="1:3">
      <c r="A313" t="s">
        <v>778</v>
      </c>
      <c r="B313" s="64">
        <v>1449</v>
      </c>
      <c r="C313" s="64">
        <v>921.17</v>
      </c>
    </row>
    <row r="314" spans="1:3">
      <c r="A314" t="s">
        <v>779</v>
      </c>
      <c r="B314" s="64">
        <v>1427.5</v>
      </c>
      <c r="C314" s="64">
        <v>912.72</v>
      </c>
    </row>
    <row r="315" spans="1:3">
      <c r="A315" t="s">
        <v>780</v>
      </c>
      <c r="B315" s="64">
        <v>1386</v>
      </c>
      <c r="C315" s="64">
        <v>882.24</v>
      </c>
    </row>
    <row r="316" spans="1:3">
      <c r="A316" t="s">
        <v>781</v>
      </c>
      <c r="B316" s="64">
        <v>1340</v>
      </c>
      <c r="C316" s="64">
        <v>846.49</v>
      </c>
    </row>
    <row r="317" spans="1:3">
      <c r="A317" t="s">
        <v>782</v>
      </c>
      <c r="B317" s="64">
        <v>1304.5</v>
      </c>
      <c r="C317" s="64">
        <v>829.31</v>
      </c>
    </row>
    <row r="318" spans="1:3">
      <c r="A318" t="s">
        <v>783</v>
      </c>
      <c r="B318" s="64">
        <v>1266</v>
      </c>
      <c r="C318" s="64">
        <v>803.3</v>
      </c>
    </row>
    <row r="319" spans="1:3">
      <c r="A319" t="s">
        <v>784</v>
      </c>
      <c r="B319" s="64">
        <v>1210</v>
      </c>
      <c r="C319" s="64">
        <v>761.49</v>
      </c>
    </row>
    <row r="320" spans="1:3">
      <c r="A320" t="s">
        <v>785</v>
      </c>
      <c r="B320" s="64">
        <v>1144.5</v>
      </c>
      <c r="C320" s="64">
        <v>713.08</v>
      </c>
    </row>
    <row r="321" spans="1:3">
      <c r="A321" t="s">
        <v>786</v>
      </c>
      <c r="B321" s="64">
        <v>1056</v>
      </c>
      <c r="C321" s="64">
        <v>649.85</v>
      </c>
    </row>
    <row r="322" spans="1:3">
      <c r="A322" t="s">
        <v>787</v>
      </c>
      <c r="B322" s="64">
        <v>1021.5</v>
      </c>
      <c r="C322" s="64">
        <v>631.73</v>
      </c>
    </row>
    <row r="323" spans="1:3">
      <c r="A323" t="s">
        <v>788</v>
      </c>
      <c r="B323" s="64">
        <v>1020.5</v>
      </c>
      <c r="C323" s="64">
        <v>629.94000000000005</v>
      </c>
    </row>
    <row r="324" spans="1:3">
      <c r="A324" t="s">
        <v>789</v>
      </c>
      <c r="B324" s="64">
        <v>1017</v>
      </c>
      <c r="C324" s="64">
        <v>633.64</v>
      </c>
    </row>
    <row r="325" spans="1:3">
      <c r="A325" t="s">
        <v>790</v>
      </c>
      <c r="B325" s="64">
        <v>1013.5</v>
      </c>
      <c r="C325" s="64">
        <v>625.62</v>
      </c>
    </row>
    <row r="326" spans="1:3">
      <c r="A326" t="s">
        <v>791</v>
      </c>
      <c r="B326" s="64">
        <v>1017.5</v>
      </c>
      <c r="C326" s="64">
        <v>626.92999999999995</v>
      </c>
    </row>
    <row r="327" spans="1:3">
      <c r="A327" t="s">
        <v>792</v>
      </c>
      <c r="B327" s="64">
        <v>1017.5</v>
      </c>
      <c r="C327" s="64">
        <v>623.09</v>
      </c>
    </row>
    <row r="328" spans="1:3">
      <c r="A328" t="s">
        <v>793</v>
      </c>
      <c r="B328" s="64">
        <v>1018</v>
      </c>
      <c r="C328" s="64">
        <v>623.77</v>
      </c>
    </row>
    <row r="329" spans="1:3">
      <c r="A329" t="s">
        <v>794</v>
      </c>
      <c r="B329" s="64">
        <v>1022</v>
      </c>
      <c r="C329" s="64">
        <v>630.09</v>
      </c>
    </row>
    <row r="330" spans="1:3">
      <c r="A330" t="s">
        <v>795</v>
      </c>
      <c r="B330" s="64">
        <v>1026</v>
      </c>
      <c r="C330" s="64">
        <v>636.48</v>
      </c>
    </row>
    <row r="331" spans="1:3">
      <c r="A331" t="s">
        <v>796</v>
      </c>
      <c r="B331" s="64">
        <v>1032.5</v>
      </c>
      <c r="C331" s="64">
        <v>638.53</v>
      </c>
    </row>
    <row r="332" spans="1:3">
      <c r="A332" t="s">
        <v>797</v>
      </c>
      <c r="B332" s="64">
        <v>1040.5</v>
      </c>
      <c r="C332" s="64">
        <v>644.27</v>
      </c>
    </row>
    <row r="333" spans="1:3">
      <c r="A333" t="s">
        <v>798</v>
      </c>
      <c r="B333" s="64">
        <v>1058.5</v>
      </c>
      <c r="C333" s="64">
        <v>648.59</v>
      </c>
    </row>
    <row r="334" spans="1:3">
      <c r="A334" t="s">
        <v>799</v>
      </c>
      <c r="B334" s="64">
        <v>1069</v>
      </c>
      <c r="C334" s="64">
        <v>658.25</v>
      </c>
    </row>
    <row r="335" spans="1:3">
      <c r="A335" t="s">
        <v>800</v>
      </c>
      <c r="B335" s="64">
        <v>1065</v>
      </c>
      <c r="C335" s="64">
        <v>653.78</v>
      </c>
    </row>
    <row r="336" spans="1:3">
      <c r="A336" t="s">
        <v>801</v>
      </c>
      <c r="B336" s="64">
        <v>1063.5</v>
      </c>
      <c r="C336" s="64">
        <v>657.7</v>
      </c>
    </row>
    <row r="337" spans="1:3">
      <c r="A337" t="s">
        <v>802</v>
      </c>
      <c r="B337" s="64">
        <v>1064</v>
      </c>
      <c r="C337" s="64">
        <v>664.58</v>
      </c>
    </row>
    <row r="338" spans="1:3">
      <c r="A338" t="s">
        <v>803</v>
      </c>
      <c r="B338" s="64">
        <v>1057</v>
      </c>
      <c r="C338" s="64">
        <v>663.53</v>
      </c>
    </row>
    <row r="339" spans="1:3">
      <c r="A339" t="s">
        <v>804</v>
      </c>
      <c r="B339" s="64">
        <v>1062.5</v>
      </c>
      <c r="C339" s="64">
        <v>672.47</v>
      </c>
    </row>
    <row r="340" spans="1:3">
      <c r="A340" t="s">
        <v>805</v>
      </c>
      <c r="B340" s="64">
        <v>1052.5</v>
      </c>
      <c r="C340" s="64">
        <v>659.46</v>
      </c>
    </row>
    <row r="341" spans="1:3">
      <c r="A341" t="s">
        <v>806</v>
      </c>
      <c r="B341" s="64">
        <v>1058.5</v>
      </c>
      <c r="C341" s="64">
        <v>670.79</v>
      </c>
    </row>
    <row r="342" spans="1:3">
      <c r="A342" t="s">
        <v>807</v>
      </c>
      <c r="B342" s="64">
        <v>1058</v>
      </c>
      <c r="C342" s="64">
        <v>671.32</v>
      </c>
    </row>
    <row r="343" spans="1:3">
      <c r="A343" t="s">
        <v>808</v>
      </c>
      <c r="B343" s="64">
        <v>1068</v>
      </c>
      <c r="C343" s="64">
        <v>674.67</v>
      </c>
    </row>
    <row r="344" spans="1:3">
      <c r="A344" t="s">
        <v>809</v>
      </c>
      <c r="B344" s="64">
        <v>1077</v>
      </c>
      <c r="C344" s="64">
        <v>682.51</v>
      </c>
    </row>
    <row r="345" spans="1:3">
      <c r="A345" t="s">
        <v>810</v>
      </c>
      <c r="B345" s="64">
        <v>1109</v>
      </c>
      <c r="C345" s="64">
        <v>700.57</v>
      </c>
    </row>
    <row r="346" spans="1:3">
      <c r="A346" t="s">
        <v>811</v>
      </c>
      <c r="B346" s="64">
        <v>1150</v>
      </c>
      <c r="C346" s="64">
        <v>723.73</v>
      </c>
    </row>
    <row r="347" spans="1:3">
      <c r="A347" t="s">
        <v>812</v>
      </c>
      <c r="B347" s="64">
        <v>1161.5</v>
      </c>
      <c r="C347" s="64">
        <v>727.3</v>
      </c>
    </row>
    <row r="348" spans="1:3">
      <c r="A348" t="s">
        <v>813</v>
      </c>
      <c r="B348" s="64">
        <v>1174.5</v>
      </c>
      <c r="C348" s="64">
        <v>739.61</v>
      </c>
    </row>
    <row r="349" spans="1:3">
      <c r="A349" t="s">
        <v>814</v>
      </c>
      <c r="B349" s="64">
        <v>1192.5</v>
      </c>
      <c r="C349" s="64">
        <v>753.79</v>
      </c>
    </row>
    <row r="350" spans="1:3">
      <c r="A350" t="s">
        <v>815</v>
      </c>
      <c r="B350" s="64">
        <v>1195.5</v>
      </c>
      <c r="C350" s="64">
        <v>747.19</v>
      </c>
    </row>
    <row r="351" spans="1:3">
      <c r="A351" t="s">
        <v>816</v>
      </c>
      <c r="B351" s="64">
        <v>1198</v>
      </c>
      <c r="C351" s="64">
        <v>744.1</v>
      </c>
    </row>
    <row r="352" spans="1:3">
      <c r="A352" t="s">
        <v>817</v>
      </c>
      <c r="B352" s="64">
        <v>1198</v>
      </c>
      <c r="C352" s="64">
        <v>750.16</v>
      </c>
    </row>
    <row r="353" spans="1:3">
      <c r="A353" t="s">
        <v>818</v>
      </c>
      <c r="B353" s="64">
        <v>1199</v>
      </c>
      <c r="C353" s="64">
        <v>751.72</v>
      </c>
    </row>
    <row r="354" spans="1:3">
      <c r="A354" t="s">
        <v>819</v>
      </c>
      <c r="B354" s="64">
        <v>1199.5</v>
      </c>
      <c r="C354" s="64">
        <v>754.88</v>
      </c>
    </row>
    <row r="355" spans="1:3">
      <c r="A355" t="s">
        <v>820</v>
      </c>
      <c r="B355" s="64">
        <v>1199</v>
      </c>
      <c r="C355" s="64">
        <v>754.56</v>
      </c>
    </row>
    <row r="356" spans="1:3">
      <c r="A356" t="s">
        <v>821</v>
      </c>
      <c r="B356" s="64">
        <v>1197</v>
      </c>
      <c r="C356" s="64">
        <v>746.26</v>
      </c>
    </row>
    <row r="357" spans="1:3">
      <c r="A357" t="s">
        <v>822</v>
      </c>
      <c r="B357" s="64">
        <v>1201.5</v>
      </c>
      <c r="C357" s="64">
        <v>752.82</v>
      </c>
    </row>
    <row r="358" spans="1:3">
      <c r="A358" t="s">
        <v>823</v>
      </c>
      <c r="B358" s="64">
        <v>1200.5</v>
      </c>
      <c r="C358" s="64">
        <v>760.77</v>
      </c>
    </row>
    <row r="359" spans="1:3">
      <c r="A359" t="s">
        <v>824</v>
      </c>
      <c r="B359" s="64">
        <v>1205</v>
      </c>
      <c r="C359" s="64">
        <v>766.54</v>
      </c>
    </row>
    <row r="360" spans="1:3">
      <c r="A360" t="s">
        <v>825</v>
      </c>
      <c r="B360" s="64">
        <v>1202</v>
      </c>
      <c r="C360" s="64">
        <v>769.53</v>
      </c>
    </row>
    <row r="361" spans="1:3">
      <c r="A361" t="s">
        <v>826</v>
      </c>
      <c r="B361" s="64">
        <v>1200</v>
      </c>
      <c r="C361" s="64">
        <v>770.71</v>
      </c>
    </row>
    <row r="362" spans="1:3">
      <c r="A362" t="s">
        <v>827</v>
      </c>
      <c r="B362" s="64">
        <v>1192.5</v>
      </c>
      <c r="C362" s="64">
        <v>767.87</v>
      </c>
    </row>
    <row r="363" spans="1:3">
      <c r="A363" t="s">
        <v>828</v>
      </c>
      <c r="B363" s="64">
        <v>1186</v>
      </c>
      <c r="C363" s="64">
        <v>757.83</v>
      </c>
    </row>
    <row r="364" spans="1:3">
      <c r="A364" t="s">
        <v>829</v>
      </c>
      <c r="B364" s="64">
        <v>1181.5</v>
      </c>
      <c r="C364" s="64">
        <v>753.03</v>
      </c>
    </row>
    <row r="365" spans="1:3">
      <c r="A365" t="s">
        <v>830</v>
      </c>
      <c r="B365" s="64">
        <v>1181</v>
      </c>
      <c r="C365" s="64">
        <v>759</v>
      </c>
    </row>
    <row r="366" spans="1:3">
      <c r="A366" t="s">
        <v>831</v>
      </c>
      <c r="B366" s="64">
        <v>1174</v>
      </c>
      <c r="C366" s="64">
        <v>750.64</v>
      </c>
    </row>
    <row r="367" spans="1:3">
      <c r="A367" t="s">
        <v>832</v>
      </c>
      <c r="B367" s="64">
        <v>1175.5</v>
      </c>
      <c r="C367" s="64">
        <v>743.52</v>
      </c>
    </row>
    <row r="368" spans="1:3">
      <c r="A368" t="s">
        <v>833</v>
      </c>
      <c r="B368" s="64">
        <v>1176.5</v>
      </c>
      <c r="C368" s="64">
        <v>744.15</v>
      </c>
    </row>
    <row r="369" spans="1:3">
      <c r="A369" t="s">
        <v>834</v>
      </c>
      <c r="B369" s="64">
        <v>1182.5</v>
      </c>
      <c r="C369" s="64">
        <v>750.79</v>
      </c>
    </row>
    <row r="370" spans="1:3">
      <c r="A370" t="s">
        <v>835</v>
      </c>
      <c r="B370" s="64">
        <v>1183</v>
      </c>
      <c r="C370" s="64">
        <v>749.68</v>
      </c>
    </row>
    <row r="371" spans="1:3">
      <c r="A371" t="s">
        <v>836</v>
      </c>
      <c r="B371" s="64">
        <v>1184.5</v>
      </c>
      <c r="C371" s="64">
        <v>752.06</v>
      </c>
    </row>
    <row r="372" spans="1:3">
      <c r="A372" t="s">
        <v>837</v>
      </c>
      <c r="B372" s="64">
        <v>1184.5</v>
      </c>
      <c r="C372" s="64">
        <v>750.16</v>
      </c>
    </row>
    <row r="373" spans="1:3">
      <c r="A373" t="s">
        <v>838</v>
      </c>
      <c r="B373" s="64">
        <v>1180.5</v>
      </c>
      <c r="C373" s="64">
        <v>753.35</v>
      </c>
    </row>
    <row r="374" spans="1:3">
      <c r="A374" t="s">
        <v>839</v>
      </c>
      <c r="B374" s="64">
        <v>1178</v>
      </c>
      <c r="C374" s="64">
        <v>755.13</v>
      </c>
    </row>
    <row r="375" spans="1:3">
      <c r="A375" t="s">
        <v>840</v>
      </c>
      <c r="B375" s="64">
        <v>1186</v>
      </c>
      <c r="C375" s="64">
        <v>762.7</v>
      </c>
    </row>
    <row r="376" spans="1:3">
      <c r="A376" t="s">
        <v>841</v>
      </c>
      <c r="B376" s="64">
        <v>1186</v>
      </c>
      <c r="C376" s="64">
        <v>762.7</v>
      </c>
    </row>
    <row r="377" spans="1:3">
      <c r="A377" t="s">
        <v>842</v>
      </c>
      <c r="B377" s="64">
        <v>1174</v>
      </c>
      <c r="C377" s="64">
        <v>760.86</v>
      </c>
    </row>
    <row r="378" spans="1:3">
      <c r="A378" t="s">
        <v>843</v>
      </c>
      <c r="B378" s="64">
        <v>1177.5</v>
      </c>
      <c r="C378" s="64">
        <v>766.6</v>
      </c>
    </row>
    <row r="379" spans="1:3">
      <c r="A379" t="s">
        <v>844</v>
      </c>
      <c r="B379" s="64">
        <v>1183</v>
      </c>
      <c r="C379" s="64">
        <v>758.82</v>
      </c>
    </row>
    <row r="380" spans="1:3">
      <c r="A380" t="s">
        <v>845</v>
      </c>
      <c r="B380" s="64">
        <v>1182.5</v>
      </c>
      <c r="C380" s="64">
        <v>753.66</v>
      </c>
    </row>
    <row r="381" spans="1:3">
      <c r="A381" t="s">
        <v>846</v>
      </c>
      <c r="B381" s="64">
        <v>1183.5</v>
      </c>
      <c r="C381" s="64">
        <v>762.07</v>
      </c>
    </row>
    <row r="382" spans="1:3">
      <c r="A382" t="s">
        <v>847</v>
      </c>
      <c r="B382" s="64">
        <v>1182</v>
      </c>
      <c r="C382" s="64">
        <v>756.72</v>
      </c>
    </row>
    <row r="383" spans="1:3">
      <c r="A383" t="s">
        <v>848</v>
      </c>
      <c r="B383" s="64">
        <v>1173</v>
      </c>
      <c r="C383" s="64">
        <v>748.09</v>
      </c>
    </row>
    <row r="384" spans="1:3">
      <c r="A384" t="s">
        <v>849</v>
      </c>
      <c r="B384" s="64">
        <v>1177.5</v>
      </c>
      <c r="C384" s="64">
        <v>753.84</v>
      </c>
    </row>
    <row r="385" spans="1:3">
      <c r="A385" t="s">
        <v>850</v>
      </c>
      <c r="B385" s="64">
        <v>1176.5</v>
      </c>
      <c r="C385" s="64">
        <v>743.68</v>
      </c>
    </row>
    <row r="386" spans="1:3">
      <c r="A386" t="s">
        <v>851</v>
      </c>
      <c r="B386" s="64">
        <v>1183.5</v>
      </c>
      <c r="C386" s="64">
        <v>746.22</v>
      </c>
    </row>
    <row r="387" spans="1:3">
      <c r="A387" t="s">
        <v>852</v>
      </c>
      <c r="B387" s="64">
        <v>1182.5</v>
      </c>
      <c r="C387" s="64">
        <v>733.56</v>
      </c>
    </row>
    <row r="388" spans="1:3">
      <c r="A388" t="s">
        <v>853</v>
      </c>
      <c r="B388" s="64">
        <v>1181.5</v>
      </c>
      <c r="C388" s="64">
        <v>734.31</v>
      </c>
    </row>
    <row r="389" spans="1:3">
      <c r="A389" t="s">
        <v>854</v>
      </c>
      <c r="B389" s="64">
        <v>1192</v>
      </c>
      <c r="C389" s="64">
        <v>737.17</v>
      </c>
    </row>
    <row r="390" spans="1:3">
      <c r="A390" t="s">
        <v>855</v>
      </c>
      <c r="B390" s="64">
        <v>1201</v>
      </c>
      <c r="C390" s="64">
        <v>742.73</v>
      </c>
    </row>
    <row r="391" spans="1:3">
      <c r="A391" t="s">
        <v>856</v>
      </c>
      <c r="B391" s="64">
        <v>1208</v>
      </c>
      <c r="C391" s="64">
        <v>748.92</v>
      </c>
    </row>
    <row r="392" spans="1:3">
      <c r="A392" t="s">
        <v>857</v>
      </c>
      <c r="B392" s="64">
        <v>1220</v>
      </c>
      <c r="C392" s="64">
        <v>767.3</v>
      </c>
    </row>
    <row r="393" spans="1:3">
      <c r="A393" t="s">
        <v>858</v>
      </c>
      <c r="B393" s="64">
        <v>1251.5</v>
      </c>
      <c r="C393" s="64">
        <v>787.11</v>
      </c>
    </row>
    <row r="394" spans="1:3">
      <c r="A394" t="s">
        <v>859</v>
      </c>
      <c r="B394" s="64">
        <v>1263</v>
      </c>
      <c r="C394" s="64">
        <v>797.85</v>
      </c>
    </row>
    <row r="395" spans="1:3">
      <c r="A395" t="s">
        <v>860</v>
      </c>
      <c r="B395" s="64">
        <v>1266.5</v>
      </c>
      <c r="C395" s="64">
        <v>790.57</v>
      </c>
    </row>
    <row r="396" spans="1:3">
      <c r="A396" t="s">
        <v>861</v>
      </c>
      <c r="B396" s="64">
        <v>1275</v>
      </c>
      <c r="C396" s="64">
        <v>797.37</v>
      </c>
    </row>
    <row r="397" spans="1:3">
      <c r="A397" t="s">
        <v>862</v>
      </c>
      <c r="B397" s="64">
        <v>1284.5</v>
      </c>
      <c r="C397" s="64">
        <v>801.31</v>
      </c>
    </row>
    <row r="398" spans="1:3">
      <c r="A398" t="s">
        <v>863</v>
      </c>
      <c r="B398" s="64">
        <v>1288</v>
      </c>
      <c r="C398" s="64">
        <v>805</v>
      </c>
    </row>
    <row r="399" spans="1:3">
      <c r="A399" t="s">
        <v>864</v>
      </c>
      <c r="B399" s="64">
        <v>1293</v>
      </c>
      <c r="C399" s="64">
        <v>803.11</v>
      </c>
    </row>
    <row r="400" spans="1:3">
      <c r="A400" t="s">
        <v>865</v>
      </c>
      <c r="B400" s="64">
        <v>1291.5</v>
      </c>
      <c r="C400" s="64">
        <v>802.17</v>
      </c>
    </row>
    <row r="401" spans="1:3">
      <c r="A401" t="s">
        <v>866</v>
      </c>
      <c r="B401" s="64">
        <v>1294</v>
      </c>
      <c r="C401" s="64">
        <v>806.23</v>
      </c>
    </row>
    <row r="402" spans="1:3">
      <c r="A402" t="s">
        <v>867</v>
      </c>
      <c r="B402" s="64">
        <v>1290</v>
      </c>
      <c r="C402" s="64">
        <v>810.3</v>
      </c>
    </row>
    <row r="403" spans="1:3">
      <c r="A403" t="s">
        <v>868</v>
      </c>
      <c r="B403" s="64">
        <v>1280</v>
      </c>
      <c r="C403" s="64">
        <v>806.05</v>
      </c>
    </row>
    <row r="404" spans="1:3">
      <c r="A404" t="s">
        <v>869</v>
      </c>
      <c r="B404" s="64">
        <v>1278</v>
      </c>
      <c r="C404" s="64">
        <v>801.76</v>
      </c>
    </row>
    <row r="405" spans="1:3">
      <c r="A405" t="s">
        <v>870</v>
      </c>
      <c r="B405" s="64">
        <v>1276.5</v>
      </c>
      <c r="C405" s="64">
        <v>792.86</v>
      </c>
    </row>
    <row r="406" spans="1:3">
      <c r="A406" t="s">
        <v>871</v>
      </c>
      <c r="B406" s="64">
        <v>1274.5</v>
      </c>
      <c r="C406" s="64">
        <v>779.03</v>
      </c>
    </row>
    <row r="407" spans="1:3">
      <c r="A407" t="s">
        <v>872</v>
      </c>
      <c r="B407" s="64">
        <v>1268.5</v>
      </c>
      <c r="C407" s="64">
        <v>768.79</v>
      </c>
    </row>
    <row r="408" spans="1:3">
      <c r="A408" t="s">
        <v>873</v>
      </c>
      <c r="B408" s="64">
        <v>1266.5</v>
      </c>
      <c r="C408" s="64">
        <v>761.58</v>
      </c>
    </row>
    <row r="409" spans="1:3">
      <c r="A409" t="s">
        <v>874</v>
      </c>
      <c r="B409" s="64">
        <v>1263.5</v>
      </c>
      <c r="C409" s="64">
        <v>762.52</v>
      </c>
    </row>
    <row r="410" spans="1:3">
      <c r="A410" t="s">
        <v>875</v>
      </c>
      <c r="B410" s="64">
        <v>1255.5</v>
      </c>
      <c r="C410" s="64">
        <v>746.88</v>
      </c>
    </row>
    <row r="411" spans="1:3">
      <c r="A411" t="s">
        <v>876</v>
      </c>
      <c r="B411" s="64">
        <v>1253.5</v>
      </c>
      <c r="C411" s="64">
        <v>730.9</v>
      </c>
    </row>
    <row r="412" spans="1:3">
      <c r="A412" t="s">
        <v>877</v>
      </c>
      <c r="B412" s="64">
        <v>1255</v>
      </c>
      <c r="C412" s="64">
        <v>732.63</v>
      </c>
    </row>
    <row r="413" spans="1:3">
      <c r="A413" t="s">
        <v>878</v>
      </c>
      <c r="B413" s="64">
        <v>1253.5</v>
      </c>
      <c r="C413" s="64">
        <v>728.78</v>
      </c>
    </row>
    <row r="414" spans="1:3">
      <c r="A414" t="s">
        <v>879</v>
      </c>
      <c r="B414" s="64">
        <v>1253.5</v>
      </c>
      <c r="C414" s="64">
        <v>733.9</v>
      </c>
    </row>
    <row r="415" spans="1:3">
      <c r="A415" t="s">
        <v>880</v>
      </c>
      <c r="B415" s="64">
        <v>1253.5</v>
      </c>
      <c r="C415" s="64">
        <v>724.57</v>
      </c>
    </row>
    <row r="416" spans="1:3">
      <c r="A416" t="s">
        <v>881</v>
      </c>
      <c r="B416" s="64">
        <v>1238.5</v>
      </c>
      <c r="C416" s="64">
        <v>698.14</v>
      </c>
    </row>
    <row r="417" spans="1:3">
      <c r="A417" t="s">
        <v>882</v>
      </c>
      <c r="B417" s="64">
        <v>1235</v>
      </c>
      <c r="C417" s="64">
        <v>688.41</v>
      </c>
    </row>
    <row r="418" spans="1:3">
      <c r="A418" t="s">
        <v>883</v>
      </c>
      <c r="B418" s="64">
        <v>1233</v>
      </c>
      <c r="C418" s="64">
        <v>668.66</v>
      </c>
    </row>
    <row r="419" spans="1:3">
      <c r="A419" t="s">
        <v>884</v>
      </c>
      <c r="B419" s="64">
        <v>1228</v>
      </c>
      <c r="C419" s="64">
        <v>643.94000000000005</v>
      </c>
    </row>
    <row r="420" spans="1:3">
      <c r="A420" t="s">
        <v>885</v>
      </c>
      <c r="B420" s="64">
        <v>1223.5</v>
      </c>
      <c r="C420" s="64">
        <v>664.22</v>
      </c>
    </row>
    <row r="421" spans="1:3">
      <c r="A421" t="s">
        <v>886</v>
      </c>
      <c r="B421" s="64">
        <v>1222</v>
      </c>
      <c r="C421" s="64">
        <v>666.67</v>
      </c>
    </row>
    <row r="422" spans="1:3">
      <c r="A422" t="s">
        <v>887</v>
      </c>
      <c r="B422" s="64">
        <v>1223.5</v>
      </c>
      <c r="C422" s="64">
        <v>676.34</v>
      </c>
    </row>
    <row r="423" spans="1:3">
      <c r="A423" t="s">
        <v>888</v>
      </c>
      <c r="B423" s="64">
        <v>1227</v>
      </c>
      <c r="C423" s="64">
        <v>671.59</v>
      </c>
    </row>
    <row r="424" spans="1:3">
      <c r="A424" t="s">
        <v>889</v>
      </c>
      <c r="B424" s="64">
        <v>1224.5</v>
      </c>
      <c r="C424" s="64">
        <v>661.18</v>
      </c>
    </row>
    <row r="425" spans="1:3">
      <c r="A425" t="s">
        <v>890</v>
      </c>
      <c r="B425" s="64">
        <v>1228</v>
      </c>
      <c r="C425" s="64">
        <v>653.19000000000005</v>
      </c>
    </row>
    <row r="426" spans="1:3">
      <c r="A426" t="s">
        <v>891</v>
      </c>
      <c r="B426" s="64">
        <v>1240.5</v>
      </c>
      <c r="C426" s="64">
        <v>656.35</v>
      </c>
    </row>
    <row r="427" spans="1:3">
      <c r="A427" t="s">
        <v>892</v>
      </c>
      <c r="B427" s="64">
        <v>1244.5</v>
      </c>
      <c r="C427" s="64">
        <v>658.81</v>
      </c>
    </row>
    <row r="428" spans="1:3">
      <c r="A428" t="s">
        <v>893</v>
      </c>
      <c r="B428" s="64">
        <v>1252.5</v>
      </c>
      <c r="C428" s="64">
        <v>682.19</v>
      </c>
    </row>
    <row r="429" spans="1:3">
      <c r="A429" t="s">
        <v>894</v>
      </c>
      <c r="B429" s="64">
        <v>1274.5</v>
      </c>
      <c r="C429" s="64">
        <v>713.21</v>
      </c>
    </row>
    <row r="430" spans="1:3">
      <c r="A430" t="s">
        <v>895</v>
      </c>
      <c r="B430" s="64">
        <v>1274</v>
      </c>
      <c r="C430" s="64">
        <v>721.4</v>
      </c>
    </row>
    <row r="431" spans="1:3">
      <c r="A431" t="s">
        <v>896</v>
      </c>
      <c r="B431" s="64">
        <v>1275.5</v>
      </c>
      <c r="C431" s="64">
        <v>720.62</v>
      </c>
    </row>
    <row r="432" spans="1:3">
      <c r="A432" t="s">
        <v>897</v>
      </c>
      <c r="B432" s="64">
        <v>1277.5</v>
      </c>
      <c r="C432" s="64">
        <v>726.68</v>
      </c>
    </row>
    <row r="433" spans="1:3">
      <c r="A433" t="s">
        <v>898</v>
      </c>
      <c r="B433" s="64">
        <v>1272.5</v>
      </c>
      <c r="C433" s="64">
        <v>726.73</v>
      </c>
    </row>
    <row r="434" spans="1:3">
      <c r="A434" t="s">
        <v>899</v>
      </c>
      <c r="B434" s="64">
        <v>1273</v>
      </c>
      <c r="C434" s="64">
        <v>734.99</v>
      </c>
    </row>
    <row r="435" spans="1:3">
      <c r="A435" t="s">
        <v>900</v>
      </c>
      <c r="B435" s="64">
        <v>1276.5</v>
      </c>
      <c r="C435" s="64">
        <v>723.64</v>
      </c>
    </row>
    <row r="436" spans="1:3">
      <c r="A436" t="s">
        <v>901</v>
      </c>
      <c r="B436" s="64">
        <v>1278</v>
      </c>
      <c r="C436" s="64">
        <v>725.72</v>
      </c>
    </row>
    <row r="437" spans="1:3">
      <c r="A437" t="s">
        <v>902</v>
      </c>
      <c r="B437" s="64">
        <v>1283</v>
      </c>
      <c r="C437" s="64">
        <v>723.22</v>
      </c>
    </row>
    <row r="438" spans="1:3">
      <c r="A438" t="s">
        <v>903</v>
      </c>
      <c r="B438" s="64">
        <v>1287</v>
      </c>
      <c r="C438" s="64">
        <v>717.79</v>
      </c>
    </row>
    <row r="439" spans="1:3">
      <c r="A439" t="s">
        <v>904</v>
      </c>
      <c r="B439" s="64">
        <v>1293.5</v>
      </c>
      <c r="C439" s="64">
        <v>726.69</v>
      </c>
    </row>
    <row r="440" spans="1:3">
      <c r="A440" t="s">
        <v>905</v>
      </c>
      <c r="B440" s="64">
        <v>1296.5</v>
      </c>
      <c r="C440" s="64">
        <v>739.59</v>
      </c>
    </row>
    <row r="441" spans="1:3">
      <c r="A441" t="s">
        <v>906</v>
      </c>
      <c r="B441" s="64">
        <v>1303.5</v>
      </c>
      <c r="C441" s="64">
        <v>738.95</v>
      </c>
    </row>
    <row r="442" spans="1:3">
      <c r="A442" t="s">
        <v>907</v>
      </c>
      <c r="B442" s="64">
        <v>1307</v>
      </c>
      <c r="C442" s="64">
        <v>742.19</v>
      </c>
    </row>
    <row r="443" spans="1:3">
      <c r="A443" t="s">
        <v>908</v>
      </c>
      <c r="B443" s="64">
        <v>1311</v>
      </c>
      <c r="C443" s="64">
        <v>769.37</v>
      </c>
    </row>
    <row r="444" spans="1:3">
      <c r="A444" t="s">
        <v>909</v>
      </c>
      <c r="B444" s="64">
        <v>1312</v>
      </c>
      <c r="C444" s="64">
        <v>780.95</v>
      </c>
    </row>
    <row r="445" spans="1:3">
      <c r="A445" t="s">
        <v>910</v>
      </c>
      <c r="B445" s="64">
        <v>1311</v>
      </c>
      <c r="C445" s="64">
        <v>773.91</v>
      </c>
    </row>
    <row r="446" spans="1:3">
      <c r="A446" t="s">
        <v>911</v>
      </c>
      <c r="B446" s="64">
        <v>1314.5</v>
      </c>
      <c r="C446" s="64">
        <v>759.83</v>
      </c>
    </row>
    <row r="447" spans="1:3">
      <c r="A447" t="s">
        <v>912</v>
      </c>
      <c r="B447" s="64">
        <v>1314.5</v>
      </c>
      <c r="C447" s="64">
        <v>755.03</v>
      </c>
    </row>
    <row r="448" spans="1:3">
      <c r="A448" t="s">
        <v>913</v>
      </c>
      <c r="B448" s="64">
        <v>1313.5</v>
      </c>
      <c r="C448" s="64">
        <v>755.32</v>
      </c>
    </row>
    <row r="449" spans="1:3">
      <c r="A449" t="s">
        <v>914</v>
      </c>
      <c r="B449" s="64">
        <v>1317</v>
      </c>
      <c r="C449" s="64">
        <v>752.14</v>
      </c>
    </row>
    <row r="450" spans="1:3">
      <c r="A450" t="s">
        <v>915</v>
      </c>
      <c r="B450" s="64">
        <v>1318.5</v>
      </c>
      <c r="C450" s="64">
        <v>756.89</v>
      </c>
    </row>
    <row r="451" spans="1:3">
      <c r="A451" t="s">
        <v>916</v>
      </c>
      <c r="B451" s="64">
        <v>1319</v>
      </c>
      <c r="C451" s="64">
        <v>747.31</v>
      </c>
    </row>
    <row r="452" spans="1:3">
      <c r="A452" t="s">
        <v>917</v>
      </c>
      <c r="B452" s="64">
        <v>1320.5</v>
      </c>
      <c r="C452" s="64">
        <v>749.86</v>
      </c>
    </row>
    <row r="453" spans="1:3">
      <c r="A453" t="s">
        <v>918</v>
      </c>
      <c r="B453" s="64">
        <v>1328</v>
      </c>
      <c r="C453" s="64">
        <v>761.47</v>
      </c>
    </row>
    <row r="454" spans="1:3">
      <c r="A454" t="s">
        <v>919</v>
      </c>
      <c r="B454" s="64">
        <v>1327</v>
      </c>
      <c r="C454" s="64">
        <v>751.84</v>
      </c>
    </row>
    <row r="455" spans="1:3">
      <c r="A455" t="s">
        <v>920</v>
      </c>
      <c r="B455" s="64">
        <v>1329</v>
      </c>
      <c r="C455" s="64">
        <v>750</v>
      </c>
    </row>
    <row r="456" spans="1:3">
      <c r="A456" t="s">
        <v>921</v>
      </c>
      <c r="B456" s="64">
        <v>1328.5</v>
      </c>
      <c r="C456" s="64">
        <v>746.35</v>
      </c>
    </row>
    <row r="457" spans="1:3">
      <c r="A457" t="s">
        <v>922</v>
      </c>
      <c r="B457" s="64">
        <v>1330.5</v>
      </c>
      <c r="C457" s="64">
        <v>746.21</v>
      </c>
    </row>
    <row r="458" spans="1:3">
      <c r="A458" t="s">
        <v>923</v>
      </c>
      <c r="B458" s="64">
        <v>1333</v>
      </c>
      <c r="C458" s="64">
        <v>738.1</v>
      </c>
    </row>
    <row r="459" spans="1:3">
      <c r="A459" t="s">
        <v>924</v>
      </c>
      <c r="B459" s="64">
        <v>1330.5</v>
      </c>
      <c r="C459" s="64">
        <v>735.9</v>
      </c>
    </row>
    <row r="460" spans="1:3">
      <c r="A460" t="s">
        <v>925</v>
      </c>
      <c r="B460" s="64">
        <v>1338</v>
      </c>
      <c r="C460" s="64">
        <v>718.2</v>
      </c>
    </row>
    <row r="461" spans="1:3">
      <c r="A461" t="s">
        <v>926</v>
      </c>
      <c r="B461" s="64">
        <v>1338</v>
      </c>
      <c r="C461" s="64">
        <v>718.2</v>
      </c>
    </row>
    <row r="462" spans="1:3">
      <c r="A462" t="s">
        <v>927</v>
      </c>
      <c r="B462" s="64">
        <v>1336</v>
      </c>
      <c r="C462" s="64">
        <v>706.5</v>
      </c>
    </row>
    <row r="463" spans="1:3">
      <c r="A463" t="s">
        <v>928</v>
      </c>
      <c r="B463" s="64">
        <v>1332.5</v>
      </c>
      <c r="C463" s="64">
        <v>717.17</v>
      </c>
    </row>
    <row r="464" spans="1:3">
      <c r="A464" t="s">
        <v>929</v>
      </c>
      <c r="B464" s="64">
        <v>1328.5</v>
      </c>
      <c r="C464" s="64">
        <v>719.66</v>
      </c>
    </row>
    <row r="465" spans="1:3">
      <c r="A465" t="s">
        <v>930</v>
      </c>
      <c r="B465" s="64">
        <v>1326</v>
      </c>
      <c r="C465" s="64">
        <v>733</v>
      </c>
    </row>
    <row r="466" spans="1:3">
      <c r="A466" t="s">
        <v>931</v>
      </c>
      <c r="B466" s="64">
        <v>1328</v>
      </c>
      <c r="C466" s="64">
        <v>736.96</v>
      </c>
    </row>
    <row r="467" spans="1:3">
      <c r="A467" t="s">
        <v>932</v>
      </c>
      <c r="B467" s="64">
        <v>1325.5</v>
      </c>
      <c r="C467" s="64">
        <v>739.68</v>
      </c>
    </row>
    <row r="468" spans="1:3">
      <c r="A468" t="s">
        <v>933</v>
      </c>
      <c r="B468" s="64">
        <v>1323</v>
      </c>
      <c r="C468" s="64">
        <v>739.93</v>
      </c>
    </row>
    <row r="469" spans="1:3">
      <c r="A469" t="s">
        <v>934</v>
      </c>
      <c r="B469" s="64">
        <v>1324</v>
      </c>
      <c r="C469" s="64">
        <v>737.6</v>
      </c>
    </row>
    <row r="470" spans="1:3">
      <c r="A470" t="s">
        <v>935</v>
      </c>
      <c r="B470" s="64">
        <v>1317.5</v>
      </c>
      <c r="C470" s="64">
        <v>735.62</v>
      </c>
    </row>
    <row r="471" spans="1:3">
      <c r="A471" t="s">
        <v>936</v>
      </c>
      <c r="B471" s="64">
        <v>1325</v>
      </c>
      <c r="C471" s="64">
        <v>729.63</v>
      </c>
    </row>
    <row r="472" spans="1:3">
      <c r="A472" t="s">
        <v>937</v>
      </c>
      <c r="B472" s="64">
        <v>1322</v>
      </c>
      <c r="C472" s="64">
        <v>732</v>
      </c>
    </row>
    <row r="473" spans="1:3">
      <c r="A473" t="s">
        <v>938</v>
      </c>
      <c r="B473" s="64">
        <v>1314</v>
      </c>
      <c r="C473" s="64">
        <v>712.58</v>
      </c>
    </row>
    <row r="474" spans="1:3">
      <c r="A474" t="s">
        <v>939</v>
      </c>
      <c r="B474" s="64">
        <v>1317</v>
      </c>
      <c r="C474" s="64">
        <v>710.36</v>
      </c>
    </row>
    <row r="475" spans="1:3">
      <c r="A475" t="s">
        <v>940</v>
      </c>
      <c r="B475" s="64">
        <v>1310.5</v>
      </c>
      <c r="C475" s="64">
        <v>699.31</v>
      </c>
    </row>
    <row r="476" spans="1:3">
      <c r="A476" t="s">
        <v>941</v>
      </c>
      <c r="B476" s="64">
        <v>1307.5</v>
      </c>
      <c r="C476" s="64">
        <v>702.58</v>
      </c>
    </row>
    <row r="477" spans="1:3">
      <c r="A477" t="s">
        <v>942</v>
      </c>
      <c r="B477" s="64">
        <v>1299.5</v>
      </c>
      <c r="C477" s="64">
        <v>700.16</v>
      </c>
    </row>
    <row r="478" spans="1:3">
      <c r="A478" t="s">
        <v>943</v>
      </c>
      <c r="B478" s="64">
        <v>1289.5</v>
      </c>
      <c r="C478" s="64">
        <v>690.31</v>
      </c>
    </row>
    <row r="479" spans="1:3">
      <c r="A479" t="s">
        <v>944</v>
      </c>
      <c r="B479" s="64">
        <v>1282</v>
      </c>
      <c r="C479" s="64">
        <v>695.6</v>
      </c>
    </row>
    <row r="480" spans="1:3">
      <c r="A480" t="s">
        <v>945</v>
      </c>
      <c r="B480" s="64">
        <v>1281</v>
      </c>
      <c r="C480" s="64">
        <v>690.19</v>
      </c>
    </row>
    <row r="481" spans="1:3">
      <c r="A481" t="s">
        <v>946</v>
      </c>
      <c r="B481" s="64">
        <v>1280.5</v>
      </c>
      <c r="C481" s="64">
        <v>691.41</v>
      </c>
    </row>
    <row r="482" spans="1:3">
      <c r="A482" t="s">
        <v>947</v>
      </c>
      <c r="B482" s="64">
        <v>1275</v>
      </c>
      <c r="C482" s="64">
        <v>685.85</v>
      </c>
    </row>
    <row r="483" spans="1:3">
      <c r="A483" t="s">
        <v>948</v>
      </c>
      <c r="B483" s="64">
        <v>1263.5</v>
      </c>
      <c r="C483" s="64">
        <v>679.67</v>
      </c>
    </row>
    <row r="484" spans="1:3">
      <c r="A484" t="s">
        <v>949</v>
      </c>
      <c r="B484" s="64">
        <v>1250</v>
      </c>
      <c r="C484" s="64">
        <v>671.68</v>
      </c>
    </row>
    <row r="485" spans="1:3">
      <c r="A485" t="s">
        <v>950</v>
      </c>
      <c r="B485" s="64">
        <v>1232</v>
      </c>
      <c r="C485" s="64">
        <v>657.42</v>
      </c>
    </row>
    <row r="486" spans="1:3">
      <c r="A486" t="s">
        <v>951</v>
      </c>
      <c r="B486" s="64">
        <v>1231.5</v>
      </c>
      <c r="C486" s="64">
        <v>658.91</v>
      </c>
    </row>
    <row r="487" spans="1:3">
      <c r="A487" t="s">
        <v>952</v>
      </c>
      <c r="B487" s="64">
        <v>1230.5</v>
      </c>
      <c r="C487" s="64">
        <v>658.02</v>
      </c>
    </row>
    <row r="488" spans="1:3">
      <c r="A488" t="s">
        <v>953</v>
      </c>
      <c r="B488" s="64">
        <v>1231.5</v>
      </c>
      <c r="C488" s="64">
        <v>672.95</v>
      </c>
    </row>
    <row r="489" spans="1:3">
      <c r="A489" t="s">
        <v>954</v>
      </c>
      <c r="B489" s="64">
        <v>1239.5</v>
      </c>
      <c r="C489" s="64">
        <v>677.69</v>
      </c>
    </row>
    <row r="490" spans="1:3">
      <c r="A490" t="s">
        <v>955</v>
      </c>
      <c r="B490" s="64">
        <v>1248.5</v>
      </c>
      <c r="C490" s="64">
        <v>679.27</v>
      </c>
    </row>
    <row r="491" spans="1:3">
      <c r="A491" t="s">
        <v>956</v>
      </c>
      <c r="B491" s="64">
        <v>1259</v>
      </c>
      <c r="C491" s="64">
        <v>679.07</v>
      </c>
    </row>
    <row r="492" spans="1:3">
      <c r="A492" t="s">
        <v>957</v>
      </c>
      <c r="B492" s="64">
        <v>1265</v>
      </c>
      <c r="C492" s="64">
        <v>688.25</v>
      </c>
    </row>
    <row r="493" spans="1:3">
      <c r="A493" t="s">
        <v>958</v>
      </c>
      <c r="B493" s="64">
        <v>1266.5</v>
      </c>
      <c r="C493" s="64">
        <v>702.44</v>
      </c>
    </row>
    <row r="494" spans="1:3">
      <c r="A494" t="s">
        <v>959</v>
      </c>
      <c r="B494" s="64">
        <v>1266</v>
      </c>
      <c r="C494" s="64">
        <v>702.94</v>
      </c>
    </row>
    <row r="495" spans="1:3">
      <c r="A495" t="s">
        <v>960</v>
      </c>
      <c r="B495" s="64">
        <v>1264.5</v>
      </c>
      <c r="C495" s="64">
        <v>708.4</v>
      </c>
    </row>
    <row r="496" spans="1:3">
      <c r="A496" t="s">
        <v>961</v>
      </c>
      <c r="B496" s="64">
        <v>1262.5</v>
      </c>
      <c r="C496" s="64">
        <v>704.13</v>
      </c>
    </row>
    <row r="497" spans="1:3">
      <c r="A497" t="s">
        <v>962</v>
      </c>
      <c r="B497" s="64">
        <v>1248</v>
      </c>
      <c r="C497" s="64">
        <v>699.16</v>
      </c>
    </row>
    <row r="498" spans="1:3">
      <c r="A498" t="s">
        <v>963</v>
      </c>
      <c r="B498" s="64">
        <v>1237.5</v>
      </c>
      <c r="C498" s="64">
        <v>696.4</v>
      </c>
    </row>
    <row r="499" spans="1:3">
      <c r="A499" t="s">
        <v>964</v>
      </c>
      <c r="B499" s="64">
        <v>1209.5</v>
      </c>
      <c r="C499" s="64">
        <v>685.27</v>
      </c>
    </row>
    <row r="500" spans="1:3">
      <c r="A500" t="s">
        <v>965</v>
      </c>
      <c r="B500" s="64">
        <v>1182.5</v>
      </c>
      <c r="C500" s="64">
        <v>669.21</v>
      </c>
    </row>
    <row r="501" spans="1:3">
      <c r="A501" t="s">
        <v>966</v>
      </c>
      <c r="B501" s="64">
        <v>1172</v>
      </c>
      <c r="C501" s="64">
        <v>666.29</v>
      </c>
    </row>
    <row r="502" spans="1:3">
      <c r="A502" t="s">
        <v>967</v>
      </c>
      <c r="B502" s="64">
        <v>1160</v>
      </c>
      <c r="C502" s="64">
        <v>663.24</v>
      </c>
    </row>
    <row r="503" spans="1:3">
      <c r="A503" t="s">
        <v>968</v>
      </c>
      <c r="B503" s="64">
        <v>1145</v>
      </c>
      <c r="C503" s="64">
        <v>652.41999999999996</v>
      </c>
    </row>
    <row r="504" spans="1:3">
      <c r="A504" t="s">
        <v>969</v>
      </c>
      <c r="B504" s="64">
        <v>1138.5</v>
      </c>
      <c r="C504" s="64">
        <v>653.55999999999995</v>
      </c>
    </row>
    <row r="505" spans="1:3">
      <c r="A505" t="s">
        <v>970</v>
      </c>
      <c r="B505" s="64">
        <v>1137</v>
      </c>
      <c r="C505" s="64">
        <v>652.70000000000005</v>
      </c>
    </row>
    <row r="506" spans="1:3">
      <c r="A506" t="s">
        <v>971</v>
      </c>
      <c r="B506" s="64">
        <v>1127</v>
      </c>
      <c r="C506" s="64">
        <v>644.37</v>
      </c>
    </row>
    <row r="507" spans="1:3">
      <c r="A507" t="s">
        <v>972</v>
      </c>
      <c r="B507" s="64">
        <v>1126.5</v>
      </c>
      <c r="C507" s="64">
        <v>645.55999999999995</v>
      </c>
    </row>
    <row r="508" spans="1:3">
      <c r="A508" t="s">
        <v>973</v>
      </c>
      <c r="B508" s="64">
        <v>1128</v>
      </c>
      <c r="C508" s="64">
        <v>650.89</v>
      </c>
    </row>
    <row r="509" spans="1:3">
      <c r="A509" t="s">
        <v>974</v>
      </c>
      <c r="B509" s="64">
        <v>1115</v>
      </c>
      <c r="C509" s="64">
        <v>647.5</v>
      </c>
    </row>
    <row r="510" spans="1:3">
      <c r="A510" t="s">
        <v>975</v>
      </c>
      <c r="B510" s="64">
        <v>1124</v>
      </c>
      <c r="C510" s="64">
        <v>654.63</v>
      </c>
    </row>
    <row r="511" spans="1:3">
      <c r="A511" t="s">
        <v>976</v>
      </c>
      <c r="B511" s="64">
        <v>1120.5</v>
      </c>
      <c r="C511" s="64">
        <v>648.80999999999995</v>
      </c>
    </row>
    <row r="512" spans="1:3">
      <c r="A512" t="s">
        <v>977</v>
      </c>
      <c r="B512" s="64">
        <v>1134.5</v>
      </c>
      <c r="C512" s="64">
        <v>658.06</v>
      </c>
    </row>
    <row r="513" spans="1:3">
      <c r="A513" t="s">
        <v>978</v>
      </c>
      <c r="B513" s="64">
        <v>1135</v>
      </c>
      <c r="C513" s="64">
        <v>659.88</v>
      </c>
    </row>
    <row r="514" spans="1:3">
      <c r="A514" t="s">
        <v>979</v>
      </c>
      <c r="B514" s="64">
        <v>1139.5</v>
      </c>
      <c r="C514" s="64">
        <v>663.27</v>
      </c>
    </row>
    <row r="515" spans="1:3">
      <c r="A515" t="s">
        <v>980</v>
      </c>
      <c r="B515" s="64">
        <v>1172.5</v>
      </c>
      <c r="C515" s="64">
        <v>679.71</v>
      </c>
    </row>
    <row r="516" spans="1:3">
      <c r="A516" t="s">
        <v>981</v>
      </c>
      <c r="B516" s="64">
        <v>1190</v>
      </c>
      <c r="C516" s="64">
        <v>693.47</v>
      </c>
    </row>
    <row r="517" spans="1:3">
      <c r="A517" t="s">
        <v>982</v>
      </c>
      <c r="B517" s="64">
        <v>1203.5</v>
      </c>
      <c r="C517" s="64">
        <v>699.71</v>
      </c>
    </row>
    <row r="518" spans="1:3">
      <c r="A518" t="s">
        <v>983</v>
      </c>
      <c r="B518" s="64">
        <v>1218</v>
      </c>
      <c r="C518" s="64">
        <v>706.5</v>
      </c>
    </row>
    <row r="519" spans="1:3">
      <c r="A519" t="s">
        <v>984</v>
      </c>
      <c r="B519" s="64">
        <v>1220.5</v>
      </c>
      <c r="C519" s="64">
        <v>709.18</v>
      </c>
    </row>
    <row r="520" spans="1:3">
      <c r="A520" t="s">
        <v>985</v>
      </c>
      <c r="B520" s="64">
        <v>1218.5</v>
      </c>
      <c r="C520" s="64">
        <v>711.33</v>
      </c>
    </row>
    <row r="521" spans="1:3">
      <c r="A521" t="s">
        <v>986</v>
      </c>
      <c r="B521" s="64">
        <v>1220</v>
      </c>
      <c r="C521" s="64">
        <v>715.12</v>
      </c>
    </row>
    <row r="522" spans="1:3">
      <c r="A522" t="s">
        <v>987</v>
      </c>
      <c r="B522" s="64">
        <v>1216</v>
      </c>
      <c r="C522" s="64">
        <v>710.7</v>
      </c>
    </row>
    <row r="523" spans="1:3">
      <c r="A523" t="s">
        <v>988</v>
      </c>
      <c r="B523" s="64">
        <v>1212</v>
      </c>
      <c r="C523" s="64">
        <v>710.43</v>
      </c>
    </row>
    <row r="524" spans="1:3">
      <c r="A524" t="s">
        <v>989</v>
      </c>
      <c r="B524" s="64">
        <v>1213.5</v>
      </c>
      <c r="C524" s="64">
        <v>710.48</v>
      </c>
    </row>
    <row r="525" spans="1:3">
      <c r="A525" t="s">
        <v>990</v>
      </c>
      <c r="B525" s="64">
        <v>1218.5</v>
      </c>
      <c r="C525" s="64">
        <v>715.92</v>
      </c>
    </row>
    <row r="526" spans="1:3">
      <c r="A526" t="s">
        <v>991</v>
      </c>
      <c r="B526" s="64">
        <v>1225.5</v>
      </c>
      <c r="C526" s="64">
        <v>714.16</v>
      </c>
    </row>
    <row r="527" spans="1:3">
      <c r="A527" t="s">
        <v>992</v>
      </c>
      <c r="B527" s="64">
        <v>1233.5</v>
      </c>
      <c r="C527" s="64">
        <v>720.5</v>
      </c>
    </row>
    <row r="528" spans="1:3">
      <c r="A528" t="s">
        <v>993</v>
      </c>
      <c r="B528" s="64">
        <v>1237</v>
      </c>
      <c r="C528" s="64">
        <v>713.79</v>
      </c>
    </row>
    <row r="529" spans="1:3">
      <c r="A529" t="s">
        <v>994</v>
      </c>
      <c r="B529" s="64">
        <v>1238</v>
      </c>
      <c r="C529" s="64">
        <v>713.13</v>
      </c>
    </row>
    <row r="530" spans="1:3">
      <c r="A530" t="s">
        <v>995</v>
      </c>
      <c r="B530" s="64">
        <v>1239.5</v>
      </c>
      <c r="C530" s="64">
        <v>704.26</v>
      </c>
    </row>
    <row r="531" spans="1:3">
      <c r="A531" t="s">
        <v>996</v>
      </c>
      <c r="B531" s="64">
        <v>1249</v>
      </c>
      <c r="C531" s="64">
        <v>706.85</v>
      </c>
    </row>
    <row r="532" spans="1:3">
      <c r="A532" t="s">
        <v>997</v>
      </c>
      <c r="B532" s="64">
        <v>1251.5</v>
      </c>
      <c r="C532" s="64">
        <v>707.06</v>
      </c>
    </row>
    <row r="533" spans="1:3">
      <c r="A533" t="s">
        <v>998</v>
      </c>
      <c r="B533" s="64">
        <v>1254.5</v>
      </c>
      <c r="C533" s="64">
        <v>703.2</v>
      </c>
    </row>
    <row r="534" spans="1:3">
      <c r="A534" t="s">
        <v>999</v>
      </c>
      <c r="B534" s="64">
        <v>1256</v>
      </c>
      <c r="C534" s="64">
        <v>695.84</v>
      </c>
    </row>
    <row r="535" spans="1:3">
      <c r="A535" t="s">
        <v>1000</v>
      </c>
      <c r="B535" s="64">
        <v>1256</v>
      </c>
      <c r="C535" s="64">
        <v>697.78</v>
      </c>
    </row>
    <row r="536" spans="1:3">
      <c r="A536" t="s">
        <v>1001</v>
      </c>
      <c r="B536" s="64">
        <v>1251.5</v>
      </c>
      <c r="C536" s="64">
        <v>691.82</v>
      </c>
    </row>
    <row r="537" spans="1:3">
      <c r="A537" t="s">
        <v>1002</v>
      </c>
      <c r="B537" s="64">
        <v>1249.5</v>
      </c>
      <c r="C537" s="64">
        <v>692.63</v>
      </c>
    </row>
    <row r="538" spans="1:3">
      <c r="A538" t="s">
        <v>1003</v>
      </c>
      <c r="B538" s="64">
        <v>1251.5</v>
      </c>
      <c r="C538" s="64">
        <v>694.51</v>
      </c>
    </row>
    <row r="539" spans="1:3">
      <c r="A539" t="s">
        <v>1004</v>
      </c>
      <c r="B539" s="64">
        <v>1248</v>
      </c>
      <c r="C539" s="64">
        <v>691.8</v>
      </c>
    </row>
    <row r="540" spans="1:3">
      <c r="A540" t="s">
        <v>1005</v>
      </c>
      <c r="B540" s="64">
        <v>1249.5</v>
      </c>
      <c r="C540" s="64">
        <v>686.16</v>
      </c>
    </row>
    <row r="541" spans="1:3">
      <c r="A541" t="s">
        <v>1006</v>
      </c>
      <c r="B541" s="64">
        <v>1250</v>
      </c>
      <c r="C541" s="64">
        <v>687.19</v>
      </c>
    </row>
    <row r="542" spans="1:3">
      <c r="A542" t="s">
        <v>1007</v>
      </c>
      <c r="B542" s="64">
        <v>1254.5</v>
      </c>
      <c r="C542" s="64">
        <v>687.77</v>
      </c>
    </row>
    <row r="543" spans="1:3">
      <c r="A543" t="s">
        <v>1008</v>
      </c>
      <c r="B543" s="64">
        <v>1271.5</v>
      </c>
      <c r="C543" s="64">
        <v>702.49</v>
      </c>
    </row>
    <row r="544" spans="1:3">
      <c r="A544" t="s">
        <v>1009</v>
      </c>
      <c r="B544" s="64">
        <v>1267</v>
      </c>
      <c r="C544" s="64">
        <v>698.07</v>
      </c>
    </row>
    <row r="545" spans="1:3">
      <c r="A545" t="s">
        <v>1010</v>
      </c>
      <c r="B545" s="64">
        <v>1264</v>
      </c>
      <c r="C545" s="64">
        <v>697.19</v>
      </c>
    </row>
    <row r="546" spans="1:3">
      <c r="A546" t="s">
        <v>1011</v>
      </c>
      <c r="B546" s="64">
        <v>1263.5</v>
      </c>
      <c r="C546" s="64">
        <v>691.19</v>
      </c>
    </row>
    <row r="547" spans="1:3">
      <c r="A547" t="s">
        <v>1012</v>
      </c>
      <c r="B547" s="64">
        <v>1261.5</v>
      </c>
      <c r="C547" s="64">
        <v>690.85</v>
      </c>
    </row>
    <row r="548" spans="1:3">
      <c r="A548" t="s">
        <v>1013</v>
      </c>
      <c r="B548" s="64">
        <v>1260.5</v>
      </c>
      <c r="C548" s="64">
        <v>689.93</v>
      </c>
    </row>
    <row r="549" spans="1:3">
      <c r="A549" t="s">
        <v>1014</v>
      </c>
      <c r="B549" s="64">
        <v>1261</v>
      </c>
      <c r="C549" s="64">
        <v>687.94</v>
      </c>
    </row>
    <row r="550" spans="1:3">
      <c r="A550" t="s">
        <v>1015</v>
      </c>
      <c r="B550" s="64">
        <v>1263</v>
      </c>
      <c r="C550" s="64">
        <v>689.41</v>
      </c>
    </row>
    <row r="551" spans="1:3">
      <c r="A551" t="s">
        <v>1016</v>
      </c>
      <c r="B551" s="64">
        <v>1262</v>
      </c>
      <c r="C551" s="64">
        <v>690.75</v>
      </c>
    </row>
    <row r="552" spans="1:3">
      <c r="A552" t="s">
        <v>1017</v>
      </c>
      <c r="B552" s="64">
        <v>1262.5</v>
      </c>
      <c r="C552" s="64">
        <v>691.4</v>
      </c>
    </row>
    <row r="553" spans="1:3">
      <c r="A553" t="s">
        <v>1018</v>
      </c>
      <c r="B553" s="64">
        <v>1262</v>
      </c>
      <c r="C553" s="64">
        <v>693.41</v>
      </c>
    </row>
    <row r="554" spans="1:3">
      <c r="A554" t="s">
        <v>1019</v>
      </c>
      <c r="B554" s="64">
        <v>1259.5</v>
      </c>
      <c r="C554" s="64">
        <v>687.88</v>
      </c>
    </row>
    <row r="555" spans="1:3">
      <c r="A555" t="s">
        <v>1020</v>
      </c>
      <c r="B555" s="64">
        <v>1256</v>
      </c>
      <c r="C555" s="64">
        <v>684.84</v>
      </c>
    </row>
    <row r="556" spans="1:3">
      <c r="A556" t="s">
        <v>1021</v>
      </c>
      <c r="B556" s="64">
        <v>1243.5</v>
      </c>
      <c r="C556" s="64">
        <v>680.62</v>
      </c>
    </row>
    <row r="557" spans="1:3">
      <c r="A557" t="s">
        <v>1022</v>
      </c>
      <c r="B557" s="64">
        <v>1232</v>
      </c>
      <c r="C557" s="64">
        <v>670.29</v>
      </c>
    </row>
    <row r="558" spans="1:3">
      <c r="A558" t="s">
        <v>1023</v>
      </c>
      <c r="B558" s="64">
        <v>1224</v>
      </c>
      <c r="C558" s="64">
        <v>664.86</v>
      </c>
    </row>
    <row r="559" spans="1:3">
      <c r="A559" t="s">
        <v>1024</v>
      </c>
      <c r="B559" s="64">
        <v>1211</v>
      </c>
      <c r="C559" s="64">
        <v>653.17999999999995</v>
      </c>
    </row>
    <row r="560" spans="1:3">
      <c r="A560" t="s">
        <v>1025</v>
      </c>
      <c r="B560" s="64">
        <v>1205.5</v>
      </c>
      <c r="C560" s="64">
        <v>642.25</v>
      </c>
    </row>
    <row r="561" spans="1:3">
      <c r="A561" t="s">
        <v>1026</v>
      </c>
      <c r="B561" s="64">
        <v>1204.5</v>
      </c>
      <c r="C561" s="64">
        <v>638.65</v>
      </c>
    </row>
    <row r="562" spans="1:3">
      <c r="A562" t="s">
        <v>1027</v>
      </c>
      <c r="B562" s="64">
        <v>1197</v>
      </c>
      <c r="C562" s="64">
        <v>639.08000000000004</v>
      </c>
    </row>
    <row r="563" spans="1:3">
      <c r="A563" t="s">
        <v>1028</v>
      </c>
      <c r="B563" s="64">
        <v>1184.5</v>
      </c>
      <c r="C563" s="64">
        <v>629.72</v>
      </c>
    </row>
    <row r="564" spans="1:3">
      <c r="A564" t="s">
        <v>1029</v>
      </c>
      <c r="B564" s="64">
        <v>1183.5</v>
      </c>
      <c r="C564" s="64">
        <v>628.52</v>
      </c>
    </row>
    <row r="565" spans="1:3">
      <c r="A565" t="s">
        <v>1030</v>
      </c>
      <c r="B565" s="64">
        <v>1186</v>
      </c>
      <c r="C565" s="64">
        <v>629.85</v>
      </c>
    </row>
    <row r="566" spans="1:3">
      <c r="A566" t="s">
        <v>1031</v>
      </c>
      <c r="B566" s="64">
        <v>1194.5</v>
      </c>
      <c r="C566" s="64">
        <v>633.69000000000005</v>
      </c>
    </row>
    <row r="567" spans="1:3">
      <c r="A567" t="s">
        <v>1032</v>
      </c>
      <c r="B567" s="64">
        <v>1203</v>
      </c>
      <c r="C567" s="64">
        <v>637.86</v>
      </c>
    </row>
    <row r="568" spans="1:3">
      <c r="A568" t="s">
        <v>1033</v>
      </c>
      <c r="B568" s="64">
        <v>1208</v>
      </c>
      <c r="C568" s="64">
        <v>633.79</v>
      </c>
    </row>
    <row r="569" spans="1:3">
      <c r="A569" t="s">
        <v>1034</v>
      </c>
      <c r="B569" s="64">
        <v>1208.5</v>
      </c>
      <c r="C569" s="64">
        <v>629.1</v>
      </c>
    </row>
    <row r="570" spans="1:3">
      <c r="A570" t="s">
        <v>1035</v>
      </c>
      <c r="B570" s="64">
        <v>1216.5</v>
      </c>
      <c r="C570" s="64">
        <v>635.25</v>
      </c>
    </row>
    <row r="571" spans="1:3">
      <c r="A571" t="s">
        <v>1036</v>
      </c>
      <c r="B571" s="64">
        <v>1215.5</v>
      </c>
      <c r="C571" s="64">
        <v>633.07000000000005</v>
      </c>
    </row>
    <row r="572" spans="1:3">
      <c r="A572" t="s">
        <v>1037</v>
      </c>
      <c r="B572" s="64">
        <v>1216</v>
      </c>
      <c r="C572" s="64">
        <v>633</v>
      </c>
    </row>
    <row r="573" spans="1:3">
      <c r="A573" t="s">
        <v>1038</v>
      </c>
      <c r="B573" s="64">
        <v>1207</v>
      </c>
      <c r="C573" s="64">
        <v>623.13</v>
      </c>
    </row>
    <row r="574" spans="1:3">
      <c r="A574" t="s">
        <v>1039</v>
      </c>
      <c r="B574" s="64">
        <v>1204.5</v>
      </c>
      <c r="C574" s="64">
        <v>613.91</v>
      </c>
    </row>
    <row r="575" spans="1:3">
      <c r="A575" t="s">
        <v>1040</v>
      </c>
      <c r="B575" s="64">
        <v>1206.5</v>
      </c>
      <c r="C575" s="64">
        <v>619.66999999999996</v>
      </c>
    </row>
    <row r="576" spans="1:3">
      <c r="A576" t="s">
        <v>1041</v>
      </c>
      <c r="B576" s="64">
        <v>1203</v>
      </c>
      <c r="C576" s="64">
        <v>616.29</v>
      </c>
    </row>
    <row r="577" spans="1:3">
      <c r="A577" t="s">
        <v>1042</v>
      </c>
      <c r="B577" s="64">
        <v>1212</v>
      </c>
      <c r="C577" s="64">
        <v>609.96</v>
      </c>
    </row>
    <row r="578" spans="1:3">
      <c r="A578" t="s">
        <v>1043</v>
      </c>
      <c r="B578" s="64">
        <v>1211</v>
      </c>
      <c r="C578" s="64">
        <v>605.5</v>
      </c>
    </row>
    <row r="579" spans="1:3">
      <c r="A579" t="s">
        <v>1044</v>
      </c>
      <c r="B579" s="64">
        <v>1192</v>
      </c>
      <c r="C579" s="64">
        <v>595.70000000000005</v>
      </c>
    </row>
    <row r="580" spans="1:3">
      <c r="A580" t="s">
        <v>1045</v>
      </c>
      <c r="B580" s="64">
        <v>1190</v>
      </c>
      <c r="C580" s="64">
        <v>595.29999999999995</v>
      </c>
    </row>
    <row r="581" spans="1:3">
      <c r="A581" t="s">
        <v>1046</v>
      </c>
      <c r="B581" s="64">
        <v>1183.5</v>
      </c>
      <c r="C581" s="64">
        <v>585.89</v>
      </c>
    </row>
    <row r="582" spans="1:3">
      <c r="A582" t="s">
        <v>1047</v>
      </c>
      <c r="B582" s="64">
        <v>1179</v>
      </c>
      <c r="C582" s="64">
        <v>577.38</v>
      </c>
    </row>
    <row r="583" spans="1:3">
      <c r="A583" t="s">
        <v>1048</v>
      </c>
      <c r="B583" s="64">
        <v>1164</v>
      </c>
      <c r="C583" s="64">
        <v>559.35</v>
      </c>
    </row>
    <row r="584" spans="1:3">
      <c r="A584" t="s">
        <v>1049</v>
      </c>
      <c r="B584" s="64">
        <v>1158</v>
      </c>
      <c r="C584" s="64">
        <v>566.80999999999995</v>
      </c>
    </row>
    <row r="585" spans="1:3">
      <c r="A585" t="s">
        <v>1050</v>
      </c>
      <c r="B585" s="64">
        <v>1156</v>
      </c>
      <c r="C585" s="64">
        <v>567.78</v>
      </c>
    </row>
    <row r="586" spans="1:3">
      <c r="A586" t="s">
        <v>1051</v>
      </c>
      <c r="B586" s="64">
        <v>1157.5</v>
      </c>
      <c r="C586" s="64">
        <v>579.33000000000004</v>
      </c>
    </row>
    <row r="587" spans="1:3">
      <c r="A587" t="s">
        <v>1052</v>
      </c>
      <c r="B587" s="64">
        <v>1158</v>
      </c>
      <c r="C587" s="64">
        <v>584.26</v>
      </c>
    </row>
    <row r="588" spans="1:3">
      <c r="A588" t="s">
        <v>1053</v>
      </c>
      <c r="B588" s="64">
        <v>1152</v>
      </c>
      <c r="C588" s="64">
        <v>579.77</v>
      </c>
    </row>
    <row r="589" spans="1:3">
      <c r="A589" t="s">
        <v>1054</v>
      </c>
      <c r="B589" s="64">
        <v>1151</v>
      </c>
      <c r="C589" s="64">
        <v>570.65</v>
      </c>
    </row>
    <row r="590" spans="1:3">
      <c r="A590" t="s">
        <v>1055</v>
      </c>
      <c r="B590" s="64">
        <v>1138</v>
      </c>
      <c r="C590" s="64">
        <v>564.20000000000005</v>
      </c>
    </row>
    <row r="591" spans="1:3">
      <c r="A591" t="s">
        <v>1056</v>
      </c>
      <c r="B591" s="64">
        <v>1136.5</v>
      </c>
      <c r="C591" s="64">
        <v>555.47</v>
      </c>
    </row>
    <row r="592" spans="1:3">
      <c r="A592" t="s">
        <v>1057</v>
      </c>
      <c r="B592" s="64">
        <v>1130</v>
      </c>
      <c r="C592" s="64">
        <v>550.95000000000005</v>
      </c>
    </row>
    <row r="593" spans="1:3">
      <c r="A593" t="s">
        <v>1058</v>
      </c>
      <c r="B593" s="64">
        <v>1134.5</v>
      </c>
      <c r="C593" s="64">
        <v>561.63</v>
      </c>
    </row>
    <row r="594" spans="1:3">
      <c r="A594" t="s">
        <v>1059</v>
      </c>
      <c r="B594" s="64">
        <v>1134.5</v>
      </c>
      <c r="C594" s="64">
        <v>559.14</v>
      </c>
    </row>
    <row r="595" spans="1:3">
      <c r="A595" t="s">
        <v>1060</v>
      </c>
      <c r="B595" s="64">
        <v>1128.5</v>
      </c>
      <c r="C595" s="64">
        <v>557.28</v>
      </c>
    </row>
    <row r="596" spans="1:3">
      <c r="A596" t="s">
        <v>1061</v>
      </c>
      <c r="B596" s="64">
        <v>1129.5</v>
      </c>
      <c r="C596" s="64">
        <v>550.98</v>
      </c>
    </row>
    <row r="597" spans="1:3">
      <c r="A597" t="s">
        <v>1062</v>
      </c>
      <c r="B597" s="64">
        <v>1132</v>
      </c>
      <c r="C597" s="64">
        <v>548.72</v>
      </c>
    </row>
    <row r="598" spans="1:3">
      <c r="A598" t="s">
        <v>1063</v>
      </c>
      <c r="B598" s="64">
        <v>1134.5</v>
      </c>
      <c r="C598" s="64">
        <v>547.54</v>
      </c>
    </row>
    <row r="599" spans="1:3">
      <c r="A599" t="s">
        <v>1064</v>
      </c>
      <c r="B599" s="64">
        <v>1134</v>
      </c>
      <c r="C599" s="64">
        <v>551.29</v>
      </c>
    </row>
    <row r="600" spans="1:3">
      <c r="A600" t="s">
        <v>1065</v>
      </c>
      <c r="B600" s="64">
        <v>1134.5</v>
      </c>
      <c r="C600" s="64">
        <v>555.85</v>
      </c>
    </row>
    <row r="601" spans="1:3">
      <c r="A601" t="s">
        <v>1066</v>
      </c>
      <c r="B601" s="64">
        <v>1133.5</v>
      </c>
      <c r="C601" s="64">
        <v>550.51</v>
      </c>
    </row>
    <row r="602" spans="1:3">
      <c r="A602" t="s">
        <v>1067</v>
      </c>
      <c r="B602" s="64">
        <v>1133.5</v>
      </c>
      <c r="C602" s="64">
        <v>558.37</v>
      </c>
    </row>
    <row r="603" spans="1:3">
      <c r="A603" t="s">
        <v>1068</v>
      </c>
      <c r="B603" s="64">
        <v>1132.5</v>
      </c>
      <c r="C603" s="64">
        <v>556.51</v>
      </c>
    </row>
    <row r="604" spans="1:3">
      <c r="A604" t="s">
        <v>1069</v>
      </c>
      <c r="B604" s="64">
        <v>1133.5</v>
      </c>
      <c r="C604" s="64">
        <v>552.12</v>
      </c>
    </row>
    <row r="605" spans="1:3">
      <c r="A605" t="s">
        <v>1070</v>
      </c>
      <c r="B605" s="64">
        <v>1134.5</v>
      </c>
      <c r="C605" s="64">
        <v>549.39</v>
      </c>
    </row>
    <row r="606" spans="1:3">
      <c r="A606" t="s">
        <v>1071</v>
      </c>
      <c r="B606" s="64">
        <v>1138.5</v>
      </c>
      <c r="C606" s="64">
        <v>551.05999999999995</v>
      </c>
    </row>
    <row r="607" spans="1:3">
      <c r="A607" t="s">
        <v>1072</v>
      </c>
      <c r="B607" s="64">
        <v>1132</v>
      </c>
      <c r="C607" s="64">
        <v>545.80999999999995</v>
      </c>
    </row>
    <row r="608" spans="1:3">
      <c r="A608" t="s">
        <v>1073</v>
      </c>
      <c r="B608" s="64">
        <v>1127</v>
      </c>
      <c r="C608" s="64">
        <v>541.04999999999995</v>
      </c>
    </row>
    <row r="609" spans="1:3">
      <c r="A609" t="s">
        <v>1074</v>
      </c>
      <c r="B609" s="64">
        <v>1126</v>
      </c>
      <c r="C609" s="64">
        <v>540.57000000000005</v>
      </c>
    </row>
    <row r="610" spans="1:3">
      <c r="A610" t="s">
        <v>1075</v>
      </c>
      <c r="B610" s="64">
        <v>1121</v>
      </c>
      <c r="C610" s="64">
        <v>557.71</v>
      </c>
    </row>
    <row r="611" spans="1:3">
      <c r="A611" t="s">
        <v>1076</v>
      </c>
      <c r="B611" s="64">
        <v>1123</v>
      </c>
      <c r="C611" s="64">
        <v>564.61</v>
      </c>
    </row>
    <row r="612" spans="1:3">
      <c r="A612" t="s">
        <v>1077</v>
      </c>
      <c r="B612" s="64">
        <v>1112.5</v>
      </c>
      <c r="C612" s="64">
        <v>552.11</v>
      </c>
    </row>
    <row r="613" spans="1:3">
      <c r="A613" t="s">
        <v>1078</v>
      </c>
      <c r="B613" s="64">
        <v>1109</v>
      </c>
      <c r="C613" s="64">
        <v>546.04</v>
      </c>
    </row>
    <row r="614" spans="1:3">
      <c r="A614" t="s">
        <v>1079</v>
      </c>
      <c r="B614" s="64">
        <v>1114.5</v>
      </c>
      <c r="C614" s="64">
        <v>549.83000000000004</v>
      </c>
    </row>
    <row r="615" spans="1:3">
      <c r="A615" t="s">
        <v>1080</v>
      </c>
      <c r="B615" s="64">
        <v>1115</v>
      </c>
      <c r="C615" s="64">
        <v>548.99</v>
      </c>
    </row>
    <row r="616" spans="1:3">
      <c r="A616" t="s">
        <v>1081</v>
      </c>
      <c r="B616" s="64">
        <v>1108.5</v>
      </c>
      <c r="C616" s="64">
        <v>543.38</v>
      </c>
    </row>
    <row r="617" spans="1:3">
      <c r="A617" t="s">
        <v>1082</v>
      </c>
      <c r="B617" s="64">
        <v>1103.5</v>
      </c>
      <c r="C617" s="64">
        <v>541.99</v>
      </c>
    </row>
    <row r="618" spans="1:3">
      <c r="A618" t="s">
        <v>1083</v>
      </c>
      <c r="B618" s="64">
        <v>1103</v>
      </c>
      <c r="C618" s="64">
        <v>541.22</v>
      </c>
    </row>
    <row r="619" spans="1:3">
      <c r="A619" t="s">
        <v>1084</v>
      </c>
      <c r="B619" s="64">
        <v>1104.5</v>
      </c>
      <c r="C619" s="64">
        <v>542.22</v>
      </c>
    </row>
    <row r="620" spans="1:3">
      <c r="A620" t="s">
        <v>1085</v>
      </c>
      <c r="B620" s="64">
        <v>1103</v>
      </c>
      <c r="C620" s="64">
        <v>541.75</v>
      </c>
    </row>
    <row r="621" spans="1:3">
      <c r="A621" t="s">
        <v>1086</v>
      </c>
      <c r="B621" s="64">
        <v>1101.5</v>
      </c>
      <c r="C621" s="64">
        <v>543.41</v>
      </c>
    </row>
    <row r="622" spans="1:3">
      <c r="A622" t="s">
        <v>1087</v>
      </c>
      <c r="B622" s="64">
        <v>1101</v>
      </c>
      <c r="C622" s="64">
        <v>543.97</v>
      </c>
    </row>
    <row r="623" spans="1:3">
      <c r="A623" t="s">
        <v>1088</v>
      </c>
      <c r="B623" s="64">
        <v>1105</v>
      </c>
      <c r="C623" s="64">
        <v>548.12</v>
      </c>
    </row>
    <row r="624" spans="1:3">
      <c r="A624" t="s">
        <v>1089</v>
      </c>
      <c r="B624" s="64">
        <v>1102.5</v>
      </c>
      <c r="C624" s="64">
        <v>544.44000000000005</v>
      </c>
    </row>
    <row r="625" spans="1:3">
      <c r="A625" t="s">
        <v>1090</v>
      </c>
      <c r="B625" s="64">
        <v>1105</v>
      </c>
      <c r="C625" s="64">
        <v>541.92999999999995</v>
      </c>
    </row>
    <row r="626" spans="1:3">
      <c r="A626" t="s">
        <v>1091</v>
      </c>
      <c r="B626" s="64">
        <v>1103</v>
      </c>
      <c r="C626" s="64">
        <v>539.1</v>
      </c>
    </row>
    <row r="627" spans="1:3">
      <c r="A627" t="s">
        <v>1092</v>
      </c>
      <c r="B627" s="64">
        <v>1106.5</v>
      </c>
      <c r="C627" s="64">
        <v>543.47</v>
      </c>
    </row>
    <row r="628" spans="1:3">
      <c r="A628" t="s">
        <v>1093</v>
      </c>
      <c r="B628" s="64">
        <v>1107</v>
      </c>
      <c r="C628" s="64">
        <v>547.21</v>
      </c>
    </row>
    <row r="629" spans="1:3">
      <c r="A629" t="s">
        <v>1094</v>
      </c>
      <c r="B629" s="64">
        <v>1106</v>
      </c>
      <c r="C629" s="64">
        <v>546.44000000000005</v>
      </c>
    </row>
    <row r="630" spans="1:3">
      <c r="A630" t="s">
        <v>1095</v>
      </c>
      <c r="B630" s="64">
        <v>1105</v>
      </c>
      <c r="C630" s="64">
        <v>541.66999999999996</v>
      </c>
    </row>
    <row r="631" spans="1:3">
      <c r="A631" t="s">
        <v>1096</v>
      </c>
      <c r="B631" s="64">
        <v>1105.5</v>
      </c>
      <c r="C631" s="64">
        <v>540.05999999999995</v>
      </c>
    </row>
    <row r="632" spans="1:3">
      <c r="A632" t="s">
        <v>1097</v>
      </c>
      <c r="B632" s="64">
        <v>1101.5</v>
      </c>
      <c r="C632" s="64">
        <v>539.16</v>
      </c>
    </row>
    <row r="633" spans="1:3">
      <c r="A633" t="s">
        <v>1098</v>
      </c>
      <c r="B633" s="64">
        <v>1088.5</v>
      </c>
      <c r="C633" s="64">
        <v>530.98</v>
      </c>
    </row>
    <row r="634" spans="1:3">
      <c r="A634" t="s">
        <v>1099</v>
      </c>
      <c r="B634" s="64">
        <v>1086</v>
      </c>
      <c r="C634" s="64">
        <v>535.5</v>
      </c>
    </row>
    <row r="635" spans="1:3">
      <c r="A635" t="s">
        <v>1100</v>
      </c>
      <c r="B635" s="64">
        <v>1087</v>
      </c>
      <c r="C635" s="64">
        <v>536</v>
      </c>
    </row>
    <row r="636" spans="1:3">
      <c r="A636" t="s">
        <v>1101</v>
      </c>
      <c r="B636" s="64">
        <v>1076.5</v>
      </c>
      <c r="C636" s="64">
        <v>530.82000000000005</v>
      </c>
    </row>
    <row r="637" spans="1:3">
      <c r="A637" t="s">
        <v>1102</v>
      </c>
      <c r="B637" s="64">
        <v>1072.5</v>
      </c>
      <c r="C637" s="64">
        <v>530.41999999999996</v>
      </c>
    </row>
    <row r="638" spans="1:3">
      <c r="A638" t="s">
        <v>1103</v>
      </c>
      <c r="B638" s="64">
        <v>1072.5</v>
      </c>
      <c r="C638" s="64">
        <v>531.73</v>
      </c>
    </row>
    <row r="639" spans="1:3">
      <c r="A639" t="s">
        <v>1104</v>
      </c>
      <c r="B639" s="64">
        <v>1080</v>
      </c>
      <c r="C639" s="64">
        <v>535.71</v>
      </c>
    </row>
    <row r="640" spans="1:3">
      <c r="A640" t="s">
        <v>1105</v>
      </c>
      <c r="B640" s="64">
        <v>1073</v>
      </c>
      <c r="C640" s="64">
        <v>530.66</v>
      </c>
    </row>
    <row r="641" spans="1:3">
      <c r="A641" t="s">
        <v>1106</v>
      </c>
      <c r="B641" s="64">
        <v>1073.5</v>
      </c>
      <c r="C641" s="64">
        <v>529.6</v>
      </c>
    </row>
    <row r="642" spans="1:3">
      <c r="A642" t="s">
        <v>1107</v>
      </c>
      <c r="B642" s="64">
        <v>1074</v>
      </c>
      <c r="C642" s="64">
        <v>531.16</v>
      </c>
    </row>
    <row r="643" spans="1:3">
      <c r="A643" t="s">
        <v>1108</v>
      </c>
      <c r="B643" s="64">
        <v>1076.5</v>
      </c>
      <c r="C643" s="64">
        <v>533.17999999999995</v>
      </c>
    </row>
    <row r="644" spans="1:3">
      <c r="A644" t="s">
        <v>1109</v>
      </c>
      <c r="B644" s="64">
        <v>1076</v>
      </c>
      <c r="C644" s="64">
        <v>534</v>
      </c>
    </row>
    <row r="645" spans="1:3">
      <c r="A645" t="s">
        <v>1110</v>
      </c>
      <c r="B645" s="64">
        <v>1076.5</v>
      </c>
      <c r="C645" s="64">
        <v>533.45000000000005</v>
      </c>
    </row>
    <row r="646" spans="1:3">
      <c r="A646" t="s">
        <v>1111</v>
      </c>
      <c r="B646" s="64">
        <v>1078</v>
      </c>
      <c r="C646" s="64">
        <v>534.46</v>
      </c>
    </row>
    <row r="647" spans="1:3">
      <c r="A647" t="s">
        <v>1112</v>
      </c>
      <c r="B647" s="64">
        <v>1080.5</v>
      </c>
      <c r="C647" s="64">
        <v>534.9</v>
      </c>
    </row>
    <row r="648" spans="1:3">
      <c r="A648" t="s">
        <v>1113</v>
      </c>
      <c r="B648" s="64">
        <v>1083.5</v>
      </c>
      <c r="C648" s="64">
        <v>535.33000000000004</v>
      </c>
    </row>
    <row r="649" spans="1:3">
      <c r="A649" t="s">
        <v>1114</v>
      </c>
      <c r="B649" s="64">
        <v>1084</v>
      </c>
      <c r="C649" s="64">
        <v>535.57000000000005</v>
      </c>
    </row>
    <row r="650" spans="1:3">
      <c r="A650" t="s">
        <v>1115</v>
      </c>
      <c r="B650" s="64">
        <v>1091</v>
      </c>
      <c r="C650" s="64">
        <v>536.91</v>
      </c>
    </row>
    <row r="651" spans="1:3">
      <c r="A651" t="s">
        <v>1116</v>
      </c>
      <c r="B651" s="64">
        <v>1110.5</v>
      </c>
      <c r="C651" s="64">
        <v>543.55999999999995</v>
      </c>
    </row>
    <row r="652" spans="1:3">
      <c r="A652" t="s">
        <v>1117</v>
      </c>
      <c r="B652" s="64">
        <v>1107</v>
      </c>
      <c r="C652" s="64">
        <v>540.26</v>
      </c>
    </row>
    <row r="653" spans="1:3">
      <c r="A653" t="s">
        <v>1118</v>
      </c>
      <c r="B653" s="64">
        <v>1128.5</v>
      </c>
      <c r="C653" s="64">
        <v>551.55999999999995</v>
      </c>
    </row>
    <row r="654" spans="1:3">
      <c r="A654" t="s">
        <v>1119</v>
      </c>
      <c r="B654" s="64">
        <v>1129</v>
      </c>
      <c r="C654" s="64">
        <v>556.16</v>
      </c>
    </row>
    <row r="655" spans="1:3">
      <c r="A655" t="s">
        <v>1120</v>
      </c>
      <c r="B655" s="64">
        <v>1134</v>
      </c>
      <c r="C655" s="64">
        <v>558.07000000000005</v>
      </c>
    </row>
    <row r="656" spans="1:3">
      <c r="A656" t="s">
        <v>1121</v>
      </c>
      <c r="B656" s="64">
        <v>1129.5</v>
      </c>
      <c r="C656" s="64">
        <v>553.41</v>
      </c>
    </row>
    <row r="657" spans="1:3">
      <c r="A657" t="s">
        <v>1122</v>
      </c>
      <c r="B657" s="64">
        <v>1134</v>
      </c>
      <c r="C657" s="64">
        <v>556.15</v>
      </c>
    </row>
    <row r="658" spans="1:3">
      <c r="A658" t="s">
        <v>1123</v>
      </c>
      <c r="B658" s="64">
        <v>1127</v>
      </c>
      <c r="C658" s="64">
        <v>555.16999999999996</v>
      </c>
    </row>
    <row r="659" spans="1:3">
      <c r="A659" t="s">
        <v>1124</v>
      </c>
      <c r="B659" s="64">
        <v>1121</v>
      </c>
      <c r="C659" s="64">
        <v>553.58000000000004</v>
      </c>
    </row>
    <row r="660" spans="1:3">
      <c r="A660" t="s">
        <v>1125</v>
      </c>
      <c r="B660" s="64">
        <v>1124</v>
      </c>
      <c r="C660" s="64">
        <v>556.71</v>
      </c>
    </row>
    <row r="661" spans="1:3">
      <c r="A661" t="s">
        <v>1126</v>
      </c>
      <c r="B661" s="64">
        <v>1126</v>
      </c>
      <c r="C661" s="64">
        <v>555.23</v>
      </c>
    </row>
    <row r="662" spans="1:3">
      <c r="A662" t="s">
        <v>1127</v>
      </c>
      <c r="B662" s="64">
        <v>1120.5</v>
      </c>
      <c r="C662" s="64">
        <v>554.42999999999995</v>
      </c>
    </row>
    <row r="663" spans="1:3">
      <c r="A663" t="s">
        <v>1128</v>
      </c>
      <c r="B663" s="64">
        <v>1114</v>
      </c>
      <c r="C663" s="64">
        <v>553.4</v>
      </c>
    </row>
    <row r="664" spans="1:3">
      <c r="A664" t="s">
        <v>1129</v>
      </c>
      <c r="B664" s="64">
        <v>1103.5</v>
      </c>
      <c r="C664" s="64">
        <v>543.86</v>
      </c>
    </row>
    <row r="665" spans="1:3">
      <c r="A665" t="s">
        <v>1130</v>
      </c>
      <c r="B665" s="64">
        <v>1094.5</v>
      </c>
      <c r="C665" s="64">
        <v>541.29999999999995</v>
      </c>
    </row>
    <row r="666" spans="1:3">
      <c r="A666" t="s">
        <v>1131</v>
      </c>
      <c r="B666" s="64">
        <v>1086.5</v>
      </c>
      <c r="C666" s="64">
        <v>536.80999999999995</v>
      </c>
    </row>
    <row r="667" spans="1:3">
      <c r="A667" t="s">
        <v>1132</v>
      </c>
      <c r="B667" s="64">
        <v>1085.5</v>
      </c>
      <c r="C667" s="64">
        <v>536.58000000000004</v>
      </c>
    </row>
    <row r="668" spans="1:3">
      <c r="A668" t="s">
        <v>1133</v>
      </c>
      <c r="B668" s="64">
        <v>1083</v>
      </c>
      <c r="C668" s="64">
        <v>535.08000000000004</v>
      </c>
    </row>
    <row r="669" spans="1:3">
      <c r="A669" t="s">
        <v>1134</v>
      </c>
      <c r="B669" s="64">
        <v>1086.5</v>
      </c>
      <c r="C669" s="64">
        <v>536.28</v>
      </c>
    </row>
    <row r="670" spans="1:3">
      <c r="A670" t="s">
        <v>1135</v>
      </c>
      <c r="B670" s="64">
        <v>1090</v>
      </c>
      <c r="C670" s="64">
        <v>537.21</v>
      </c>
    </row>
    <row r="671" spans="1:3">
      <c r="A671" t="s">
        <v>1136</v>
      </c>
      <c r="B671" s="64">
        <v>1087.5</v>
      </c>
      <c r="C671" s="64">
        <v>534.4</v>
      </c>
    </row>
    <row r="672" spans="1:3">
      <c r="A672" t="s">
        <v>1137</v>
      </c>
      <c r="B672" s="64">
        <v>1085</v>
      </c>
      <c r="C672" s="64">
        <v>534.22</v>
      </c>
    </row>
    <row r="673" spans="1:3">
      <c r="A673" t="s">
        <v>1138</v>
      </c>
      <c r="B673" s="64">
        <v>1087.5</v>
      </c>
      <c r="C673" s="64">
        <v>535.98</v>
      </c>
    </row>
    <row r="674" spans="1:3">
      <c r="A674" t="s">
        <v>1139</v>
      </c>
      <c r="B674" s="64">
        <v>1085.5</v>
      </c>
      <c r="C674" s="64">
        <v>535.52</v>
      </c>
    </row>
    <row r="675" spans="1:3">
      <c r="A675" t="s">
        <v>1140</v>
      </c>
      <c r="B675" s="64">
        <v>1078.5</v>
      </c>
      <c r="C675" s="64">
        <v>532.07000000000005</v>
      </c>
    </row>
    <row r="676" spans="1:3">
      <c r="A676" t="s">
        <v>1141</v>
      </c>
      <c r="B676" s="64">
        <v>1068.5</v>
      </c>
      <c r="C676" s="64">
        <v>528.44000000000005</v>
      </c>
    </row>
    <row r="677" spans="1:3">
      <c r="A677" t="s">
        <v>1142</v>
      </c>
      <c r="B677" s="64">
        <v>1071</v>
      </c>
      <c r="C677" s="64">
        <v>530.46</v>
      </c>
    </row>
    <row r="678" spans="1:3">
      <c r="A678" t="s">
        <v>1143</v>
      </c>
      <c r="B678" s="64">
        <v>1072.5</v>
      </c>
      <c r="C678" s="64">
        <v>528.33000000000004</v>
      </c>
    </row>
    <row r="679" spans="1:3">
      <c r="A679" t="s">
        <v>1144</v>
      </c>
      <c r="B679" s="64">
        <v>1064.5</v>
      </c>
      <c r="C679" s="64">
        <v>524.64</v>
      </c>
    </row>
    <row r="680" spans="1:3">
      <c r="A680" t="s">
        <v>1145</v>
      </c>
      <c r="B680" s="64">
        <v>1062</v>
      </c>
      <c r="C680" s="64">
        <v>521.61</v>
      </c>
    </row>
    <row r="681" spans="1:3">
      <c r="A681" t="s">
        <v>1146</v>
      </c>
      <c r="B681" s="64">
        <v>1061.5</v>
      </c>
      <c r="C681" s="64">
        <v>520.34</v>
      </c>
    </row>
    <row r="682" spans="1:3">
      <c r="A682" t="s">
        <v>1147</v>
      </c>
      <c r="B682" s="64">
        <v>1061.5</v>
      </c>
      <c r="C682" s="64">
        <v>520.6</v>
      </c>
    </row>
    <row r="683" spans="1:3">
      <c r="A683" t="s">
        <v>1148</v>
      </c>
      <c r="B683" s="64">
        <v>1057.5</v>
      </c>
      <c r="C683" s="64">
        <v>519.91</v>
      </c>
    </row>
    <row r="684" spans="1:3">
      <c r="A684" t="s">
        <v>1149</v>
      </c>
      <c r="B684" s="64">
        <v>1056.5</v>
      </c>
      <c r="C684" s="64">
        <v>518.91</v>
      </c>
    </row>
    <row r="685" spans="1:3">
      <c r="A685" t="s">
        <v>1150</v>
      </c>
      <c r="B685" s="64">
        <v>1056</v>
      </c>
      <c r="C685" s="64">
        <v>519.94000000000005</v>
      </c>
    </row>
    <row r="686" spans="1:3">
      <c r="A686" t="s">
        <v>1151</v>
      </c>
      <c r="B686" s="64">
        <v>1052</v>
      </c>
      <c r="C686" s="64">
        <v>518.74</v>
      </c>
    </row>
    <row r="687" spans="1:3">
      <c r="A687" t="s">
        <v>1152</v>
      </c>
      <c r="B687" s="64">
        <v>1048</v>
      </c>
      <c r="C687" s="64">
        <v>516.77</v>
      </c>
    </row>
    <row r="688" spans="1:3">
      <c r="A688" t="s">
        <v>1153</v>
      </c>
      <c r="B688" s="64">
        <v>1055.5</v>
      </c>
      <c r="C688" s="64">
        <v>521.49</v>
      </c>
    </row>
    <row r="689" spans="1:3">
      <c r="A689" t="s">
        <v>1154</v>
      </c>
      <c r="B689" s="64">
        <v>1055</v>
      </c>
      <c r="C689" s="64">
        <v>520.47</v>
      </c>
    </row>
    <row r="690" spans="1:3">
      <c r="A690" t="s">
        <v>1155</v>
      </c>
      <c r="B690" s="64">
        <v>1057.5</v>
      </c>
      <c r="C690" s="64">
        <v>521.71</v>
      </c>
    </row>
    <row r="691" spans="1:3">
      <c r="A691" t="s">
        <v>1156</v>
      </c>
      <c r="B691" s="64">
        <v>1056</v>
      </c>
      <c r="C691" s="64">
        <v>521.22</v>
      </c>
    </row>
    <row r="692" spans="1:3">
      <c r="A692" t="s">
        <v>1157</v>
      </c>
      <c r="B692" s="64">
        <v>1062.5</v>
      </c>
      <c r="C692" s="64">
        <v>524.16999999999996</v>
      </c>
    </row>
    <row r="693" spans="1:3">
      <c r="A693" t="s">
        <v>1158</v>
      </c>
      <c r="B693" s="64">
        <v>1061</v>
      </c>
      <c r="C693" s="64">
        <v>521.89</v>
      </c>
    </row>
    <row r="694" spans="1:3">
      <c r="A694" t="s">
        <v>1159</v>
      </c>
      <c r="B694" s="64">
        <v>1062</v>
      </c>
      <c r="C694" s="64">
        <v>522.9</v>
      </c>
    </row>
    <row r="695" spans="1:3">
      <c r="A695" t="s">
        <v>1160</v>
      </c>
      <c r="B695" s="64">
        <v>1059.5</v>
      </c>
      <c r="C695" s="64">
        <v>521.91999999999996</v>
      </c>
    </row>
    <row r="696" spans="1:3">
      <c r="A696" t="s">
        <v>1161</v>
      </c>
      <c r="B696" s="64">
        <v>1076.5</v>
      </c>
      <c r="C696" s="64">
        <v>530</v>
      </c>
    </row>
    <row r="697" spans="1:3">
      <c r="A697" t="s">
        <v>1162</v>
      </c>
      <c r="B697" s="64">
        <v>1090</v>
      </c>
      <c r="C697" s="64">
        <v>535.63</v>
      </c>
    </row>
    <row r="698" spans="1:3">
      <c r="A698" t="s">
        <v>1163</v>
      </c>
      <c r="B698" s="64">
        <v>1100</v>
      </c>
      <c r="C698" s="64">
        <v>540.80999999999995</v>
      </c>
    </row>
    <row r="699" spans="1:3">
      <c r="A699" t="s">
        <v>1164</v>
      </c>
      <c r="B699" s="64">
        <v>1105</v>
      </c>
      <c r="C699" s="64">
        <v>542.99</v>
      </c>
    </row>
    <row r="700" spans="1:3">
      <c r="A700" t="s">
        <v>1165</v>
      </c>
      <c r="B700" s="64">
        <v>1123</v>
      </c>
      <c r="C700" s="64">
        <v>549.95000000000005</v>
      </c>
    </row>
    <row r="701" spans="1:3">
      <c r="A701" t="s">
        <v>1166</v>
      </c>
      <c r="B701" s="64">
        <v>1154</v>
      </c>
      <c r="C701" s="64">
        <v>563.48</v>
      </c>
    </row>
    <row r="702" spans="1:3">
      <c r="A702" t="s">
        <v>1167</v>
      </c>
      <c r="B702" s="64">
        <v>1160.5</v>
      </c>
      <c r="C702" s="64">
        <v>565.54999999999995</v>
      </c>
    </row>
    <row r="703" spans="1:3">
      <c r="A703" t="s">
        <v>1168</v>
      </c>
      <c r="B703" s="64">
        <v>1165.5</v>
      </c>
      <c r="C703" s="64">
        <v>561.96</v>
      </c>
    </row>
    <row r="704" spans="1:3">
      <c r="A704" t="s">
        <v>1169</v>
      </c>
      <c r="B704" s="64">
        <v>1167</v>
      </c>
      <c r="C704" s="64">
        <v>564.59</v>
      </c>
    </row>
    <row r="705" spans="1:3">
      <c r="A705" t="s">
        <v>1170</v>
      </c>
      <c r="B705" s="64">
        <v>1167.5</v>
      </c>
      <c r="C705" s="64">
        <v>561.29999999999995</v>
      </c>
    </row>
    <row r="706" spans="1:3">
      <c r="A706" t="s">
        <v>1171</v>
      </c>
      <c r="B706" s="64">
        <v>1168</v>
      </c>
      <c r="C706" s="64">
        <v>561.80999999999995</v>
      </c>
    </row>
    <row r="707" spans="1:3">
      <c r="A707" t="s">
        <v>1172</v>
      </c>
      <c r="B707" s="64">
        <v>1167</v>
      </c>
      <c r="C707" s="64">
        <v>557.30999999999995</v>
      </c>
    </row>
    <row r="708" spans="1:3">
      <c r="A708" t="s">
        <v>1173</v>
      </c>
      <c r="B708" s="64">
        <v>1163.5</v>
      </c>
      <c r="C708" s="64">
        <v>554.84</v>
      </c>
    </row>
    <row r="709" spans="1:3">
      <c r="A709" t="s">
        <v>1174</v>
      </c>
      <c r="B709" s="64">
        <v>1165</v>
      </c>
      <c r="C709" s="64">
        <v>559.29</v>
      </c>
    </row>
    <row r="710" spans="1:3">
      <c r="A710" t="s">
        <v>1175</v>
      </c>
      <c r="B710" s="64">
        <v>1180</v>
      </c>
      <c r="C710" s="64">
        <v>566.76</v>
      </c>
    </row>
    <row r="711" spans="1:3">
      <c r="A711" t="s">
        <v>1176</v>
      </c>
      <c r="B711" s="64">
        <v>1181.5</v>
      </c>
      <c r="C711" s="64">
        <v>567.76</v>
      </c>
    </row>
    <row r="712" spans="1:3">
      <c r="A712" t="s">
        <v>1177</v>
      </c>
      <c r="B712" s="64">
        <v>1186</v>
      </c>
      <c r="C712" s="64">
        <v>568.01</v>
      </c>
    </row>
    <row r="713" spans="1:3">
      <c r="A713" t="s">
        <v>1178</v>
      </c>
      <c r="B713" s="64">
        <v>1193.5</v>
      </c>
      <c r="C713" s="64">
        <v>568.88</v>
      </c>
    </row>
    <row r="714" spans="1:3">
      <c r="A714" t="s">
        <v>1179</v>
      </c>
      <c r="B714" s="64">
        <v>1193</v>
      </c>
      <c r="C714" s="64">
        <v>560.88</v>
      </c>
    </row>
    <row r="715" spans="1:3">
      <c r="A715" t="s">
        <v>1180</v>
      </c>
      <c r="B715" s="64">
        <v>1193</v>
      </c>
      <c r="C715" s="64">
        <v>563</v>
      </c>
    </row>
    <row r="716" spans="1:3">
      <c r="A716" t="s">
        <v>1181</v>
      </c>
      <c r="B716" s="64">
        <v>1192</v>
      </c>
      <c r="C716" s="64">
        <v>563.05999999999995</v>
      </c>
    </row>
    <row r="717" spans="1:3">
      <c r="A717" t="s">
        <v>1182</v>
      </c>
      <c r="B717" s="64">
        <v>1193.5</v>
      </c>
      <c r="C717" s="64">
        <v>568.6</v>
      </c>
    </row>
    <row r="718" spans="1:3">
      <c r="A718" t="s">
        <v>1183</v>
      </c>
      <c r="B718" s="64">
        <v>1191.5</v>
      </c>
      <c r="C718" s="64">
        <v>573.11</v>
      </c>
    </row>
    <row r="719" spans="1:3">
      <c r="A719" t="s">
        <v>1184</v>
      </c>
      <c r="B719" s="64">
        <v>1192.5</v>
      </c>
      <c r="C719" s="64">
        <v>571.39</v>
      </c>
    </row>
    <row r="720" spans="1:3">
      <c r="A720" t="s">
        <v>1185</v>
      </c>
      <c r="B720" s="64">
        <v>1192.5</v>
      </c>
      <c r="C720" s="64">
        <v>573.87</v>
      </c>
    </row>
    <row r="721" spans="1:3">
      <c r="A721" t="s">
        <v>1186</v>
      </c>
      <c r="B721" s="64">
        <v>1183.5</v>
      </c>
      <c r="C721" s="64">
        <v>568.99</v>
      </c>
    </row>
    <row r="722" spans="1:3">
      <c r="A722" t="s">
        <v>1187</v>
      </c>
      <c r="B722" s="64">
        <v>1176.5</v>
      </c>
      <c r="C722" s="64">
        <v>567.26</v>
      </c>
    </row>
    <row r="723" spans="1:3">
      <c r="A723" t="s">
        <v>1188</v>
      </c>
      <c r="B723" s="64">
        <v>1181</v>
      </c>
      <c r="C723" s="64">
        <v>567.24</v>
      </c>
    </row>
    <row r="724" spans="1:3">
      <c r="A724" t="s">
        <v>1189</v>
      </c>
      <c r="B724" s="64">
        <v>1180.5</v>
      </c>
      <c r="C724" s="64">
        <v>565.37</v>
      </c>
    </row>
    <row r="725" spans="1:3">
      <c r="A725" t="s">
        <v>1190</v>
      </c>
      <c r="B725" s="64">
        <v>1182.5</v>
      </c>
      <c r="C725" s="64">
        <v>564.16999999999996</v>
      </c>
    </row>
    <row r="726" spans="1:3">
      <c r="A726" t="s">
        <v>1191</v>
      </c>
      <c r="B726" s="64">
        <v>1181.5</v>
      </c>
      <c r="C726" s="64">
        <v>565.58000000000004</v>
      </c>
    </row>
    <row r="727" spans="1:3">
      <c r="A727" t="s">
        <v>1192</v>
      </c>
      <c r="B727" s="64">
        <v>1183</v>
      </c>
      <c r="C727" s="64">
        <v>571.22</v>
      </c>
    </row>
    <row r="728" spans="1:3">
      <c r="A728" t="s">
        <v>1193</v>
      </c>
      <c r="B728" s="64">
        <v>1182</v>
      </c>
      <c r="C728" s="64">
        <v>573.23</v>
      </c>
    </row>
    <row r="729" spans="1:3">
      <c r="A729" t="s">
        <v>1194</v>
      </c>
      <c r="B729" s="64">
        <v>1181.5</v>
      </c>
      <c r="C729" s="64">
        <v>569.95000000000005</v>
      </c>
    </row>
    <row r="730" spans="1:3">
      <c r="A730" t="s">
        <v>1195</v>
      </c>
      <c r="B730" s="64">
        <v>1182.5</v>
      </c>
      <c r="C730" s="64">
        <v>575.42999999999995</v>
      </c>
    </row>
    <row r="731" spans="1:3">
      <c r="A731" t="s">
        <v>1196</v>
      </c>
      <c r="B731" s="64">
        <v>1187</v>
      </c>
      <c r="C731" s="64">
        <v>580.72</v>
      </c>
    </row>
    <row r="732" spans="1:3">
      <c r="A732" t="s">
        <v>1197</v>
      </c>
      <c r="B732" s="64">
        <v>1187.5</v>
      </c>
      <c r="C732" s="64">
        <v>580.67999999999995</v>
      </c>
    </row>
    <row r="733" spans="1:3">
      <c r="A733" t="s">
        <v>1198</v>
      </c>
      <c r="B733" s="64">
        <v>1194.5</v>
      </c>
      <c r="C733" s="64">
        <v>584.11</v>
      </c>
    </row>
    <row r="734" spans="1:3">
      <c r="A734" t="s">
        <v>1199</v>
      </c>
      <c r="B734" s="64">
        <v>1197.5</v>
      </c>
      <c r="C734" s="64">
        <v>588.16</v>
      </c>
    </row>
    <row r="735" spans="1:3">
      <c r="A735" t="s">
        <v>1200</v>
      </c>
      <c r="B735" s="64">
        <v>1195.5</v>
      </c>
      <c r="C735" s="64">
        <v>586.6</v>
      </c>
    </row>
    <row r="736" spans="1:3">
      <c r="A736" t="s">
        <v>1201</v>
      </c>
      <c r="B736" s="64">
        <v>1195</v>
      </c>
      <c r="C736" s="64">
        <v>588.38</v>
      </c>
    </row>
    <row r="737" spans="1:3">
      <c r="A737" t="s">
        <v>1202</v>
      </c>
      <c r="B737" s="64">
        <v>1197</v>
      </c>
      <c r="C737" s="64">
        <v>586.76</v>
      </c>
    </row>
    <row r="738" spans="1:3">
      <c r="A738" t="s">
        <v>1203</v>
      </c>
      <c r="B738" s="64">
        <v>1194.5</v>
      </c>
      <c r="C738" s="64">
        <v>586.11</v>
      </c>
    </row>
    <row r="739" spans="1:3">
      <c r="A739" t="s">
        <v>1204</v>
      </c>
      <c r="B739" s="64">
        <v>1196</v>
      </c>
      <c r="C739" s="64">
        <v>589.16</v>
      </c>
    </row>
    <row r="740" spans="1:3">
      <c r="A740" t="s">
        <v>1205</v>
      </c>
      <c r="B740" s="64">
        <v>1192.5</v>
      </c>
      <c r="C740" s="64">
        <v>585.71</v>
      </c>
    </row>
    <row r="741" spans="1:3">
      <c r="A741" t="s">
        <v>1206</v>
      </c>
      <c r="B741" s="64">
        <v>1193</v>
      </c>
      <c r="C741" s="64">
        <v>587.11</v>
      </c>
    </row>
    <row r="742" spans="1:3">
      <c r="A742" t="s">
        <v>1207</v>
      </c>
      <c r="B742" s="64">
        <v>1193</v>
      </c>
      <c r="C742" s="64">
        <v>585.95000000000005</v>
      </c>
    </row>
    <row r="743" spans="1:3">
      <c r="A743" t="s">
        <v>1208</v>
      </c>
      <c r="B743" s="64">
        <v>1193.5</v>
      </c>
      <c r="C743" s="64">
        <v>583.9</v>
      </c>
    </row>
    <row r="744" spans="1:3">
      <c r="A744" t="s">
        <v>1209</v>
      </c>
      <c r="B744" s="64">
        <v>1195.5</v>
      </c>
      <c r="C744" s="64">
        <v>585.16999999999996</v>
      </c>
    </row>
    <row r="745" spans="1:3">
      <c r="A745" t="s">
        <v>1210</v>
      </c>
      <c r="B745" s="64">
        <v>1197</v>
      </c>
      <c r="C745" s="64">
        <v>585.33000000000004</v>
      </c>
    </row>
    <row r="746" spans="1:3">
      <c r="A746" t="s">
        <v>1211</v>
      </c>
      <c r="B746" s="64">
        <v>1201.5</v>
      </c>
      <c r="C746" s="64">
        <v>588.39</v>
      </c>
    </row>
    <row r="747" spans="1:3">
      <c r="A747" t="s">
        <v>1212</v>
      </c>
      <c r="B747" s="64">
        <v>1204</v>
      </c>
      <c r="C747" s="64">
        <v>589.04</v>
      </c>
    </row>
    <row r="748" spans="1:3">
      <c r="A748" t="s">
        <v>1213</v>
      </c>
      <c r="B748" s="64">
        <v>1201</v>
      </c>
      <c r="C748" s="64">
        <v>589.29999999999995</v>
      </c>
    </row>
    <row r="749" spans="1:3">
      <c r="A749" t="s">
        <v>1214</v>
      </c>
      <c r="B749" s="64">
        <v>1203</v>
      </c>
      <c r="C749" s="64">
        <v>592.32000000000005</v>
      </c>
    </row>
    <row r="750" spans="1:3">
      <c r="A750" t="s">
        <v>1215</v>
      </c>
      <c r="B750" s="64">
        <v>1202</v>
      </c>
      <c r="C750" s="64">
        <v>592.12</v>
      </c>
    </row>
    <row r="751" spans="1:3">
      <c r="A751" t="s">
        <v>1216</v>
      </c>
      <c r="B751" s="64">
        <v>1201.5</v>
      </c>
      <c r="C751" s="64">
        <v>600.15</v>
      </c>
    </row>
    <row r="752" spans="1:3">
      <c r="A752" t="s">
        <v>1217</v>
      </c>
      <c r="B752" s="64">
        <v>1200</v>
      </c>
      <c r="C752" s="64">
        <v>604.23</v>
      </c>
    </row>
    <row r="753" spans="1:3">
      <c r="A753" t="s">
        <v>1218</v>
      </c>
      <c r="B753" s="64">
        <v>1214</v>
      </c>
      <c r="C753" s="64">
        <v>610.04999999999995</v>
      </c>
    </row>
    <row r="754" spans="1:3">
      <c r="A754" t="s">
        <v>1219</v>
      </c>
      <c r="B754" s="64">
        <v>1232.5</v>
      </c>
      <c r="C754" s="64">
        <v>620.28</v>
      </c>
    </row>
    <row r="755" spans="1:3">
      <c r="A755" t="s">
        <v>1220</v>
      </c>
      <c r="B755" s="64">
        <v>1236</v>
      </c>
      <c r="C755" s="64">
        <v>622.04</v>
      </c>
    </row>
    <row r="756" spans="1:3">
      <c r="A756" t="s">
        <v>1221</v>
      </c>
      <c r="B756" s="64">
        <v>1236.5</v>
      </c>
      <c r="C756" s="64">
        <v>620.41999999999996</v>
      </c>
    </row>
    <row r="757" spans="1:3">
      <c r="A757" t="s">
        <v>1222</v>
      </c>
      <c r="B757" s="64">
        <v>1250</v>
      </c>
      <c r="C757" s="64">
        <v>629.41</v>
      </c>
    </row>
    <row r="758" spans="1:3">
      <c r="A758" t="s">
        <v>1223</v>
      </c>
      <c r="B758" s="64">
        <v>1256.5</v>
      </c>
      <c r="C758" s="64">
        <v>631.72</v>
      </c>
    </row>
    <row r="759" spans="1:3">
      <c r="A759" t="s">
        <v>1224</v>
      </c>
      <c r="B759" s="64">
        <v>1266</v>
      </c>
      <c r="C759" s="64">
        <v>641.99</v>
      </c>
    </row>
    <row r="760" spans="1:3">
      <c r="A760" t="s">
        <v>1225</v>
      </c>
      <c r="B760" s="64">
        <v>1272.5</v>
      </c>
      <c r="C760" s="64">
        <v>645.28</v>
      </c>
    </row>
    <row r="761" spans="1:3">
      <c r="A761" t="s">
        <v>1226</v>
      </c>
      <c r="B761" s="64">
        <v>1274.5</v>
      </c>
      <c r="C761" s="64">
        <v>648.27</v>
      </c>
    </row>
    <row r="762" spans="1:3">
      <c r="A762" t="s">
        <v>1227</v>
      </c>
      <c r="B762" s="64">
        <v>1283</v>
      </c>
      <c r="C762" s="64">
        <v>654.92999999999995</v>
      </c>
    </row>
    <row r="763" spans="1:3">
      <c r="A763" t="s">
        <v>1228</v>
      </c>
      <c r="B763" s="64">
        <v>1295</v>
      </c>
      <c r="C763" s="64">
        <v>658.36</v>
      </c>
    </row>
    <row r="764" spans="1:3">
      <c r="A764" t="s">
        <v>1229</v>
      </c>
      <c r="B764" s="64">
        <v>1306</v>
      </c>
      <c r="C764" s="64">
        <v>665.31</v>
      </c>
    </row>
    <row r="765" spans="1:3">
      <c r="A765" t="s">
        <v>1230</v>
      </c>
      <c r="B765" s="64">
        <v>1310.5</v>
      </c>
      <c r="C765" s="64">
        <v>670.33</v>
      </c>
    </row>
    <row r="766" spans="1:3">
      <c r="A766" t="s">
        <v>1231</v>
      </c>
      <c r="B766" s="64">
        <v>1313</v>
      </c>
      <c r="C766" s="64">
        <v>668.53</v>
      </c>
    </row>
    <row r="767" spans="1:3">
      <c r="A767" t="s">
        <v>1232</v>
      </c>
      <c r="B767" s="64">
        <v>1316.5</v>
      </c>
      <c r="C767" s="64">
        <v>666.58</v>
      </c>
    </row>
    <row r="768" spans="1:3">
      <c r="A768" t="s">
        <v>1233</v>
      </c>
      <c r="B768" s="64">
        <v>1316.5</v>
      </c>
      <c r="C768" s="64">
        <v>667.6</v>
      </c>
    </row>
    <row r="769" spans="1:3">
      <c r="A769" t="s">
        <v>1234</v>
      </c>
      <c r="B769" s="64">
        <v>1314</v>
      </c>
      <c r="C769" s="64">
        <v>664.64</v>
      </c>
    </row>
    <row r="770" spans="1:3">
      <c r="A770" t="s">
        <v>1235</v>
      </c>
      <c r="B770" s="64">
        <v>1314</v>
      </c>
      <c r="C770" s="64">
        <v>662.3</v>
      </c>
    </row>
    <row r="771" spans="1:3">
      <c r="A771" t="s">
        <v>1236</v>
      </c>
      <c r="B771" s="64">
        <v>1314.5</v>
      </c>
      <c r="C771" s="64">
        <v>666.24</v>
      </c>
    </row>
    <row r="772" spans="1:3">
      <c r="A772" t="s">
        <v>1237</v>
      </c>
      <c r="B772" s="64">
        <v>1312.5</v>
      </c>
      <c r="C772" s="64">
        <v>664.22</v>
      </c>
    </row>
    <row r="773" spans="1:3">
      <c r="A773" t="s">
        <v>1238</v>
      </c>
      <c r="B773" s="64">
        <v>1313.5</v>
      </c>
      <c r="C773" s="64">
        <v>662.71</v>
      </c>
    </row>
    <row r="774" spans="1:3">
      <c r="A774" t="s">
        <v>1239</v>
      </c>
      <c r="B774" s="64">
        <v>1310.5</v>
      </c>
      <c r="C774" s="64">
        <v>662.54</v>
      </c>
    </row>
    <row r="775" spans="1:3">
      <c r="A775" t="s">
        <v>1240</v>
      </c>
      <c r="B775" s="64">
        <v>1311.5</v>
      </c>
      <c r="C775" s="64">
        <v>667.09</v>
      </c>
    </row>
    <row r="776" spans="1:3">
      <c r="A776" t="s">
        <v>1241</v>
      </c>
      <c r="B776" s="64">
        <v>1310.5</v>
      </c>
      <c r="C776" s="64">
        <v>665.57</v>
      </c>
    </row>
    <row r="777" spans="1:3">
      <c r="A777" t="s">
        <v>1242</v>
      </c>
      <c r="B777" s="64">
        <v>1305.5</v>
      </c>
      <c r="C777" s="64">
        <v>665.73</v>
      </c>
    </row>
    <row r="778" spans="1:3">
      <c r="A778" t="s">
        <v>1243</v>
      </c>
      <c r="B778" s="64">
        <v>1305</v>
      </c>
      <c r="C778" s="64">
        <v>669.23</v>
      </c>
    </row>
    <row r="779" spans="1:3">
      <c r="A779" t="s">
        <v>1244</v>
      </c>
      <c r="B779" s="64">
        <v>1305.5</v>
      </c>
      <c r="C779" s="64">
        <v>666.75</v>
      </c>
    </row>
    <row r="780" spans="1:3">
      <c r="A780" t="s">
        <v>1245</v>
      </c>
      <c r="B780" s="64">
        <v>1300</v>
      </c>
      <c r="C780" s="64">
        <v>662.59</v>
      </c>
    </row>
    <row r="781" spans="1:3">
      <c r="A781" t="s">
        <v>1246</v>
      </c>
      <c r="B781" s="64">
        <v>1294</v>
      </c>
      <c r="C781" s="64">
        <v>656.19</v>
      </c>
    </row>
    <row r="782" spans="1:3">
      <c r="A782" t="s">
        <v>1247</v>
      </c>
      <c r="B782" s="64">
        <v>1283</v>
      </c>
      <c r="C782" s="64">
        <v>648.96</v>
      </c>
    </row>
    <row r="783" spans="1:3">
      <c r="A783" t="s">
        <v>1248</v>
      </c>
      <c r="B783" s="64">
        <v>1279</v>
      </c>
      <c r="C783" s="64">
        <v>644.98</v>
      </c>
    </row>
    <row r="784" spans="1:3">
      <c r="A784" t="s">
        <v>1249</v>
      </c>
      <c r="B784" s="64">
        <v>1271</v>
      </c>
      <c r="C784" s="64">
        <v>639.01</v>
      </c>
    </row>
    <row r="785" spans="1:3">
      <c r="A785" t="s">
        <v>1250</v>
      </c>
      <c r="B785" s="64">
        <v>1260.5</v>
      </c>
      <c r="C785" s="64">
        <v>634.37</v>
      </c>
    </row>
    <row r="786" spans="1:3">
      <c r="A786" t="s">
        <v>1251</v>
      </c>
      <c r="B786" s="64">
        <v>1251.5</v>
      </c>
      <c r="C786" s="64">
        <v>628.26</v>
      </c>
    </row>
    <row r="787" spans="1:3">
      <c r="A787" t="s">
        <v>1252</v>
      </c>
      <c r="B787" s="64">
        <v>1253.5</v>
      </c>
      <c r="C787" s="64">
        <v>624.55999999999995</v>
      </c>
    </row>
    <row r="788" spans="1:3">
      <c r="A788" t="s">
        <v>1253</v>
      </c>
      <c r="B788" s="64">
        <v>1249</v>
      </c>
      <c r="C788" s="64">
        <v>620.16</v>
      </c>
    </row>
    <row r="789" spans="1:3">
      <c r="A789" t="s">
        <v>1254</v>
      </c>
      <c r="B789" s="64">
        <v>1251.5</v>
      </c>
      <c r="C789" s="64">
        <v>621.71</v>
      </c>
    </row>
    <row r="790" spans="1:3">
      <c r="A790" t="s">
        <v>1255</v>
      </c>
      <c r="B790" s="64">
        <v>1253</v>
      </c>
      <c r="C790" s="64">
        <v>621.22</v>
      </c>
    </row>
    <row r="791" spans="1:3">
      <c r="A791" t="s">
        <v>1256</v>
      </c>
      <c r="B791" s="64">
        <v>1261</v>
      </c>
      <c r="C791" s="64">
        <v>627.99</v>
      </c>
    </row>
    <row r="792" spans="1:3">
      <c r="A792" t="s">
        <v>1257</v>
      </c>
      <c r="B792" s="64">
        <v>1260.5</v>
      </c>
      <c r="C792" s="64">
        <v>623.39</v>
      </c>
    </row>
    <row r="793" spans="1:3">
      <c r="A793" t="s">
        <v>1258</v>
      </c>
      <c r="B793" s="64">
        <v>1255</v>
      </c>
      <c r="C793" s="64">
        <v>621.29</v>
      </c>
    </row>
    <row r="794" spans="1:3">
      <c r="A794" t="s">
        <v>1259</v>
      </c>
      <c r="B794" s="64">
        <v>1253.5</v>
      </c>
      <c r="C794" s="64">
        <v>619.92999999999995</v>
      </c>
    </row>
    <row r="795" spans="1:3">
      <c r="A795" t="s">
        <v>1260</v>
      </c>
      <c r="B795" s="64">
        <v>1264.5</v>
      </c>
      <c r="C795" s="64">
        <v>624.75</v>
      </c>
    </row>
    <row r="796" spans="1:3">
      <c r="A796" t="s">
        <v>1261</v>
      </c>
      <c r="B796" s="64">
        <v>1312.5</v>
      </c>
      <c r="C796" s="64">
        <v>651.36</v>
      </c>
    </row>
    <row r="797" spans="1:3">
      <c r="A797" t="s">
        <v>1262</v>
      </c>
      <c r="B797" s="64">
        <v>1314.5</v>
      </c>
      <c r="C797" s="64">
        <v>661.22</v>
      </c>
    </row>
    <row r="798" spans="1:3">
      <c r="A798" t="s">
        <v>1263</v>
      </c>
      <c r="B798" s="64">
        <v>1325.5</v>
      </c>
      <c r="C798" s="64">
        <v>666.08</v>
      </c>
    </row>
    <row r="799" spans="1:3">
      <c r="A799" t="s">
        <v>1264</v>
      </c>
      <c r="B799" s="64">
        <v>1329</v>
      </c>
      <c r="C799" s="64">
        <v>669.52</v>
      </c>
    </row>
    <row r="800" spans="1:3">
      <c r="A800" t="s">
        <v>1265</v>
      </c>
      <c r="B800" s="64">
        <v>1342</v>
      </c>
      <c r="C800" s="64">
        <v>678.46</v>
      </c>
    </row>
    <row r="801" spans="1:3">
      <c r="A801" t="s">
        <v>1266</v>
      </c>
      <c r="B801" s="64">
        <v>1347.5</v>
      </c>
      <c r="C801" s="64">
        <v>681.59</v>
      </c>
    </row>
    <row r="802" spans="1:3">
      <c r="A802" t="s">
        <v>1267</v>
      </c>
      <c r="B802" s="64">
        <v>1353.5</v>
      </c>
      <c r="C802" s="64">
        <v>687.06</v>
      </c>
    </row>
    <row r="803" spans="1:3">
      <c r="A803" t="s">
        <v>1268</v>
      </c>
      <c r="B803" s="64">
        <v>1365.5</v>
      </c>
      <c r="C803" s="64">
        <v>684.46</v>
      </c>
    </row>
    <row r="804" spans="1:3">
      <c r="A804" t="s">
        <v>1269</v>
      </c>
      <c r="B804" s="64">
        <v>1361</v>
      </c>
      <c r="C804" s="64">
        <v>682.55</v>
      </c>
    </row>
    <row r="805" spans="1:3">
      <c r="A805" t="s">
        <v>1270</v>
      </c>
      <c r="B805" s="64">
        <v>1356.5</v>
      </c>
      <c r="C805" s="64">
        <v>678.25</v>
      </c>
    </row>
    <row r="806" spans="1:3">
      <c r="A806" t="s">
        <v>1271</v>
      </c>
      <c r="B806" s="64">
        <v>1334</v>
      </c>
      <c r="C806" s="64">
        <v>661.05</v>
      </c>
    </row>
    <row r="807" spans="1:3">
      <c r="A807" t="s">
        <v>1272</v>
      </c>
      <c r="B807" s="64">
        <v>1311.5</v>
      </c>
      <c r="C807" s="64">
        <v>652.49</v>
      </c>
    </row>
    <row r="808" spans="1:3">
      <c r="A808" t="s">
        <v>1273</v>
      </c>
      <c r="B808" s="64">
        <v>1293</v>
      </c>
      <c r="C808" s="64">
        <v>640.1</v>
      </c>
    </row>
    <row r="809" spans="1:3">
      <c r="A809" t="s">
        <v>1274</v>
      </c>
      <c r="B809" s="64">
        <v>1255.5</v>
      </c>
      <c r="C809" s="64">
        <v>620.61</v>
      </c>
    </row>
    <row r="810" spans="1:3">
      <c r="A810" t="s">
        <v>1275</v>
      </c>
      <c r="B810" s="64">
        <v>1237</v>
      </c>
      <c r="C810" s="64">
        <v>613.29</v>
      </c>
    </row>
    <row r="811" spans="1:3">
      <c r="A811" t="s">
        <v>1276</v>
      </c>
      <c r="B811" s="64">
        <v>1215</v>
      </c>
      <c r="C811" s="64">
        <v>605.08000000000004</v>
      </c>
    </row>
    <row r="812" spans="1:3">
      <c r="A812" t="s">
        <v>1277</v>
      </c>
      <c r="B812" s="64">
        <v>1198</v>
      </c>
      <c r="C812" s="64">
        <v>599.29999999999995</v>
      </c>
    </row>
    <row r="813" spans="1:3">
      <c r="A813" t="s">
        <v>1278</v>
      </c>
      <c r="B813" s="64">
        <v>1189</v>
      </c>
      <c r="C813" s="64">
        <v>592.72</v>
      </c>
    </row>
    <row r="814" spans="1:3">
      <c r="A814" t="s">
        <v>1279</v>
      </c>
      <c r="B814" s="64">
        <v>1184</v>
      </c>
      <c r="C814" s="64">
        <v>591.41</v>
      </c>
    </row>
    <row r="815" spans="1:3">
      <c r="A815" t="s">
        <v>1280</v>
      </c>
      <c r="B815" s="64">
        <v>1170.5</v>
      </c>
      <c r="C815" s="64">
        <v>582.04999999999995</v>
      </c>
    </row>
    <row r="816" spans="1:3">
      <c r="A816" t="s">
        <v>1281</v>
      </c>
      <c r="B816" s="64">
        <v>1160</v>
      </c>
      <c r="C816" s="64">
        <v>576.54</v>
      </c>
    </row>
    <row r="817" spans="1:3">
      <c r="A817" t="s">
        <v>1282</v>
      </c>
      <c r="B817" s="64">
        <v>1145</v>
      </c>
      <c r="C817" s="64">
        <v>568.24</v>
      </c>
    </row>
    <row r="818" spans="1:3">
      <c r="A818" t="s">
        <v>1283</v>
      </c>
      <c r="B818" s="64">
        <v>1137.5</v>
      </c>
      <c r="C818" s="64">
        <v>567.04999999999995</v>
      </c>
    </row>
    <row r="819" spans="1:3">
      <c r="A819" t="s">
        <v>1284</v>
      </c>
      <c r="B819" s="64">
        <v>1137.5</v>
      </c>
      <c r="C819" s="64">
        <v>567.04999999999995</v>
      </c>
    </row>
    <row r="820" spans="1:3">
      <c r="A820" t="s">
        <v>1285</v>
      </c>
      <c r="B820" s="64">
        <v>1133</v>
      </c>
      <c r="C820" s="64">
        <v>562.84</v>
      </c>
    </row>
    <row r="821" spans="1:3">
      <c r="A821" t="s">
        <v>1286</v>
      </c>
      <c r="B821" s="64">
        <v>1123</v>
      </c>
      <c r="C821" s="64">
        <v>554.02</v>
      </c>
    </row>
    <row r="822" spans="1:3">
      <c r="A822" t="s">
        <v>1287</v>
      </c>
      <c r="B822" s="64">
        <v>1107</v>
      </c>
      <c r="C822" s="64">
        <v>550.75</v>
      </c>
    </row>
    <row r="823" spans="1:3">
      <c r="A823" t="s">
        <v>1288</v>
      </c>
      <c r="B823" s="64">
        <v>1096.5</v>
      </c>
      <c r="C823" s="64">
        <v>543.9</v>
      </c>
    </row>
    <row r="824" spans="1:3">
      <c r="A824" t="s">
        <v>1289</v>
      </c>
      <c r="B824" s="64">
        <v>1073.5</v>
      </c>
      <c r="C824" s="64">
        <v>529.86</v>
      </c>
    </row>
    <row r="825" spans="1:3">
      <c r="A825" t="s">
        <v>1290</v>
      </c>
      <c r="B825" s="64">
        <v>1047.5</v>
      </c>
      <c r="C825" s="64">
        <v>516.01</v>
      </c>
    </row>
    <row r="826" spans="1:3">
      <c r="A826" t="s">
        <v>1291</v>
      </c>
      <c r="B826" s="64">
        <v>1034</v>
      </c>
      <c r="C826" s="64">
        <v>507.36</v>
      </c>
    </row>
    <row r="827" spans="1:3">
      <c r="A827" t="s">
        <v>1292</v>
      </c>
      <c r="B827" s="64">
        <v>1030</v>
      </c>
      <c r="C827" s="64">
        <v>505.15</v>
      </c>
    </row>
    <row r="828" spans="1:3">
      <c r="A828" t="s">
        <v>1293</v>
      </c>
      <c r="B828" s="64">
        <v>1023.5</v>
      </c>
      <c r="C828" s="64">
        <v>502.21</v>
      </c>
    </row>
    <row r="829" spans="1:3">
      <c r="A829" t="s">
        <v>1294</v>
      </c>
      <c r="B829" s="64">
        <v>1014</v>
      </c>
      <c r="C829" s="64">
        <v>495.6</v>
      </c>
    </row>
    <row r="830" spans="1:3">
      <c r="A830" t="s">
        <v>1295</v>
      </c>
      <c r="B830" s="64">
        <v>1018.5</v>
      </c>
      <c r="C830" s="64">
        <v>496.83</v>
      </c>
    </row>
    <row r="831" spans="1:3">
      <c r="A831" t="s">
        <v>1296</v>
      </c>
      <c r="B831" s="64">
        <v>1023.5</v>
      </c>
      <c r="C831" s="64">
        <v>497.81</v>
      </c>
    </row>
    <row r="832" spans="1:3">
      <c r="A832" t="s">
        <v>1297</v>
      </c>
      <c r="B832" s="64">
        <v>1026.5</v>
      </c>
      <c r="C832" s="64">
        <v>495.18</v>
      </c>
    </row>
    <row r="833" spans="1:3">
      <c r="A833" t="s">
        <v>1298</v>
      </c>
      <c r="B833" s="64">
        <v>1025.5</v>
      </c>
      <c r="C833" s="64">
        <v>486.02</v>
      </c>
    </row>
    <row r="834" spans="1:3">
      <c r="A834" t="s">
        <v>1299</v>
      </c>
      <c r="B834" s="64">
        <v>1024.5</v>
      </c>
      <c r="C834" s="64">
        <v>481.21</v>
      </c>
    </row>
    <row r="835" spans="1:3">
      <c r="A835" t="s">
        <v>1300</v>
      </c>
      <c r="B835" s="64">
        <v>1030</v>
      </c>
      <c r="C835" s="64">
        <v>484.02</v>
      </c>
    </row>
    <row r="836" spans="1:3">
      <c r="A836" t="s">
        <v>1301</v>
      </c>
      <c r="B836" s="64">
        <v>1043.5</v>
      </c>
      <c r="C836" s="64">
        <v>488.3</v>
      </c>
    </row>
    <row r="837" spans="1:3">
      <c r="A837" t="s">
        <v>1302</v>
      </c>
      <c r="B837" s="64">
        <v>1049</v>
      </c>
      <c r="C837" s="64">
        <v>492.03</v>
      </c>
    </row>
    <row r="838" spans="1:3">
      <c r="A838" t="s">
        <v>1303</v>
      </c>
      <c r="B838" s="64">
        <v>1058.5</v>
      </c>
      <c r="C838" s="64">
        <v>498.82</v>
      </c>
    </row>
    <row r="839" spans="1:3">
      <c r="A839" t="s">
        <v>1304</v>
      </c>
      <c r="B839" s="64">
        <v>1057</v>
      </c>
      <c r="C839" s="64">
        <v>494.85</v>
      </c>
    </row>
    <row r="840" spans="1:3">
      <c r="A840" t="s">
        <v>1305</v>
      </c>
      <c r="B840" s="64">
        <v>1054</v>
      </c>
      <c r="C840" s="64">
        <v>490.69</v>
      </c>
    </row>
    <row r="841" spans="1:3">
      <c r="A841" t="s">
        <v>1306</v>
      </c>
      <c r="B841" s="64">
        <v>1061.5</v>
      </c>
      <c r="C841" s="64">
        <v>496.72</v>
      </c>
    </row>
    <row r="842" spans="1:3">
      <c r="A842" t="s">
        <v>1307</v>
      </c>
      <c r="B842" s="64">
        <v>1075.5</v>
      </c>
      <c r="C842" s="64">
        <v>499.77</v>
      </c>
    </row>
    <row r="843" spans="1:3">
      <c r="A843" t="s">
        <v>1308</v>
      </c>
      <c r="B843" s="64">
        <v>1078.5</v>
      </c>
      <c r="C843" s="64">
        <v>503.5</v>
      </c>
    </row>
    <row r="844" spans="1:3">
      <c r="A844" t="s">
        <v>1309</v>
      </c>
      <c r="B844" s="64">
        <v>1080.5</v>
      </c>
      <c r="C844" s="64">
        <v>503.96</v>
      </c>
    </row>
    <row r="845" spans="1:3">
      <c r="A845" t="s">
        <v>1310</v>
      </c>
      <c r="B845" s="64">
        <v>1081.5</v>
      </c>
      <c r="C845" s="64">
        <v>497.93</v>
      </c>
    </row>
    <row r="846" spans="1:3">
      <c r="A846" t="s">
        <v>1311</v>
      </c>
      <c r="B846" s="64">
        <v>1080.5</v>
      </c>
      <c r="C846" s="64">
        <v>496.33</v>
      </c>
    </row>
    <row r="847" spans="1:3">
      <c r="A847" t="s">
        <v>1312</v>
      </c>
      <c r="B847" s="64">
        <v>1079</v>
      </c>
      <c r="C847" s="64">
        <v>489.34</v>
      </c>
    </row>
    <row r="848" spans="1:3">
      <c r="A848" t="s">
        <v>1313</v>
      </c>
      <c r="B848" s="64">
        <v>1083.5</v>
      </c>
      <c r="C848" s="64">
        <v>479.64</v>
      </c>
    </row>
    <row r="849" spans="1:3">
      <c r="A849" t="s">
        <v>1314</v>
      </c>
      <c r="B849" s="64">
        <v>1082.5</v>
      </c>
      <c r="C849" s="64">
        <v>482.4</v>
      </c>
    </row>
    <row r="850" spans="1:3">
      <c r="A850" t="s">
        <v>1315</v>
      </c>
      <c r="B850" s="64">
        <v>1086.5</v>
      </c>
      <c r="C850" s="64">
        <v>487.88</v>
      </c>
    </row>
    <row r="851" spans="1:3">
      <c r="A851" t="s">
        <v>1316</v>
      </c>
      <c r="B851" s="64">
        <v>1091.5</v>
      </c>
      <c r="C851" s="64">
        <v>493.89</v>
      </c>
    </row>
    <row r="852" spans="1:3">
      <c r="A852" t="s">
        <v>1317</v>
      </c>
      <c r="B852" s="64">
        <v>1092</v>
      </c>
      <c r="C852" s="64">
        <v>498.63</v>
      </c>
    </row>
    <row r="853" spans="1:3">
      <c r="A853" t="s">
        <v>1318</v>
      </c>
      <c r="B853" s="64">
        <v>1097</v>
      </c>
      <c r="C853" s="64">
        <v>499.77</v>
      </c>
    </row>
    <row r="854" spans="1:3">
      <c r="A854" t="s">
        <v>1319</v>
      </c>
      <c r="B854" s="64">
        <v>1094</v>
      </c>
      <c r="C854" s="64">
        <v>490.36</v>
      </c>
    </row>
    <row r="855" spans="1:3">
      <c r="A855" t="s">
        <v>1320</v>
      </c>
      <c r="B855" s="64">
        <v>1094.5</v>
      </c>
      <c r="C855" s="64">
        <v>490.81</v>
      </c>
    </row>
    <row r="856" spans="1:3">
      <c r="A856" t="s">
        <v>1321</v>
      </c>
      <c r="B856" s="64">
        <v>1088.5</v>
      </c>
      <c r="C856" s="64">
        <v>483.99</v>
      </c>
    </row>
    <row r="857" spans="1:3">
      <c r="A857" t="s">
        <v>1322</v>
      </c>
      <c r="B857" s="64">
        <v>1090</v>
      </c>
      <c r="C857" s="64">
        <v>480.39</v>
      </c>
    </row>
    <row r="858" spans="1:3">
      <c r="A858" t="s">
        <v>1323</v>
      </c>
      <c r="B858" s="64">
        <v>1087.5</v>
      </c>
      <c r="C858" s="64">
        <v>481.19</v>
      </c>
    </row>
    <row r="859" spans="1:3">
      <c r="A859" t="s">
        <v>1324</v>
      </c>
      <c r="B859" s="64">
        <v>1075</v>
      </c>
      <c r="C859" s="64">
        <v>475.24</v>
      </c>
    </row>
    <row r="860" spans="1:3">
      <c r="A860" t="s">
        <v>1325</v>
      </c>
      <c r="B860" s="64">
        <v>1069.5</v>
      </c>
      <c r="C860" s="64">
        <v>473.65</v>
      </c>
    </row>
    <row r="861" spans="1:3">
      <c r="A861" t="s">
        <v>1326</v>
      </c>
      <c r="B861" s="64">
        <v>1067.5</v>
      </c>
      <c r="C861" s="64">
        <v>470.26</v>
      </c>
    </row>
    <row r="862" spans="1:3">
      <c r="A862" t="s">
        <v>1327</v>
      </c>
      <c r="B862" s="64">
        <v>1065</v>
      </c>
      <c r="C862" s="64">
        <v>471.66</v>
      </c>
    </row>
    <row r="863" spans="1:3">
      <c r="A863" t="s">
        <v>1328</v>
      </c>
      <c r="B863" s="64">
        <v>1060.5</v>
      </c>
      <c r="C863" s="64">
        <v>467.8</v>
      </c>
    </row>
    <row r="864" spans="1:3">
      <c r="A864" t="s">
        <v>1329</v>
      </c>
      <c r="B864" s="64">
        <v>1047.5</v>
      </c>
      <c r="C864" s="64">
        <v>470.15</v>
      </c>
    </row>
    <row r="865" spans="1:3">
      <c r="A865" t="s">
        <v>1330</v>
      </c>
      <c r="B865" s="64">
        <v>1045.5</v>
      </c>
      <c r="C865" s="64">
        <v>463.23</v>
      </c>
    </row>
    <row r="866" spans="1:3">
      <c r="A866" t="s">
        <v>1331</v>
      </c>
      <c r="B866" s="64">
        <v>1033</v>
      </c>
      <c r="C866" s="64">
        <v>463.02</v>
      </c>
    </row>
    <row r="867" spans="1:3">
      <c r="A867" t="s">
        <v>1332</v>
      </c>
      <c r="B867" s="64">
        <v>1023</v>
      </c>
      <c r="C867" s="64">
        <v>459.16</v>
      </c>
    </row>
    <row r="868" spans="1:3">
      <c r="A868" t="s">
        <v>1333</v>
      </c>
      <c r="B868" s="64">
        <v>1018.5</v>
      </c>
      <c r="C868" s="64">
        <v>454.89</v>
      </c>
    </row>
    <row r="869" spans="1:3">
      <c r="A869" t="s">
        <v>1334</v>
      </c>
      <c r="B869" s="64">
        <v>1014.5</v>
      </c>
      <c r="C869" s="64">
        <v>453.71</v>
      </c>
    </row>
    <row r="870" spans="1:3">
      <c r="A870" t="s">
        <v>1335</v>
      </c>
      <c r="B870" s="64">
        <v>1015</v>
      </c>
      <c r="C870" s="64">
        <v>456.38</v>
      </c>
    </row>
    <row r="871" spans="1:3">
      <c r="A871" t="s">
        <v>1336</v>
      </c>
      <c r="B871" s="64">
        <v>1013.5</v>
      </c>
      <c r="C871" s="64">
        <v>450.44</v>
      </c>
    </row>
    <row r="872" spans="1:3">
      <c r="A872" t="s">
        <v>1337</v>
      </c>
      <c r="B872" s="64">
        <v>1015</v>
      </c>
      <c r="C872" s="64">
        <v>452.32</v>
      </c>
    </row>
    <row r="873" spans="1:3">
      <c r="A873" t="s">
        <v>1338</v>
      </c>
      <c r="B873" s="64">
        <v>1020.5</v>
      </c>
      <c r="C873" s="64">
        <v>452.55</v>
      </c>
    </row>
    <row r="874" spans="1:3">
      <c r="A874" t="s">
        <v>1339</v>
      </c>
      <c r="B874" s="64">
        <v>1019</v>
      </c>
      <c r="C874" s="64">
        <v>449.1</v>
      </c>
    </row>
    <row r="875" spans="1:3">
      <c r="A875" t="s">
        <v>1340</v>
      </c>
      <c r="B875" s="64">
        <v>1021.5</v>
      </c>
      <c r="C875" s="64">
        <v>447.83</v>
      </c>
    </row>
    <row r="876" spans="1:3">
      <c r="A876" t="s">
        <v>1341</v>
      </c>
      <c r="B876" s="64">
        <v>1022</v>
      </c>
      <c r="C876" s="64">
        <v>448.64</v>
      </c>
    </row>
    <row r="877" spans="1:3">
      <c r="A877" t="s">
        <v>1342</v>
      </c>
      <c r="B877" s="64">
        <v>1021</v>
      </c>
      <c r="C877" s="64">
        <v>443.33</v>
      </c>
    </row>
    <row r="878" spans="1:3">
      <c r="A878" t="s">
        <v>1343</v>
      </c>
      <c r="B878" s="64">
        <v>1021.5</v>
      </c>
      <c r="C878" s="64">
        <v>448.22</v>
      </c>
    </row>
    <row r="879" spans="1:3">
      <c r="A879" t="s">
        <v>1344</v>
      </c>
      <c r="B879" s="64">
        <v>1021.5</v>
      </c>
      <c r="C879" s="64">
        <v>444.13</v>
      </c>
    </row>
    <row r="880" spans="1:3">
      <c r="A880" t="s">
        <v>1345</v>
      </c>
      <c r="B880" s="64">
        <v>1021</v>
      </c>
      <c r="C880" s="64">
        <v>444.11</v>
      </c>
    </row>
    <row r="881" spans="1:3">
      <c r="A881" t="s">
        <v>1346</v>
      </c>
      <c r="B881" s="64">
        <v>1018.5</v>
      </c>
      <c r="C881" s="64">
        <v>440.91</v>
      </c>
    </row>
    <row r="882" spans="1:3">
      <c r="A882" t="s">
        <v>1347</v>
      </c>
      <c r="B882" s="64">
        <v>1015.5</v>
      </c>
      <c r="C882" s="64">
        <v>444.61</v>
      </c>
    </row>
    <row r="883" spans="1:3">
      <c r="A883" t="s">
        <v>1348</v>
      </c>
      <c r="B883" s="64">
        <v>1016.5</v>
      </c>
      <c r="C883" s="64">
        <v>447.4</v>
      </c>
    </row>
    <row r="884" spans="1:3">
      <c r="A884" t="s">
        <v>1349</v>
      </c>
      <c r="B884" s="64">
        <v>1014</v>
      </c>
      <c r="C884" s="64">
        <v>443.38</v>
      </c>
    </row>
    <row r="885" spans="1:3">
      <c r="A885" t="s">
        <v>1350</v>
      </c>
      <c r="B885" s="64">
        <v>1016</v>
      </c>
      <c r="C885" s="64">
        <v>440.02</v>
      </c>
    </row>
    <row r="886" spans="1:3">
      <c r="A886" t="s">
        <v>1351</v>
      </c>
      <c r="B886" s="64">
        <v>1014</v>
      </c>
      <c r="C886" s="64">
        <v>436.5</v>
      </c>
    </row>
    <row r="887" spans="1:3">
      <c r="A887" t="s">
        <v>1352</v>
      </c>
      <c r="B887" s="64">
        <v>1013.5</v>
      </c>
      <c r="C887" s="64">
        <v>432.57</v>
      </c>
    </row>
    <row r="888" spans="1:3">
      <c r="A888" t="s">
        <v>1353</v>
      </c>
      <c r="B888" s="64">
        <v>1013</v>
      </c>
      <c r="C888" s="64">
        <v>423.49</v>
      </c>
    </row>
    <row r="889" spans="1:3">
      <c r="A889" t="s">
        <v>1354</v>
      </c>
      <c r="B889" s="64">
        <v>1013.5</v>
      </c>
      <c r="C889" s="64">
        <v>419.84</v>
      </c>
    </row>
    <row r="890" spans="1:3">
      <c r="A890" t="s">
        <v>1355</v>
      </c>
      <c r="B890" s="64">
        <v>1014</v>
      </c>
      <c r="C890" s="64">
        <v>423.56</v>
      </c>
    </row>
    <row r="891" spans="1:3">
      <c r="A891" t="s">
        <v>1356</v>
      </c>
      <c r="B891" s="64">
        <v>1019.5</v>
      </c>
      <c r="C891" s="64">
        <v>418.51</v>
      </c>
    </row>
    <row r="892" spans="1:3">
      <c r="A892" t="s">
        <v>1357</v>
      </c>
      <c r="B892" s="64">
        <v>1022.5</v>
      </c>
      <c r="C892" s="64">
        <v>419.4</v>
      </c>
    </row>
    <row r="893" spans="1:3">
      <c r="A893" t="s">
        <v>1358</v>
      </c>
      <c r="B893" s="64">
        <v>1033.5</v>
      </c>
      <c r="C893" s="64">
        <v>438.67</v>
      </c>
    </row>
    <row r="894" spans="1:3">
      <c r="A894" t="s">
        <v>1359</v>
      </c>
      <c r="B894" s="64">
        <v>1045</v>
      </c>
      <c r="C894" s="64">
        <v>437.6</v>
      </c>
    </row>
    <row r="895" spans="1:3">
      <c r="A895" t="s">
        <v>1360</v>
      </c>
      <c r="B895" s="64">
        <v>1045.5</v>
      </c>
      <c r="C895" s="64">
        <v>440.95</v>
      </c>
    </row>
    <row r="896" spans="1:3">
      <c r="A896" t="s">
        <v>1361</v>
      </c>
      <c r="B896" s="64">
        <v>1050.5</v>
      </c>
      <c r="C896" s="64">
        <v>448.17</v>
      </c>
    </row>
    <row r="897" spans="1:3">
      <c r="A897" t="s">
        <v>1362</v>
      </c>
      <c r="B897" s="64">
        <v>1056.5</v>
      </c>
      <c r="C897" s="64">
        <v>444.28</v>
      </c>
    </row>
    <row r="898" spans="1:3">
      <c r="A898" t="s">
        <v>1363</v>
      </c>
      <c r="B898" s="64">
        <v>1053</v>
      </c>
      <c r="C898" s="64">
        <v>441.88</v>
      </c>
    </row>
    <row r="899" spans="1:3">
      <c r="A899" t="s">
        <v>1364</v>
      </c>
      <c r="B899" s="64">
        <v>1056</v>
      </c>
      <c r="C899" s="64">
        <v>444.63</v>
      </c>
    </row>
    <row r="900" spans="1:3">
      <c r="A900" t="s">
        <v>1365</v>
      </c>
      <c r="B900" s="64">
        <v>1053.5</v>
      </c>
      <c r="C900" s="64">
        <v>446.4</v>
      </c>
    </row>
    <row r="901" spans="1:3">
      <c r="A901" t="s">
        <v>1366</v>
      </c>
      <c r="B901" s="64">
        <v>1054.5</v>
      </c>
      <c r="C901" s="64">
        <v>447.58</v>
      </c>
    </row>
    <row r="902" spans="1:3">
      <c r="A902" t="s">
        <v>1367</v>
      </c>
      <c r="B902" s="64">
        <v>1059.5</v>
      </c>
      <c r="C902" s="64">
        <v>456.09</v>
      </c>
    </row>
    <row r="903" spans="1:3">
      <c r="A903" t="s">
        <v>1368</v>
      </c>
      <c r="B903" s="64">
        <v>1059.5</v>
      </c>
      <c r="C903" s="64">
        <v>459.25</v>
      </c>
    </row>
    <row r="904" spans="1:3">
      <c r="A904" t="s">
        <v>1369</v>
      </c>
      <c r="B904" s="64">
        <v>1068</v>
      </c>
      <c r="C904" s="64">
        <v>469.04</v>
      </c>
    </row>
    <row r="905" spans="1:3">
      <c r="A905" t="s">
        <v>1370</v>
      </c>
      <c r="B905" s="64">
        <v>1066</v>
      </c>
      <c r="C905" s="64">
        <v>466.32</v>
      </c>
    </row>
    <row r="906" spans="1:3">
      <c r="A906" t="s">
        <v>1371</v>
      </c>
      <c r="B906" s="64">
        <v>1070</v>
      </c>
      <c r="C906" s="64">
        <v>470.74</v>
      </c>
    </row>
    <row r="907" spans="1:3">
      <c r="A907" t="s">
        <v>1372</v>
      </c>
      <c r="B907" s="64">
        <v>1064</v>
      </c>
      <c r="C907" s="64">
        <v>468.1</v>
      </c>
    </row>
    <row r="908" spans="1:3">
      <c r="A908" t="s">
        <v>1373</v>
      </c>
      <c r="B908" s="64">
        <v>1066.5</v>
      </c>
      <c r="C908" s="64">
        <v>467.56</v>
      </c>
    </row>
    <row r="909" spans="1:3">
      <c r="A909" t="s">
        <v>1374</v>
      </c>
      <c r="B909" s="64">
        <v>1064</v>
      </c>
      <c r="C909" s="64">
        <v>467.28</v>
      </c>
    </row>
    <row r="910" spans="1:3">
      <c r="A910" t="s">
        <v>1375</v>
      </c>
      <c r="B910" s="64">
        <v>1068.5</v>
      </c>
      <c r="C910" s="64">
        <v>473</v>
      </c>
    </row>
    <row r="911" spans="1:3">
      <c r="A911" t="s">
        <v>1376</v>
      </c>
      <c r="B911" s="64">
        <v>1069</v>
      </c>
      <c r="C911" s="64">
        <v>487.68</v>
      </c>
    </row>
    <row r="912" spans="1:3">
      <c r="A912" t="s">
        <v>1377</v>
      </c>
      <c r="B912" s="64">
        <v>1073.5</v>
      </c>
      <c r="C912" s="64">
        <v>487.51</v>
      </c>
    </row>
    <row r="913" spans="1:3">
      <c r="A913" t="s">
        <v>1378</v>
      </c>
      <c r="B913" s="64">
        <v>1071.5</v>
      </c>
      <c r="C913" s="64">
        <v>482.88</v>
      </c>
    </row>
    <row r="914" spans="1:3">
      <c r="A914" t="s">
        <v>1379</v>
      </c>
      <c r="B914" s="64">
        <v>1080.5</v>
      </c>
      <c r="C914" s="64">
        <v>491.14</v>
      </c>
    </row>
    <row r="915" spans="1:3">
      <c r="A915" t="s">
        <v>1380</v>
      </c>
      <c r="B915" s="64">
        <v>1093.5</v>
      </c>
      <c r="C915" s="64">
        <v>497.72</v>
      </c>
    </row>
    <row r="916" spans="1:3">
      <c r="A916" t="s">
        <v>1381</v>
      </c>
      <c r="B916" s="64">
        <v>1102.5</v>
      </c>
      <c r="C916" s="64">
        <v>495.06</v>
      </c>
    </row>
    <row r="917" spans="1:3">
      <c r="A917" t="s">
        <v>1382</v>
      </c>
      <c r="B917" s="64">
        <v>1090.5</v>
      </c>
      <c r="C917" s="64">
        <v>485.53</v>
      </c>
    </row>
    <row r="918" spans="1:3">
      <c r="A918" t="s">
        <v>1383</v>
      </c>
      <c r="B918" s="64">
        <v>1083.5</v>
      </c>
      <c r="C918" s="64">
        <v>479.64</v>
      </c>
    </row>
    <row r="919" spans="1:3">
      <c r="A919" t="s">
        <v>1384</v>
      </c>
      <c r="B919" s="64">
        <v>1094.5</v>
      </c>
      <c r="C919" s="64">
        <v>493.91</v>
      </c>
    </row>
    <row r="920" spans="1:3">
      <c r="A920" t="s">
        <v>1385</v>
      </c>
      <c r="B920" s="64">
        <v>1096</v>
      </c>
      <c r="C920" s="64">
        <v>493.03</v>
      </c>
    </row>
    <row r="921" spans="1:3">
      <c r="A921" t="s">
        <v>1386</v>
      </c>
      <c r="B921" s="64">
        <v>1099.5</v>
      </c>
      <c r="C921" s="64">
        <v>500.23</v>
      </c>
    </row>
    <row r="922" spans="1:3">
      <c r="A922" t="s">
        <v>1387</v>
      </c>
      <c r="B922" s="64">
        <v>1102.5</v>
      </c>
      <c r="C922" s="64">
        <v>500.91</v>
      </c>
    </row>
    <row r="923" spans="1:3">
      <c r="A923" t="s">
        <v>1388</v>
      </c>
      <c r="B923" s="64">
        <v>1101.5</v>
      </c>
      <c r="C923" s="64">
        <v>498.19</v>
      </c>
    </row>
    <row r="924" spans="1:3">
      <c r="A924" t="s">
        <v>1389</v>
      </c>
      <c r="B924" s="64">
        <v>1106.5</v>
      </c>
      <c r="C924" s="64">
        <v>501.36</v>
      </c>
    </row>
    <row r="925" spans="1:3">
      <c r="A925" t="s">
        <v>1390</v>
      </c>
      <c r="B925" s="64">
        <v>1102</v>
      </c>
      <c r="C925" s="64">
        <v>499.55</v>
      </c>
    </row>
    <row r="926" spans="1:3">
      <c r="A926" t="s">
        <v>1391</v>
      </c>
      <c r="B926" s="64">
        <v>1102.5</v>
      </c>
      <c r="C926" s="64">
        <v>499.77</v>
      </c>
    </row>
    <row r="927" spans="1:3">
      <c r="A927" t="s">
        <v>1392</v>
      </c>
      <c r="B927" s="64">
        <v>1108</v>
      </c>
      <c r="C927" s="64">
        <v>508.49</v>
      </c>
    </row>
    <row r="928" spans="1:3">
      <c r="A928" t="s">
        <v>1393</v>
      </c>
      <c r="B928" s="64">
        <v>1110</v>
      </c>
      <c r="C928" s="64">
        <v>509.64</v>
      </c>
    </row>
    <row r="929" spans="1:3">
      <c r="A929" t="s">
        <v>1394</v>
      </c>
      <c r="B929" s="64">
        <v>1108.5</v>
      </c>
      <c r="C929" s="64">
        <v>509.66</v>
      </c>
    </row>
    <row r="930" spans="1:3">
      <c r="A930" t="s">
        <v>1395</v>
      </c>
      <c r="B930" s="64">
        <v>1104</v>
      </c>
      <c r="C930" s="64">
        <v>505.49</v>
      </c>
    </row>
    <row r="931" spans="1:3">
      <c r="A931" t="s">
        <v>1396</v>
      </c>
      <c r="B931" s="64">
        <v>1106</v>
      </c>
      <c r="C931" s="64">
        <v>508.27</v>
      </c>
    </row>
    <row r="932" spans="1:3">
      <c r="A932" t="s">
        <v>1397</v>
      </c>
      <c r="B932" s="64">
        <v>1107.5</v>
      </c>
      <c r="C932" s="64">
        <v>512.26</v>
      </c>
    </row>
    <row r="933" spans="1:3">
      <c r="A933" t="s">
        <v>1398</v>
      </c>
      <c r="B933" s="64">
        <v>1112</v>
      </c>
      <c r="C933" s="64">
        <v>511.5</v>
      </c>
    </row>
    <row r="934" spans="1:3">
      <c r="A934" t="s">
        <v>1399</v>
      </c>
      <c r="B934" s="64">
        <v>1108</v>
      </c>
      <c r="C934" s="64">
        <v>508.72</v>
      </c>
    </row>
    <row r="935" spans="1:3">
      <c r="A935" t="s">
        <v>1400</v>
      </c>
      <c r="B935" s="64">
        <v>1107.5</v>
      </c>
      <c r="C935" s="64">
        <v>509.43</v>
      </c>
    </row>
    <row r="936" spans="1:3">
      <c r="A936" t="s">
        <v>1401</v>
      </c>
      <c r="B936" s="64">
        <v>1106</v>
      </c>
      <c r="C936" s="64">
        <v>505.25</v>
      </c>
    </row>
    <row r="937" spans="1:3">
      <c r="A937" t="s">
        <v>1402</v>
      </c>
      <c r="B937" s="64">
        <v>1103</v>
      </c>
      <c r="C937" s="64">
        <v>500.45</v>
      </c>
    </row>
    <row r="938" spans="1:3">
      <c r="A938" t="s">
        <v>1403</v>
      </c>
      <c r="B938" s="64">
        <v>1102.5</v>
      </c>
      <c r="C938" s="64">
        <v>503.65</v>
      </c>
    </row>
    <row r="939" spans="1:3">
      <c r="A939" t="s">
        <v>1404</v>
      </c>
      <c r="B939" s="64">
        <v>1098</v>
      </c>
      <c r="C939" s="64">
        <v>503.21</v>
      </c>
    </row>
    <row r="940" spans="1:3">
      <c r="A940" t="s">
        <v>1405</v>
      </c>
      <c r="B940" s="64">
        <v>1101.5</v>
      </c>
      <c r="C940" s="64">
        <v>505.04</v>
      </c>
    </row>
    <row r="941" spans="1:3">
      <c r="A941" t="s">
        <v>1406</v>
      </c>
      <c r="B941" s="64">
        <v>1098</v>
      </c>
      <c r="C941" s="64">
        <v>499.77</v>
      </c>
    </row>
    <row r="942" spans="1:3">
      <c r="A942" t="s">
        <v>1407</v>
      </c>
      <c r="B942" s="64">
        <v>1096.5</v>
      </c>
      <c r="C942" s="64">
        <v>491.48</v>
      </c>
    </row>
    <row r="943" spans="1:3">
      <c r="A943" t="s">
        <v>1408</v>
      </c>
      <c r="B943" s="64">
        <v>1105</v>
      </c>
      <c r="C943" s="64">
        <v>490.24</v>
      </c>
    </row>
    <row r="944" spans="1:3">
      <c r="A944" t="s">
        <v>1409</v>
      </c>
      <c r="B944" s="64">
        <v>1105</v>
      </c>
      <c r="C944" s="64">
        <v>491.99</v>
      </c>
    </row>
    <row r="945" spans="1:3">
      <c r="A945" t="s">
        <v>1410</v>
      </c>
      <c r="B945" s="64">
        <v>1103</v>
      </c>
      <c r="C945" s="64">
        <v>481.24</v>
      </c>
    </row>
    <row r="946" spans="1:3">
      <c r="A946" t="s">
        <v>1411</v>
      </c>
      <c r="B946" s="64">
        <v>1107</v>
      </c>
      <c r="C946" s="64">
        <v>485.1</v>
      </c>
    </row>
    <row r="947" spans="1:3">
      <c r="A947" t="s">
        <v>1412</v>
      </c>
      <c r="B947" s="64">
        <v>1108.5</v>
      </c>
      <c r="C947" s="64">
        <v>480.7</v>
      </c>
    </row>
    <row r="948" spans="1:3">
      <c r="A948" t="s">
        <v>1413</v>
      </c>
      <c r="B948" s="64">
        <v>1124</v>
      </c>
      <c r="C948" s="64">
        <v>485.53</v>
      </c>
    </row>
    <row r="949" spans="1:3">
      <c r="A949" t="s">
        <v>1414</v>
      </c>
      <c r="B949" s="64">
        <v>1135.5</v>
      </c>
      <c r="C949" s="64">
        <v>486.3</v>
      </c>
    </row>
    <row r="950" spans="1:3">
      <c r="A950" t="s">
        <v>1415</v>
      </c>
      <c r="B950" s="64">
        <v>1150.5</v>
      </c>
      <c r="C950" s="64">
        <v>492.93</v>
      </c>
    </row>
    <row r="951" spans="1:3">
      <c r="A951" t="s">
        <v>1416</v>
      </c>
      <c r="B951" s="64">
        <v>1152.5</v>
      </c>
      <c r="C951" s="64">
        <v>493.79</v>
      </c>
    </row>
    <row r="952" spans="1:3">
      <c r="A952" t="s">
        <v>1417</v>
      </c>
      <c r="B952" s="64">
        <v>1148</v>
      </c>
      <c r="C952" s="64">
        <v>494.83</v>
      </c>
    </row>
    <row r="953" spans="1:3">
      <c r="A953" t="s">
        <v>1418</v>
      </c>
      <c r="B953" s="64">
        <v>1152</v>
      </c>
      <c r="C953" s="64">
        <v>507.94</v>
      </c>
    </row>
    <row r="954" spans="1:3">
      <c r="A954" t="s">
        <v>1419</v>
      </c>
      <c r="B954" s="64">
        <v>1159.5</v>
      </c>
      <c r="C954" s="64">
        <v>509.45</v>
      </c>
    </row>
    <row r="955" spans="1:3">
      <c r="A955" t="s">
        <v>1420</v>
      </c>
      <c r="B955" s="64">
        <v>1160</v>
      </c>
      <c r="C955" s="64">
        <v>502.82</v>
      </c>
    </row>
    <row r="956" spans="1:3">
      <c r="A956" t="s">
        <v>1421</v>
      </c>
      <c r="B956" s="64">
        <v>1161.5</v>
      </c>
      <c r="C956" s="64">
        <v>508.32</v>
      </c>
    </row>
    <row r="957" spans="1:3">
      <c r="A957" t="s">
        <v>1422</v>
      </c>
      <c r="B957" s="64">
        <v>1172</v>
      </c>
      <c r="C957" s="64">
        <v>513.13</v>
      </c>
    </row>
    <row r="958" spans="1:3">
      <c r="A958" t="s">
        <v>1423</v>
      </c>
      <c r="B958" s="64">
        <v>1177</v>
      </c>
      <c r="C958" s="64">
        <v>512.63</v>
      </c>
    </row>
    <row r="959" spans="1:3">
      <c r="A959" t="s">
        <v>1424</v>
      </c>
      <c r="B959" s="64">
        <v>1185</v>
      </c>
      <c r="C959" s="64">
        <v>511.22</v>
      </c>
    </row>
    <row r="960" spans="1:3">
      <c r="A960" t="s">
        <v>1425</v>
      </c>
      <c r="B960" s="64">
        <v>1187.5</v>
      </c>
      <c r="C960" s="64">
        <v>512.07000000000005</v>
      </c>
    </row>
    <row r="961" spans="1:3">
      <c r="A961" t="s">
        <v>1426</v>
      </c>
      <c r="B961" s="64">
        <v>1188.5</v>
      </c>
      <c r="C961" s="64">
        <v>508.78</v>
      </c>
    </row>
    <row r="962" spans="1:3">
      <c r="A962" t="s">
        <v>1427</v>
      </c>
      <c r="B962" s="64">
        <v>1201.5</v>
      </c>
      <c r="C962" s="64">
        <v>509.54</v>
      </c>
    </row>
    <row r="963" spans="1:3">
      <c r="A963" t="s">
        <v>1428</v>
      </c>
      <c r="B963" s="64">
        <v>1218.5</v>
      </c>
      <c r="C963" s="64">
        <v>512.62</v>
      </c>
    </row>
    <row r="964" spans="1:3">
      <c r="A964" t="s">
        <v>1429</v>
      </c>
      <c r="B964" s="64">
        <v>1228.5</v>
      </c>
      <c r="C964" s="64">
        <v>514.23</v>
      </c>
    </row>
    <row r="965" spans="1:3">
      <c r="A965" t="s">
        <v>1430</v>
      </c>
      <c r="B965" s="64">
        <v>1238</v>
      </c>
      <c r="C965" s="64">
        <v>523.91</v>
      </c>
    </row>
    <row r="966" spans="1:3">
      <c r="A966" t="s">
        <v>1431</v>
      </c>
      <c r="B966" s="64">
        <v>1235.5</v>
      </c>
      <c r="C966" s="64">
        <v>529.79999999999995</v>
      </c>
    </row>
    <row r="967" spans="1:3">
      <c r="A967" t="s">
        <v>1432</v>
      </c>
      <c r="B967" s="64">
        <v>1241.5</v>
      </c>
      <c r="C967" s="64">
        <v>535.13</v>
      </c>
    </row>
    <row r="968" spans="1:3">
      <c r="A968" t="s">
        <v>1433</v>
      </c>
      <c r="B968" s="64">
        <v>1236</v>
      </c>
      <c r="C968" s="64">
        <v>535.53</v>
      </c>
    </row>
    <row r="969" spans="1:3">
      <c r="A969" t="s">
        <v>1434</v>
      </c>
      <c r="B969" s="64">
        <v>1230</v>
      </c>
      <c r="C969" s="64">
        <v>525.19000000000005</v>
      </c>
    </row>
    <row r="970" spans="1:3">
      <c r="A970" t="s">
        <v>1435</v>
      </c>
      <c r="B970" s="64">
        <v>1231</v>
      </c>
      <c r="C970" s="64">
        <v>525.39</v>
      </c>
    </row>
    <row r="971" spans="1:3">
      <c r="A971" t="s">
        <v>1436</v>
      </c>
      <c r="B971" s="64">
        <v>1232</v>
      </c>
      <c r="C971" s="64">
        <v>527.62</v>
      </c>
    </row>
    <row r="972" spans="1:3">
      <c r="A972" t="s">
        <v>1437</v>
      </c>
      <c r="B972" s="64">
        <v>1224.5</v>
      </c>
      <c r="C972" s="64">
        <v>525.76</v>
      </c>
    </row>
    <row r="973" spans="1:3">
      <c r="A973" t="s">
        <v>1438</v>
      </c>
      <c r="B973" s="64">
        <v>1223.5</v>
      </c>
      <c r="C973" s="64">
        <v>527.14</v>
      </c>
    </row>
    <row r="974" spans="1:3">
      <c r="A974" t="s">
        <v>1439</v>
      </c>
      <c r="B974" s="64">
        <v>1214</v>
      </c>
      <c r="C974" s="64">
        <v>518.14</v>
      </c>
    </row>
    <row r="975" spans="1:3">
      <c r="A975" t="s">
        <v>1440</v>
      </c>
      <c r="B975" s="64">
        <v>1222</v>
      </c>
      <c r="C975" s="64">
        <v>520</v>
      </c>
    </row>
    <row r="976" spans="1:3">
      <c r="A976" t="s">
        <v>1441</v>
      </c>
      <c r="B976" s="64">
        <v>1223</v>
      </c>
      <c r="C976" s="64">
        <v>513.65</v>
      </c>
    </row>
    <row r="977" spans="1:3">
      <c r="A977" t="s">
        <v>1442</v>
      </c>
      <c r="B977" s="64">
        <v>1221.5</v>
      </c>
      <c r="C977" s="64">
        <v>517.37</v>
      </c>
    </row>
    <row r="978" spans="1:3">
      <c r="A978" t="s">
        <v>1443</v>
      </c>
      <c r="B978" s="64">
        <v>1217.5</v>
      </c>
      <c r="C978" s="64">
        <v>515.89</v>
      </c>
    </row>
    <row r="979" spans="1:3">
      <c r="A979" t="s">
        <v>1444</v>
      </c>
      <c r="B979" s="64">
        <v>1220</v>
      </c>
      <c r="C979" s="64">
        <v>520.91999999999996</v>
      </c>
    </row>
    <row r="980" spans="1:3">
      <c r="A980" t="s">
        <v>1445</v>
      </c>
      <c r="B980" s="64">
        <v>1223</v>
      </c>
      <c r="C980" s="64">
        <v>519.1</v>
      </c>
    </row>
    <row r="981" spans="1:3">
      <c r="A981" t="s">
        <v>1446</v>
      </c>
      <c r="B981" s="64">
        <v>1226</v>
      </c>
      <c r="C981" s="64">
        <v>512.76</v>
      </c>
    </row>
    <row r="982" spans="1:3">
      <c r="A982" t="s">
        <v>1447</v>
      </c>
      <c r="B982" s="64">
        <v>1220.5</v>
      </c>
      <c r="C982" s="64">
        <v>513.67999999999995</v>
      </c>
    </row>
    <row r="983" spans="1:3">
      <c r="A983" t="s">
        <v>1448</v>
      </c>
      <c r="B983" s="64">
        <v>1222.5</v>
      </c>
      <c r="C983" s="64">
        <v>514.29999999999995</v>
      </c>
    </row>
    <row r="984" spans="1:3">
      <c r="A984" t="s">
        <v>1449</v>
      </c>
      <c r="B984" s="64">
        <v>1225</v>
      </c>
      <c r="C984" s="64">
        <v>515.79</v>
      </c>
    </row>
    <row r="985" spans="1:3">
      <c r="A985" t="s">
        <v>1450</v>
      </c>
      <c r="B985" s="64">
        <v>1224</v>
      </c>
      <c r="C985" s="64">
        <v>512.13</v>
      </c>
    </row>
    <row r="986" spans="1:3">
      <c r="A986" t="s">
        <v>1451</v>
      </c>
      <c r="B986" s="64">
        <v>1224.5</v>
      </c>
      <c r="C986" s="64">
        <v>510.85</v>
      </c>
    </row>
    <row r="987" spans="1:3">
      <c r="A987" t="s">
        <v>1452</v>
      </c>
      <c r="B987" s="64">
        <v>1231.5</v>
      </c>
      <c r="C987" s="64">
        <v>520.72</v>
      </c>
    </row>
    <row r="988" spans="1:3">
      <c r="A988" t="s">
        <v>1453</v>
      </c>
      <c r="B988" s="64">
        <v>1237</v>
      </c>
      <c r="C988" s="64">
        <v>525.27</v>
      </c>
    </row>
    <row r="989" spans="1:3">
      <c r="A989" t="s">
        <v>1454</v>
      </c>
      <c r="B989" s="64">
        <v>1228</v>
      </c>
      <c r="C989" s="64">
        <v>521.22</v>
      </c>
    </row>
    <row r="990" spans="1:3">
      <c r="A990" t="s">
        <v>1455</v>
      </c>
      <c r="B990" s="64">
        <v>1224.5</v>
      </c>
      <c r="C990" s="64">
        <v>519.74</v>
      </c>
    </row>
    <row r="991" spans="1:3">
      <c r="A991" t="s">
        <v>1456</v>
      </c>
      <c r="B991" s="64">
        <v>1224.5</v>
      </c>
      <c r="C991" s="64">
        <v>518.20000000000005</v>
      </c>
    </row>
    <row r="992" spans="1:3">
      <c r="A992" t="s">
        <v>1457</v>
      </c>
      <c r="B992" s="64">
        <v>1226</v>
      </c>
      <c r="C992" s="64">
        <v>521.91999999999996</v>
      </c>
    </row>
    <row r="993" spans="1:3">
      <c r="A993" t="s">
        <v>1458</v>
      </c>
      <c r="B993" s="64">
        <v>1227.5</v>
      </c>
      <c r="C993" s="64">
        <v>524.79999999999995</v>
      </c>
    </row>
    <row r="994" spans="1:3">
      <c r="A994" t="s">
        <v>1459</v>
      </c>
      <c r="B994" s="64">
        <v>1222</v>
      </c>
      <c r="C994" s="64">
        <v>517.36</v>
      </c>
    </row>
    <row r="995" spans="1:3">
      <c r="A995" t="s">
        <v>1460</v>
      </c>
      <c r="B995" s="64">
        <v>1218</v>
      </c>
      <c r="C995" s="64">
        <v>514.14</v>
      </c>
    </row>
    <row r="996" spans="1:3">
      <c r="A996" t="s">
        <v>1461</v>
      </c>
      <c r="B996" s="64">
        <v>1221</v>
      </c>
      <c r="C996" s="64">
        <v>508.75</v>
      </c>
    </row>
    <row r="997" spans="1:3">
      <c r="A997" t="s">
        <v>1462</v>
      </c>
      <c r="B997" s="64">
        <v>1227.5</v>
      </c>
      <c r="C997" s="64">
        <v>512.1</v>
      </c>
    </row>
    <row r="998" spans="1:3">
      <c r="A998" t="s">
        <v>1463</v>
      </c>
      <c r="B998" s="64">
        <v>1219.5</v>
      </c>
      <c r="C998" s="64">
        <v>503.51</v>
      </c>
    </row>
    <row r="999" spans="1:3">
      <c r="A999" t="s">
        <v>1464</v>
      </c>
      <c r="B999" s="64">
        <v>1218.5</v>
      </c>
      <c r="C999" s="64">
        <v>502.06</v>
      </c>
    </row>
    <row r="1000" spans="1:3">
      <c r="A1000" t="s">
        <v>1465</v>
      </c>
      <c r="B1000" s="64">
        <v>1222.5</v>
      </c>
      <c r="C1000" s="64">
        <v>501.85</v>
      </c>
    </row>
    <row r="1001" spans="1:3">
      <c r="A1001" t="s">
        <v>1466</v>
      </c>
      <c r="B1001" s="64">
        <v>1229</v>
      </c>
      <c r="C1001" s="64">
        <v>508.69</v>
      </c>
    </row>
    <row r="1002" spans="1:3">
      <c r="A1002" t="s">
        <v>1467</v>
      </c>
      <c r="B1002" s="64">
        <v>1232.5</v>
      </c>
      <c r="C1002" s="64">
        <v>509.72</v>
      </c>
    </row>
    <row r="1003" spans="1:3">
      <c r="A1003" t="s">
        <v>1468</v>
      </c>
      <c r="B1003" s="64">
        <v>1237</v>
      </c>
      <c r="C1003" s="64">
        <v>508.01</v>
      </c>
    </row>
    <row r="1004" spans="1:3">
      <c r="A1004" t="s">
        <v>1469</v>
      </c>
      <c r="B1004" s="64">
        <v>1247.5</v>
      </c>
      <c r="C1004" s="64">
        <v>517.21</v>
      </c>
    </row>
    <row r="1005" spans="1:3">
      <c r="A1005" t="s">
        <v>1470</v>
      </c>
      <c r="B1005" s="64">
        <v>1259</v>
      </c>
      <c r="C1005" s="64">
        <v>524.58000000000004</v>
      </c>
    </row>
    <row r="1006" spans="1:3">
      <c r="A1006" t="s">
        <v>1471</v>
      </c>
      <c r="B1006" s="64">
        <v>1273.5</v>
      </c>
      <c r="C1006" s="64">
        <v>534.41</v>
      </c>
    </row>
    <row r="1007" spans="1:3">
      <c r="A1007" t="s">
        <v>1472</v>
      </c>
      <c r="B1007" s="64">
        <v>1293.5</v>
      </c>
      <c r="C1007" s="64">
        <v>543.72</v>
      </c>
    </row>
    <row r="1008" spans="1:3">
      <c r="A1008" t="s">
        <v>1473</v>
      </c>
      <c r="B1008" s="64">
        <v>1297.5</v>
      </c>
      <c r="C1008" s="64">
        <v>539.04999999999995</v>
      </c>
    </row>
    <row r="1009" spans="1:3">
      <c r="A1009" t="s">
        <v>1474</v>
      </c>
      <c r="B1009" s="64">
        <v>1309.5</v>
      </c>
      <c r="C1009" s="64">
        <v>544.94000000000005</v>
      </c>
    </row>
    <row r="1010" spans="1:3">
      <c r="A1010" t="s">
        <v>1475</v>
      </c>
      <c r="B1010" s="64">
        <v>1312.5</v>
      </c>
      <c r="C1010" s="64">
        <v>541.67999999999995</v>
      </c>
    </row>
    <row r="1011" spans="1:3">
      <c r="A1011" t="s">
        <v>1476</v>
      </c>
      <c r="B1011" s="64">
        <v>1318.5</v>
      </c>
      <c r="C1011" s="64">
        <v>548</v>
      </c>
    </row>
    <row r="1012" spans="1:3">
      <c r="A1012" t="s">
        <v>1477</v>
      </c>
      <c r="B1012" s="64">
        <v>1329</v>
      </c>
      <c r="C1012" s="64">
        <v>557.47</v>
      </c>
    </row>
    <row r="1013" spans="1:3">
      <c r="A1013" t="s">
        <v>1478</v>
      </c>
      <c r="B1013" s="64">
        <v>1334.5</v>
      </c>
      <c r="C1013" s="64">
        <v>559.07000000000005</v>
      </c>
    </row>
    <row r="1014" spans="1:3">
      <c r="A1014" t="s">
        <v>1479</v>
      </c>
      <c r="B1014" s="64">
        <v>1355.5</v>
      </c>
      <c r="C1014" s="64">
        <v>566.44000000000005</v>
      </c>
    </row>
    <row r="1015" spans="1:3">
      <c r="A1015" t="s">
        <v>1480</v>
      </c>
      <c r="B1015" s="64">
        <v>1357</v>
      </c>
      <c r="C1015" s="64">
        <v>567.30999999999995</v>
      </c>
    </row>
    <row r="1016" spans="1:3">
      <c r="A1016" t="s">
        <v>1481</v>
      </c>
      <c r="B1016" s="64">
        <v>1358.5</v>
      </c>
      <c r="C1016" s="64">
        <v>572.24</v>
      </c>
    </row>
    <row r="1017" spans="1:3">
      <c r="A1017" t="s">
        <v>1482</v>
      </c>
      <c r="B1017" s="64">
        <v>1365.5</v>
      </c>
      <c r="C1017" s="64">
        <v>579.58000000000004</v>
      </c>
    </row>
    <row r="1018" spans="1:3">
      <c r="A1018" t="s">
        <v>1483</v>
      </c>
      <c r="B1018" s="64">
        <v>1371</v>
      </c>
      <c r="C1018" s="64">
        <v>584.9</v>
      </c>
    </row>
    <row r="1019" spans="1:3">
      <c r="A1019" t="s">
        <v>1484</v>
      </c>
      <c r="B1019" s="64">
        <v>1376</v>
      </c>
      <c r="C1019" s="64">
        <v>588.29</v>
      </c>
    </row>
    <row r="1020" spans="1:3">
      <c r="A1020" t="s">
        <v>1485</v>
      </c>
      <c r="B1020" s="64">
        <v>1374</v>
      </c>
      <c r="C1020" s="64">
        <v>583.69000000000005</v>
      </c>
    </row>
    <row r="1021" spans="1:3">
      <c r="A1021" t="s">
        <v>1486</v>
      </c>
      <c r="B1021" s="64">
        <v>1375</v>
      </c>
      <c r="C1021" s="64">
        <v>592.16</v>
      </c>
    </row>
    <row r="1022" spans="1:3">
      <c r="A1022" t="s">
        <v>1487</v>
      </c>
      <c r="B1022" s="64">
        <v>1375.5</v>
      </c>
      <c r="C1022" s="64">
        <v>587.32000000000005</v>
      </c>
    </row>
    <row r="1023" spans="1:3">
      <c r="A1023" t="s">
        <v>1488</v>
      </c>
      <c r="B1023" s="64">
        <v>1383</v>
      </c>
      <c r="C1023" s="64">
        <v>596.64</v>
      </c>
    </row>
    <row r="1024" spans="1:3">
      <c r="A1024" t="s">
        <v>1489</v>
      </c>
      <c r="B1024" s="64">
        <v>1379.5</v>
      </c>
      <c r="C1024" s="64">
        <v>595.13</v>
      </c>
    </row>
    <row r="1025" spans="1:3">
      <c r="A1025" t="s">
        <v>1490</v>
      </c>
      <c r="B1025" s="64">
        <v>1384.5</v>
      </c>
      <c r="C1025" s="64">
        <v>589.4</v>
      </c>
    </row>
    <row r="1026" spans="1:3">
      <c r="A1026" t="s">
        <v>1491</v>
      </c>
      <c r="B1026" s="64">
        <v>1366.5</v>
      </c>
      <c r="C1026" s="64">
        <v>580.99</v>
      </c>
    </row>
    <row r="1027" spans="1:3">
      <c r="A1027" t="s">
        <v>1492</v>
      </c>
      <c r="B1027" s="64">
        <v>1373.5</v>
      </c>
      <c r="C1027" s="64">
        <v>581.25</v>
      </c>
    </row>
    <row r="1028" spans="1:3">
      <c r="A1028" t="s">
        <v>1493</v>
      </c>
      <c r="B1028" s="64">
        <v>1371</v>
      </c>
      <c r="C1028" s="64">
        <v>580.92999999999995</v>
      </c>
    </row>
    <row r="1029" spans="1:3">
      <c r="A1029" t="s">
        <v>1494</v>
      </c>
      <c r="B1029" s="64">
        <v>1371.5</v>
      </c>
      <c r="C1029" s="64">
        <v>579.91999999999996</v>
      </c>
    </row>
    <row r="1030" spans="1:3">
      <c r="A1030" t="s">
        <v>1495</v>
      </c>
      <c r="B1030" s="64">
        <v>1366.5</v>
      </c>
      <c r="C1030" s="64">
        <v>581.24</v>
      </c>
    </row>
    <row r="1031" spans="1:3">
      <c r="A1031" t="s">
        <v>1496</v>
      </c>
      <c r="B1031" s="64">
        <v>1363.5</v>
      </c>
      <c r="C1031" s="64">
        <v>580.46</v>
      </c>
    </row>
    <row r="1032" spans="1:3">
      <c r="A1032" t="s">
        <v>1497</v>
      </c>
      <c r="B1032" s="64">
        <v>1361</v>
      </c>
      <c r="C1032" s="64">
        <v>581.38</v>
      </c>
    </row>
    <row r="1033" spans="1:3">
      <c r="A1033" t="s">
        <v>1498</v>
      </c>
      <c r="B1033" s="64">
        <v>1352.5</v>
      </c>
      <c r="C1033" s="64">
        <v>575.04</v>
      </c>
    </row>
    <row r="1034" spans="1:3">
      <c r="A1034" t="s">
        <v>1499</v>
      </c>
      <c r="B1034" s="64">
        <v>1357.5</v>
      </c>
      <c r="C1034" s="64">
        <v>582.62</v>
      </c>
    </row>
    <row r="1035" spans="1:3">
      <c r="A1035" t="s">
        <v>1500</v>
      </c>
      <c r="B1035" s="64">
        <v>1353.5</v>
      </c>
      <c r="C1035" s="64">
        <v>582.4</v>
      </c>
    </row>
    <row r="1036" spans="1:3">
      <c r="A1036" t="s">
        <v>1501</v>
      </c>
      <c r="B1036" s="64">
        <v>1343</v>
      </c>
      <c r="C1036" s="64">
        <v>578.63</v>
      </c>
    </row>
    <row r="1037" spans="1:3">
      <c r="A1037" t="s">
        <v>1502</v>
      </c>
      <c r="B1037" s="64">
        <v>1338.5</v>
      </c>
      <c r="C1037" s="64">
        <v>580.19000000000005</v>
      </c>
    </row>
    <row r="1038" spans="1:3">
      <c r="A1038" t="s">
        <v>1503</v>
      </c>
      <c r="B1038" s="64">
        <v>1329.5</v>
      </c>
      <c r="C1038" s="64">
        <v>575.54</v>
      </c>
    </row>
    <row r="1039" spans="1:3">
      <c r="A1039" t="s">
        <v>1504</v>
      </c>
      <c r="B1039" s="64">
        <v>1327.5</v>
      </c>
      <c r="C1039" s="64">
        <v>585.58000000000004</v>
      </c>
    </row>
    <row r="1040" spans="1:3">
      <c r="A1040" t="s">
        <v>1505</v>
      </c>
      <c r="B1040" s="64">
        <v>1302.5</v>
      </c>
      <c r="C1040" s="64">
        <v>575.82000000000005</v>
      </c>
    </row>
    <row r="1041" spans="1:3">
      <c r="A1041" t="s">
        <v>1506</v>
      </c>
      <c r="B1041" s="64">
        <v>1293.5</v>
      </c>
      <c r="C1041" s="64">
        <v>570.58000000000004</v>
      </c>
    </row>
    <row r="1042" spans="1:3">
      <c r="A1042" t="s">
        <v>1507</v>
      </c>
      <c r="B1042" s="64">
        <v>1273.5</v>
      </c>
      <c r="C1042" s="64">
        <v>562</v>
      </c>
    </row>
    <row r="1043" spans="1:3">
      <c r="A1043" t="s">
        <v>1508</v>
      </c>
      <c r="B1043" s="64">
        <v>1241.5</v>
      </c>
      <c r="C1043" s="64">
        <v>546.42999999999995</v>
      </c>
    </row>
    <row r="1044" spans="1:3">
      <c r="A1044" t="s">
        <v>1509</v>
      </c>
      <c r="B1044" s="64">
        <v>1235</v>
      </c>
      <c r="C1044" s="64">
        <v>540.95000000000005</v>
      </c>
    </row>
    <row r="1045" spans="1:3">
      <c r="A1045" t="s">
        <v>1510</v>
      </c>
      <c r="B1045" s="64">
        <v>1217</v>
      </c>
      <c r="C1045" s="64">
        <v>542.34</v>
      </c>
    </row>
    <row r="1046" spans="1:3">
      <c r="A1046" t="s">
        <v>1511</v>
      </c>
      <c r="B1046" s="64">
        <v>1221.5</v>
      </c>
      <c r="C1046" s="64">
        <v>550.97</v>
      </c>
    </row>
    <row r="1047" spans="1:3">
      <c r="A1047" t="s">
        <v>1512</v>
      </c>
      <c r="B1047" s="64">
        <v>1222.5</v>
      </c>
      <c r="C1047" s="64">
        <v>554.41999999999996</v>
      </c>
    </row>
    <row r="1048" spans="1:3">
      <c r="A1048" t="s">
        <v>1513</v>
      </c>
      <c r="B1048" s="64">
        <v>1239</v>
      </c>
      <c r="C1048" s="64">
        <v>563.69000000000005</v>
      </c>
    </row>
    <row r="1049" spans="1:3">
      <c r="A1049" t="s">
        <v>1514</v>
      </c>
      <c r="B1049" s="64">
        <v>1274</v>
      </c>
      <c r="C1049" s="64">
        <v>578.83000000000004</v>
      </c>
    </row>
    <row r="1050" spans="1:3">
      <c r="A1050" t="s">
        <v>1515</v>
      </c>
      <c r="B1050" s="64">
        <v>1309</v>
      </c>
      <c r="C1050" s="64">
        <v>589.64</v>
      </c>
    </row>
    <row r="1051" spans="1:3">
      <c r="A1051" t="s">
        <v>1516</v>
      </c>
      <c r="B1051" s="64">
        <v>1348</v>
      </c>
      <c r="C1051" s="64">
        <v>608.03</v>
      </c>
    </row>
    <row r="1052" spans="1:3">
      <c r="A1052" t="s">
        <v>1517</v>
      </c>
      <c r="B1052" s="64">
        <v>1375</v>
      </c>
      <c r="C1052" s="64">
        <v>614.66</v>
      </c>
    </row>
    <row r="1053" spans="1:3">
      <c r="A1053" t="s">
        <v>1518</v>
      </c>
      <c r="B1053" s="64">
        <v>1375</v>
      </c>
      <c r="C1053" s="64">
        <v>613.57000000000005</v>
      </c>
    </row>
    <row r="1054" spans="1:3">
      <c r="A1054" t="s">
        <v>1519</v>
      </c>
      <c r="B1054" s="64">
        <v>1336</v>
      </c>
      <c r="C1054" s="64">
        <v>596.42999999999995</v>
      </c>
    </row>
    <row r="1055" spans="1:3">
      <c r="A1055" t="s">
        <v>1520</v>
      </c>
      <c r="B1055" s="64">
        <v>1339</v>
      </c>
      <c r="C1055" s="64">
        <v>597.23</v>
      </c>
    </row>
    <row r="1056" spans="1:3">
      <c r="A1056" t="s">
        <v>1521</v>
      </c>
      <c r="B1056" s="64">
        <v>1315.5</v>
      </c>
      <c r="C1056" s="64">
        <v>591.77</v>
      </c>
    </row>
    <row r="1057" spans="1:3">
      <c r="A1057" t="s">
        <v>1522</v>
      </c>
      <c r="B1057" s="64">
        <v>1286.5</v>
      </c>
      <c r="C1057" s="64">
        <v>580.29</v>
      </c>
    </row>
    <row r="1058" spans="1:3">
      <c r="A1058" t="s">
        <v>1523</v>
      </c>
      <c r="B1058" s="64">
        <v>1249</v>
      </c>
      <c r="C1058" s="64">
        <v>557.09</v>
      </c>
    </row>
    <row r="1059" spans="1:3">
      <c r="A1059" t="s">
        <v>1524</v>
      </c>
      <c r="B1059" s="64">
        <v>1233.5</v>
      </c>
      <c r="C1059" s="64">
        <v>553.88</v>
      </c>
    </row>
    <row r="1060" spans="1:3">
      <c r="A1060" t="s">
        <v>1525</v>
      </c>
      <c r="B1060" s="64">
        <v>1208</v>
      </c>
      <c r="C1060" s="64">
        <v>540.98</v>
      </c>
    </row>
    <row r="1061" spans="1:3">
      <c r="A1061" t="s">
        <v>1526</v>
      </c>
      <c r="B1061" s="64">
        <v>1176.5</v>
      </c>
      <c r="C1061" s="64">
        <v>526.63</v>
      </c>
    </row>
    <row r="1062" spans="1:3">
      <c r="A1062" t="s">
        <v>1527</v>
      </c>
      <c r="B1062" s="64">
        <v>1155.5</v>
      </c>
      <c r="C1062" s="64">
        <v>520.26</v>
      </c>
    </row>
    <row r="1063" spans="1:3">
      <c r="A1063" t="s">
        <v>1528</v>
      </c>
      <c r="B1063" s="64">
        <v>1155.5</v>
      </c>
      <c r="C1063" s="64">
        <v>514.24</v>
      </c>
    </row>
    <row r="1064" spans="1:3">
      <c r="A1064" t="s">
        <v>1529</v>
      </c>
      <c r="B1064" s="64">
        <v>1122</v>
      </c>
      <c r="C1064" s="64">
        <v>503.82</v>
      </c>
    </row>
    <row r="1065" spans="1:3">
      <c r="A1065" t="s">
        <v>1530</v>
      </c>
      <c r="B1065" s="64">
        <v>1108</v>
      </c>
      <c r="C1065" s="64">
        <v>499.1</v>
      </c>
    </row>
    <row r="1066" spans="1:3">
      <c r="A1066" t="s">
        <v>1531</v>
      </c>
      <c r="B1066" s="64">
        <v>1106</v>
      </c>
      <c r="C1066" s="64">
        <v>500.23</v>
      </c>
    </row>
    <row r="1067" spans="1:3">
      <c r="A1067" t="s">
        <v>1532</v>
      </c>
      <c r="B1067" s="64">
        <v>1111.5</v>
      </c>
      <c r="C1067" s="64">
        <v>501.35</v>
      </c>
    </row>
    <row r="1068" spans="1:3">
      <c r="A1068" t="s">
        <v>1533</v>
      </c>
      <c r="B1068" s="64">
        <v>1109.5</v>
      </c>
      <c r="C1068" s="64">
        <v>500</v>
      </c>
    </row>
    <row r="1069" spans="1:3">
      <c r="A1069" t="s">
        <v>1534</v>
      </c>
      <c r="B1069" s="64">
        <v>1114</v>
      </c>
      <c r="C1069" s="64">
        <v>502.93</v>
      </c>
    </row>
    <row r="1070" spans="1:3">
      <c r="A1070" t="s">
        <v>1535</v>
      </c>
      <c r="B1070" s="64">
        <v>1126.5</v>
      </c>
      <c r="C1070" s="64">
        <v>510.42</v>
      </c>
    </row>
    <row r="1071" spans="1:3">
      <c r="A1071" t="s">
        <v>1536</v>
      </c>
      <c r="B1071" s="64">
        <v>1138.5</v>
      </c>
      <c r="C1071" s="64">
        <v>512.38</v>
      </c>
    </row>
    <row r="1072" spans="1:3">
      <c r="A1072" t="s">
        <v>1537</v>
      </c>
      <c r="B1072" s="64">
        <v>1154</v>
      </c>
      <c r="C1072" s="64">
        <v>521.46</v>
      </c>
    </row>
    <row r="1073" spans="1:3">
      <c r="A1073" t="s">
        <v>1538</v>
      </c>
      <c r="B1073" s="64">
        <v>1152</v>
      </c>
      <c r="C1073" s="64">
        <v>521.74</v>
      </c>
    </row>
    <row r="1074" spans="1:3">
      <c r="A1074" t="s">
        <v>1539</v>
      </c>
      <c r="B1074" s="64">
        <v>1149.5</v>
      </c>
      <c r="C1074" s="64">
        <v>518.26</v>
      </c>
    </row>
    <row r="1075" spans="1:3">
      <c r="A1075" t="s">
        <v>1540</v>
      </c>
      <c r="B1075" s="64">
        <v>1138.5</v>
      </c>
      <c r="C1075" s="64">
        <v>515.39</v>
      </c>
    </row>
    <row r="1076" spans="1:3">
      <c r="A1076" t="s">
        <v>1541</v>
      </c>
      <c r="B1076" s="64">
        <v>1124</v>
      </c>
      <c r="C1076" s="64">
        <v>507.22</v>
      </c>
    </row>
    <row r="1077" spans="1:3">
      <c r="A1077" t="s">
        <v>1542</v>
      </c>
      <c r="B1077" s="64">
        <v>1123.5</v>
      </c>
      <c r="C1077" s="64">
        <v>505.17</v>
      </c>
    </row>
    <row r="1078" spans="1:3">
      <c r="A1078" t="s">
        <v>1543</v>
      </c>
      <c r="B1078" s="64">
        <v>1132.5</v>
      </c>
      <c r="C1078" s="64">
        <v>509.22</v>
      </c>
    </row>
    <row r="1079" spans="1:3">
      <c r="A1079" t="s">
        <v>1544</v>
      </c>
      <c r="B1079" s="64">
        <v>1128</v>
      </c>
      <c r="C1079" s="64">
        <v>503.35</v>
      </c>
    </row>
    <row r="1080" spans="1:3">
      <c r="A1080" t="s">
        <v>1545</v>
      </c>
      <c r="B1080" s="64">
        <v>1125.5</v>
      </c>
      <c r="C1080" s="64">
        <v>504.03</v>
      </c>
    </row>
    <row r="1081" spans="1:3">
      <c r="A1081" t="s">
        <v>1546</v>
      </c>
      <c r="B1081" s="64">
        <v>1130.5</v>
      </c>
      <c r="C1081" s="64">
        <v>508.32</v>
      </c>
    </row>
    <row r="1082" spans="1:3">
      <c r="A1082" t="s">
        <v>1547</v>
      </c>
      <c r="B1082" s="64">
        <v>1130</v>
      </c>
      <c r="C1082" s="64">
        <v>504.46</v>
      </c>
    </row>
    <row r="1083" spans="1:3">
      <c r="A1083" t="s">
        <v>1548</v>
      </c>
      <c r="B1083" s="64">
        <v>1136.5</v>
      </c>
      <c r="C1083" s="64">
        <v>500</v>
      </c>
    </row>
    <row r="1084" spans="1:3">
      <c r="A1084" t="s">
        <v>1549</v>
      </c>
      <c r="B1084" s="64">
        <v>1132</v>
      </c>
      <c r="C1084" s="64">
        <v>496.71</v>
      </c>
    </row>
    <row r="1085" spans="1:3">
      <c r="A1085" t="s">
        <v>1550</v>
      </c>
      <c r="B1085" s="64">
        <v>1142</v>
      </c>
      <c r="C1085" s="64">
        <v>500</v>
      </c>
    </row>
    <row r="1086" spans="1:3">
      <c r="A1086" t="s">
        <v>1551</v>
      </c>
      <c r="B1086" s="64">
        <v>1150.5</v>
      </c>
      <c r="C1086" s="64">
        <v>508.17</v>
      </c>
    </row>
    <row r="1087" spans="1:3">
      <c r="A1087" t="s">
        <v>1552</v>
      </c>
      <c r="B1087" s="64">
        <v>1151</v>
      </c>
      <c r="C1087" s="64">
        <v>512.01</v>
      </c>
    </row>
    <row r="1088" spans="1:3">
      <c r="A1088" t="s">
        <v>1553</v>
      </c>
      <c r="B1088" s="64">
        <v>1151.5</v>
      </c>
      <c r="C1088" s="64">
        <v>516.6</v>
      </c>
    </row>
    <row r="1089" spans="1:3">
      <c r="A1089" t="s">
        <v>1554</v>
      </c>
      <c r="B1089" s="64">
        <v>1148.5</v>
      </c>
      <c r="C1089" s="64">
        <v>515.72</v>
      </c>
    </row>
    <row r="1090" spans="1:3">
      <c r="A1090" t="s">
        <v>1555</v>
      </c>
      <c r="B1090" s="64">
        <v>1148.5</v>
      </c>
      <c r="C1090" s="64">
        <v>513.64</v>
      </c>
    </row>
    <row r="1091" spans="1:3">
      <c r="A1091" t="s">
        <v>1556</v>
      </c>
      <c r="B1091" s="64">
        <v>1145.5</v>
      </c>
      <c r="C1091" s="64">
        <v>513.67999999999995</v>
      </c>
    </row>
    <row r="1092" spans="1:3">
      <c r="A1092" t="s">
        <v>1557</v>
      </c>
      <c r="B1092" s="64">
        <v>1151</v>
      </c>
      <c r="C1092" s="64">
        <v>514.76</v>
      </c>
    </row>
    <row r="1093" spans="1:3">
      <c r="A1093" t="s">
        <v>1558</v>
      </c>
      <c r="B1093" s="64">
        <v>1150.5</v>
      </c>
      <c r="C1093" s="64">
        <v>509.97</v>
      </c>
    </row>
    <row r="1094" spans="1:3">
      <c r="A1094" t="s">
        <v>1559</v>
      </c>
      <c r="B1094" s="64">
        <v>1150</v>
      </c>
      <c r="C1094" s="64">
        <v>515.70000000000005</v>
      </c>
    </row>
    <row r="1095" spans="1:3">
      <c r="A1095" t="s">
        <v>1560</v>
      </c>
      <c r="B1095" s="64">
        <v>1157</v>
      </c>
      <c r="C1095" s="64">
        <v>518.6</v>
      </c>
    </row>
    <row r="1096" spans="1:3">
      <c r="A1096" t="s">
        <v>1561</v>
      </c>
      <c r="B1096" s="64">
        <v>1150</v>
      </c>
      <c r="C1096" s="64">
        <v>518.49</v>
      </c>
    </row>
    <row r="1097" spans="1:3">
      <c r="A1097" t="s">
        <v>1562</v>
      </c>
      <c r="B1097" s="64">
        <v>1149.5</v>
      </c>
      <c r="C1097" s="64">
        <v>516.4</v>
      </c>
    </row>
    <row r="1098" spans="1:3">
      <c r="A1098" t="s">
        <v>1563</v>
      </c>
      <c r="B1098" s="64">
        <v>1151</v>
      </c>
      <c r="C1098" s="64">
        <v>521.76</v>
      </c>
    </row>
    <row r="1099" spans="1:3">
      <c r="A1099" t="s">
        <v>1564</v>
      </c>
      <c r="B1099" s="64">
        <v>1162</v>
      </c>
      <c r="C1099" s="64">
        <v>528.66</v>
      </c>
    </row>
    <row r="1100" spans="1:3">
      <c r="A1100" t="s">
        <v>1565</v>
      </c>
      <c r="B1100" s="64">
        <v>1161</v>
      </c>
      <c r="C1100" s="64">
        <v>528.21</v>
      </c>
    </row>
    <row r="1101" spans="1:3">
      <c r="A1101" t="s">
        <v>1566</v>
      </c>
      <c r="B1101" s="64">
        <v>1166</v>
      </c>
      <c r="C1101" s="64">
        <v>527.12</v>
      </c>
    </row>
    <row r="1102" spans="1:3">
      <c r="A1102" t="s">
        <v>1567</v>
      </c>
      <c r="B1102" s="64">
        <v>1163</v>
      </c>
      <c r="C1102" s="64">
        <v>527.44000000000005</v>
      </c>
    </row>
    <row r="1103" spans="1:3">
      <c r="A1103" t="s">
        <v>1568</v>
      </c>
      <c r="B1103" s="64">
        <v>1164</v>
      </c>
      <c r="C1103" s="64">
        <v>523.38</v>
      </c>
    </row>
    <row r="1104" spans="1:3">
      <c r="A1104" t="s">
        <v>1569</v>
      </c>
      <c r="B1104" s="64">
        <v>1174</v>
      </c>
      <c r="C1104" s="64">
        <v>530.26</v>
      </c>
    </row>
    <row r="1105" spans="1:3">
      <c r="A1105" t="s">
        <v>1570</v>
      </c>
      <c r="B1105" s="64">
        <v>1164</v>
      </c>
      <c r="C1105" s="64">
        <v>525.51</v>
      </c>
    </row>
    <row r="1106" spans="1:3">
      <c r="A1106" t="s">
        <v>1571</v>
      </c>
      <c r="B1106" s="64">
        <v>1162</v>
      </c>
      <c r="C1106" s="64">
        <v>522.25</v>
      </c>
    </row>
    <row r="1107" spans="1:3">
      <c r="A1107" t="s">
        <v>1572</v>
      </c>
      <c r="B1107" s="64">
        <v>1169</v>
      </c>
      <c r="C1107" s="64">
        <v>528</v>
      </c>
    </row>
    <row r="1108" spans="1:3">
      <c r="A1108" t="s">
        <v>1573</v>
      </c>
      <c r="B1108" s="64">
        <v>1174.5</v>
      </c>
      <c r="C1108" s="64">
        <v>528.82000000000005</v>
      </c>
    </row>
    <row r="1109" spans="1:3">
      <c r="A1109" t="s">
        <v>1574</v>
      </c>
      <c r="B1109" s="64">
        <v>1173.5</v>
      </c>
      <c r="C1109" s="64">
        <v>528.13</v>
      </c>
    </row>
    <row r="1110" spans="1:3">
      <c r="A1110" t="s">
        <v>1575</v>
      </c>
      <c r="B1110" s="64">
        <v>1166</v>
      </c>
      <c r="C1110" s="64">
        <v>526.89</v>
      </c>
    </row>
    <row r="1111" spans="1:3">
      <c r="A1111" t="s">
        <v>1576</v>
      </c>
      <c r="B1111" s="64">
        <v>1168</v>
      </c>
      <c r="C1111" s="64">
        <v>525.65</v>
      </c>
    </row>
    <row r="1112" spans="1:3">
      <c r="A1112" t="s">
        <v>1577</v>
      </c>
      <c r="B1112" s="64">
        <v>1173.5</v>
      </c>
      <c r="C1112" s="64">
        <v>528.13</v>
      </c>
    </row>
    <row r="1113" spans="1:3">
      <c r="A1113" t="s">
        <v>1578</v>
      </c>
      <c r="B1113" s="64">
        <v>1170</v>
      </c>
      <c r="C1113" s="64">
        <v>520</v>
      </c>
    </row>
    <row r="1114" spans="1:3">
      <c r="A1114" t="s">
        <v>1579</v>
      </c>
      <c r="B1114" s="64">
        <v>1167.5</v>
      </c>
      <c r="C1114" s="64">
        <v>523.54</v>
      </c>
    </row>
    <row r="1115" spans="1:3">
      <c r="A1115" t="s">
        <v>1580</v>
      </c>
      <c r="B1115" s="64">
        <v>1159</v>
      </c>
      <c r="C1115" s="64">
        <v>521.37</v>
      </c>
    </row>
    <row r="1116" spans="1:3">
      <c r="A1116" t="s">
        <v>1581</v>
      </c>
      <c r="B1116" s="64">
        <v>1143</v>
      </c>
      <c r="C1116" s="64">
        <v>516.96</v>
      </c>
    </row>
    <row r="1117" spans="1:3">
      <c r="A1117" t="s">
        <v>1582</v>
      </c>
      <c r="B1117" s="64">
        <v>1134.5</v>
      </c>
      <c r="C1117" s="64">
        <v>511.04</v>
      </c>
    </row>
    <row r="1118" spans="1:3">
      <c r="A1118" t="s">
        <v>1583</v>
      </c>
      <c r="B1118" s="64">
        <v>1145.5</v>
      </c>
      <c r="C1118" s="64">
        <v>515.99</v>
      </c>
    </row>
    <row r="1119" spans="1:3">
      <c r="A1119" t="s">
        <v>1584</v>
      </c>
      <c r="B1119" s="64">
        <v>1139</v>
      </c>
      <c r="C1119" s="64">
        <v>511.22</v>
      </c>
    </row>
    <row r="1120" spans="1:3">
      <c r="A1120" t="s">
        <v>1585</v>
      </c>
      <c r="B1120" s="64">
        <v>1138</v>
      </c>
      <c r="C1120" s="64">
        <v>511.92</v>
      </c>
    </row>
    <row r="1121" spans="1:3">
      <c r="A1121" t="s">
        <v>1586</v>
      </c>
      <c r="B1121" s="64">
        <v>1139.5</v>
      </c>
      <c r="C1121" s="64">
        <v>510.99</v>
      </c>
    </row>
    <row r="1122" spans="1:3">
      <c r="A1122" t="s">
        <v>1587</v>
      </c>
      <c r="B1122" s="64">
        <v>1137.5</v>
      </c>
      <c r="C1122" s="64">
        <v>506.05</v>
      </c>
    </row>
    <row r="1123" spans="1:3">
      <c r="A1123" t="s">
        <v>1588</v>
      </c>
      <c r="B1123" s="64">
        <v>1138.5</v>
      </c>
      <c r="C1123" s="64">
        <v>501.54</v>
      </c>
    </row>
    <row r="1124" spans="1:3">
      <c r="A1124" t="s">
        <v>1589</v>
      </c>
      <c r="B1124" s="64">
        <v>1139</v>
      </c>
      <c r="C1124" s="64">
        <v>503.76</v>
      </c>
    </row>
    <row r="1125" spans="1:3">
      <c r="A1125" t="s">
        <v>1590</v>
      </c>
      <c r="B1125" s="64">
        <v>1137</v>
      </c>
      <c r="C1125" s="64">
        <v>503.32</v>
      </c>
    </row>
    <row r="1126" spans="1:3">
      <c r="A1126" t="s">
        <v>1591</v>
      </c>
      <c r="B1126" s="64">
        <v>1131</v>
      </c>
      <c r="C1126" s="64">
        <v>494.97</v>
      </c>
    </row>
    <row r="1127" spans="1:3">
      <c r="A1127" t="s">
        <v>1592</v>
      </c>
      <c r="B1127" s="64">
        <v>1135.5</v>
      </c>
      <c r="C1127" s="64">
        <v>499.56</v>
      </c>
    </row>
    <row r="1128" spans="1:3">
      <c r="A1128" t="s">
        <v>1593</v>
      </c>
      <c r="B1128" s="64">
        <v>1137.5</v>
      </c>
      <c r="C1128" s="64">
        <v>495.21</v>
      </c>
    </row>
    <row r="1129" spans="1:3">
      <c r="A1129" t="s">
        <v>1594</v>
      </c>
      <c r="B1129" s="64">
        <v>1144.5</v>
      </c>
      <c r="C1129" s="64">
        <v>500.88</v>
      </c>
    </row>
    <row r="1130" spans="1:3">
      <c r="A1130" t="s">
        <v>1595</v>
      </c>
      <c r="B1130" s="64">
        <v>1130.5</v>
      </c>
      <c r="C1130" s="64">
        <v>497.14</v>
      </c>
    </row>
    <row r="1131" spans="1:3">
      <c r="A1131" t="s">
        <v>1596</v>
      </c>
      <c r="B1131" s="64">
        <v>1132.5</v>
      </c>
      <c r="C1131" s="64">
        <v>496.93</v>
      </c>
    </row>
    <row r="1132" spans="1:3">
      <c r="A1132" t="s">
        <v>1597</v>
      </c>
      <c r="B1132" s="64">
        <v>1138</v>
      </c>
      <c r="C1132" s="64">
        <v>498.69</v>
      </c>
    </row>
    <row r="1133" spans="1:3">
      <c r="A1133" t="s">
        <v>1598</v>
      </c>
      <c r="B1133" s="64">
        <v>1130.5</v>
      </c>
      <c r="C1133" s="64">
        <v>497.8</v>
      </c>
    </row>
    <row r="1134" spans="1:3">
      <c r="A1134" t="s">
        <v>1599</v>
      </c>
      <c r="B1134" s="64">
        <v>1137.5</v>
      </c>
      <c r="C1134" s="64">
        <v>502.43</v>
      </c>
    </row>
    <row r="1135" spans="1:3">
      <c r="A1135" t="s">
        <v>1600</v>
      </c>
      <c r="B1135" s="64">
        <v>1133</v>
      </c>
      <c r="C1135" s="64">
        <v>501.77</v>
      </c>
    </row>
    <row r="1136" spans="1:3">
      <c r="A1136" t="s">
        <v>1601</v>
      </c>
      <c r="B1136" s="64">
        <v>1141</v>
      </c>
      <c r="C1136" s="64">
        <v>506.89</v>
      </c>
    </row>
    <row r="1137" spans="1:3">
      <c r="A1137" t="s">
        <v>1602</v>
      </c>
      <c r="B1137" s="64">
        <v>1141</v>
      </c>
      <c r="C1137" s="64">
        <v>504.87</v>
      </c>
    </row>
    <row r="1138" spans="1:3">
      <c r="A1138" t="s">
        <v>1603</v>
      </c>
      <c r="B1138" s="64">
        <v>1146</v>
      </c>
      <c r="C1138" s="64">
        <v>505.74</v>
      </c>
    </row>
    <row r="1139" spans="1:3">
      <c r="A1139" t="s">
        <v>1604</v>
      </c>
      <c r="B1139" s="64">
        <v>1147.5</v>
      </c>
      <c r="C1139" s="64">
        <v>503.29</v>
      </c>
    </row>
    <row r="1140" spans="1:3">
      <c r="A1140" t="s">
        <v>1605</v>
      </c>
      <c r="B1140" s="64">
        <v>1158</v>
      </c>
      <c r="C1140" s="64">
        <v>506.56</v>
      </c>
    </row>
    <row r="1141" spans="1:3">
      <c r="A1141" t="s">
        <v>1606</v>
      </c>
      <c r="B1141" s="64">
        <v>1165.5</v>
      </c>
      <c r="C1141" s="64">
        <v>514.34</v>
      </c>
    </row>
    <row r="1142" spans="1:3">
      <c r="A1142" t="s">
        <v>1607</v>
      </c>
      <c r="B1142" s="64">
        <v>1170.5</v>
      </c>
      <c r="C1142" s="64">
        <v>519.53</v>
      </c>
    </row>
    <row r="1143" spans="1:3">
      <c r="A1143" t="s">
        <v>1608</v>
      </c>
      <c r="B1143" s="64">
        <v>1178</v>
      </c>
      <c r="C1143" s="64">
        <v>525.19000000000005</v>
      </c>
    </row>
    <row r="1144" spans="1:3">
      <c r="A1144" t="s">
        <v>1609</v>
      </c>
      <c r="B1144" s="64">
        <v>1165.5</v>
      </c>
      <c r="C1144" s="64">
        <v>519.85</v>
      </c>
    </row>
    <row r="1145" spans="1:3">
      <c r="A1145" t="s">
        <v>1610</v>
      </c>
      <c r="B1145" s="64">
        <v>1166.5</v>
      </c>
      <c r="C1145" s="64">
        <v>520.29</v>
      </c>
    </row>
    <row r="1146" spans="1:3">
      <c r="A1146" t="s">
        <v>1611</v>
      </c>
      <c r="B1146" s="64">
        <v>1163.5</v>
      </c>
      <c r="C1146" s="64">
        <v>518.49</v>
      </c>
    </row>
    <row r="1147" spans="1:3">
      <c r="A1147" t="s">
        <v>1612</v>
      </c>
      <c r="B1147" s="64">
        <v>1158.5</v>
      </c>
      <c r="C1147" s="64">
        <v>518.34</v>
      </c>
    </row>
    <row r="1148" spans="1:3">
      <c r="A1148" t="s">
        <v>1613</v>
      </c>
      <c r="B1148" s="64">
        <v>1157</v>
      </c>
      <c r="C1148" s="64">
        <v>515.6</v>
      </c>
    </row>
    <row r="1149" spans="1:3">
      <c r="A1149" t="s">
        <v>1614</v>
      </c>
      <c r="B1149" s="64">
        <v>1157.5</v>
      </c>
      <c r="C1149" s="64">
        <v>516.04999999999995</v>
      </c>
    </row>
    <row r="1150" spans="1:3">
      <c r="A1150" t="s">
        <v>1615</v>
      </c>
      <c r="B1150" s="64">
        <v>1157</v>
      </c>
      <c r="C1150" s="64">
        <v>510.59</v>
      </c>
    </row>
    <row r="1151" spans="1:3">
      <c r="A1151" t="s">
        <v>1616</v>
      </c>
      <c r="B1151" s="64">
        <v>1153</v>
      </c>
      <c r="C1151" s="64">
        <v>503.93</v>
      </c>
    </row>
    <row r="1152" spans="1:3">
      <c r="A1152" t="s">
        <v>1617</v>
      </c>
      <c r="B1152" s="64">
        <v>1157.5</v>
      </c>
      <c r="C1152" s="64">
        <v>505.46</v>
      </c>
    </row>
    <row r="1153" spans="1:3">
      <c r="A1153" t="s">
        <v>1618</v>
      </c>
      <c r="B1153" s="64">
        <v>1153.5</v>
      </c>
      <c r="C1153" s="64">
        <v>503.27</v>
      </c>
    </row>
    <row r="1154" spans="1:3">
      <c r="A1154" t="s">
        <v>1619</v>
      </c>
      <c r="B1154" s="64">
        <v>1151.5</v>
      </c>
      <c r="C1154" s="64">
        <v>492.51</v>
      </c>
    </row>
    <row r="1155" spans="1:3">
      <c r="A1155" t="s">
        <v>1620</v>
      </c>
      <c r="B1155" s="64">
        <v>1146.5</v>
      </c>
      <c r="C1155" s="64">
        <v>489.54</v>
      </c>
    </row>
    <row r="1156" spans="1:3">
      <c r="A1156" t="s">
        <v>1621</v>
      </c>
      <c r="B1156" s="64">
        <v>1140.5</v>
      </c>
      <c r="C1156" s="64">
        <v>489.7</v>
      </c>
    </row>
    <row r="1157" spans="1:3">
      <c r="A1157" t="s">
        <v>1622</v>
      </c>
      <c r="B1157" s="64">
        <v>1137</v>
      </c>
      <c r="C1157" s="64">
        <v>482.8</v>
      </c>
    </row>
    <row r="1158" spans="1:3">
      <c r="A1158" t="s">
        <v>1623</v>
      </c>
      <c r="B1158" s="64">
        <v>1136</v>
      </c>
      <c r="C1158" s="64">
        <v>480.34</v>
      </c>
    </row>
    <row r="1159" spans="1:3">
      <c r="A1159" t="s">
        <v>1624</v>
      </c>
      <c r="B1159" s="64">
        <v>1126</v>
      </c>
      <c r="C1159" s="64">
        <v>473.51</v>
      </c>
    </row>
    <row r="1160" spans="1:3">
      <c r="A1160" t="s">
        <v>1625</v>
      </c>
      <c r="B1160" s="64">
        <v>1122.5</v>
      </c>
      <c r="C1160" s="64">
        <v>468.68</v>
      </c>
    </row>
    <row r="1161" spans="1:3">
      <c r="A1161" t="s">
        <v>1626</v>
      </c>
      <c r="B1161" s="64">
        <v>1116</v>
      </c>
      <c r="C1161" s="64">
        <v>463.46</v>
      </c>
    </row>
    <row r="1162" spans="1:3">
      <c r="A1162" t="s">
        <v>1627</v>
      </c>
      <c r="B1162" s="64">
        <v>1114.5</v>
      </c>
      <c r="C1162" s="64">
        <v>467.3</v>
      </c>
    </row>
    <row r="1163" spans="1:3">
      <c r="A1163" t="s">
        <v>1628</v>
      </c>
      <c r="B1163" s="64">
        <v>1107</v>
      </c>
      <c r="C1163" s="64">
        <v>455.56</v>
      </c>
    </row>
    <row r="1164" spans="1:3">
      <c r="A1164" t="s">
        <v>1629</v>
      </c>
      <c r="B1164" s="64">
        <v>1100</v>
      </c>
      <c r="C1164" s="64">
        <v>455.68</v>
      </c>
    </row>
    <row r="1165" spans="1:3">
      <c r="A1165" t="s">
        <v>1630</v>
      </c>
      <c r="B1165" s="64">
        <v>1089</v>
      </c>
      <c r="C1165" s="64">
        <v>444.31</v>
      </c>
    </row>
    <row r="1166" spans="1:3">
      <c r="A1166" t="s">
        <v>1631</v>
      </c>
      <c r="B1166" s="64">
        <v>1093.5</v>
      </c>
      <c r="C1166" s="64">
        <v>446.33</v>
      </c>
    </row>
    <row r="1167" spans="1:3">
      <c r="A1167" t="s">
        <v>1632</v>
      </c>
      <c r="B1167" s="64">
        <v>1093</v>
      </c>
      <c r="C1167" s="64">
        <v>440.02</v>
      </c>
    </row>
    <row r="1168" spans="1:3">
      <c r="A1168" t="s">
        <v>1633</v>
      </c>
      <c r="B1168" s="64">
        <v>1088</v>
      </c>
      <c r="C1168" s="64">
        <v>437.3</v>
      </c>
    </row>
    <row r="1169" spans="1:3">
      <c r="A1169" t="s">
        <v>1634</v>
      </c>
      <c r="B1169" s="64">
        <v>1081.5</v>
      </c>
      <c r="C1169" s="64">
        <v>437.32</v>
      </c>
    </row>
    <row r="1170" spans="1:3">
      <c r="A1170" t="s">
        <v>1635</v>
      </c>
      <c r="B1170" s="64">
        <v>1078</v>
      </c>
      <c r="C1170" s="64">
        <v>443.8</v>
      </c>
    </row>
    <row r="1171" spans="1:3">
      <c r="A1171" t="s">
        <v>1636</v>
      </c>
      <c r="B1171" s="64">
        <v>1076</v>
      </c>
      <c r="C1171" s="64">
        <v>447.22</v>
      </c>
    </row>
    <row r="1172" spans="1:3">
      <c r="A1172" t="s">
        <v>1637</v>
      </c>
      <c r="B1172" s="64">
        <v>1076.5</v>
      </c>
      <c r="C1172" s="64">
        <v>452.12</v>
      </c>
    </row>
    <row r="1173" spans="1:3">
      <c r="A1173" t="s">
        <v>1638</v>
      </c>
      <c r="B1173" s="64">
        <v>1076</v>
      </c>
      <c r="C1173" s="64">
        <v>450.59</v>
      </c>
    </row>
    <row r="1174" spans="1:3">
      <c r="A1174" t="s">
        <v>1639</v>
      </c>
      <c r="B1174" s="64">
        <v>1067</v>
      </c>
      <c r="C1174" s="64">
        <v>441.27</v>
      </c>
    </row>
    <row r="1175" spans="1:3">
      <c r="A1175" t="s">
        <v>1640</v>
      </c>
      <c r="B1175" s="64">
        <v>1075.5</v>
      </c>
      <c r="C1175" s="64">
        <v>450.19</v>
      </c>
    </row>
    <row r="1176" spans="1:3">
      <c r="A1176" t="s">
        <v>1641</v>
      </c>
      <c r="B1176" s="64">
        <v>1074</v>
      </c>
      <c r="C1176" s="64">
        <v>447.13</v>
      </c>
    </row>
    <row r="1177" spans="1:3">
      <c r="A1177" t="s">
        <v>1642</v>
      </c>
      <c r="B1177" s="64">
        <v>1081</v>
      </c>
      <c r="C1177" s="64">
        <v>443.4</v>
      </c>
    </row>
    <row r="1178" spans="1:3">
      <c r="A1178" t="s">
        <v>1643</v>
      </c>
      <c r="B1178" s="64">
        <v>1081.5</v>
      </c>
      <c r="C1178" s="64">
        <v>438.03</v>
      </c>
    </row>
    <row r="1179" spans="1:3">
      <c r="A1179" t="s">
        <v>1644</v>
      </c>
      <c r="B1179" s="64">
        <v>1080.5</v>
      </c>
      <c r="C1179" s="64">
        <v>443.56</v>
      </c>
    </row>
    <row r="1180" spans="1:3">
      <c r="A1180" t="s">
        <v>1645</v>
      </c>
      <c r="B1180" s="64">
        <v>1078.5</v>
      </c>
      <c r="C1180" s="64">
        <v>438.06</v>
      </c>
    </row>
    <row r="1181" spans="1:3">
      <c r="A1181" t="s">
        <v>1646</v>
      </c>
      <c r="B1181" s="64">
        <v>1074</v>
      </c>
      <c r="C1181" s="64">
        <v>434.11</v>
      </c>
    </row>
    <row r="1182" spans="1:3">
      <c r="A1182" t="s">
        <v>1647</v>
      </c>
      <c r="B1182" s="64">
        <v>1072</v>
      </c>
      <c r="C1182" s="64">
        <v>430.87</v>
      </c>
    </row>
    <row r="1183" spans="1:3">
      <c r="A1183" t="s">
        <v>1648</v>
      </c>
      <c r="B1183" s="64">
        <v>1065.5</v>
      </c>
      <c r="C1183" s="64">
        <v>424.67</v>
      </c>
    </row>
    <row r="1184" spans="1:3">
      <c r="A1184" t="s">
        <v>1649</v>
      </c>
      <c r="B1184" s="64">
        <v>1065</v>
      </c>
      <c r="C1184" s="64">
        <v>432.4</v>
      </c>
    </row>
    <row r="1185" spans="1:3">
      <c r="A1185" t="s">
        <v>1650</v>
      </c>
      <c r="B1185" s="64">
        <v>1063</v>
      </c>
      <c r="C1185" s="64">
        <v>420.82</v>
      </c>
    </row>
    <row r="1186" spans="1:3">
      <c r="A1186" t="s">
        <v>1651</v>
      </c>
      <c r="B1186" s="64">
        <v>1068.5</v>
      </c>
      <c r="C1186" s="64">
        <v>432.24</v>
      </c>
    </row>
    <row r="1187" spans="1:3">
      <c r="A1187" t="s">
        <v>1652</v>
      </c>
      <c r="B1187" s="64">
        <v>1070.5</v>
      </c>
      <c r="C1187" s="64">
        <v>434.28</v>
      </c>
    </row>
    <row r="1188" spans="1:3">
      <c r="A1188" t="s">
        <v>1653</v>
      </c>
      <c r="B1188" s="64">
        <v>1072</v>
      </c>
      <c r="C1188" s="64">
        <v>444.26</v>
      </c>
    </row>
    <row r="1189" spans="1:3">
      <c r="A1189" t="s">
        <v>1654</v>
      </c>
      <c r="B1189" s="64">
        <v>1073.5</v>
      </c>
      <c r="C1189" s="64">
        <v>434.26</v>
      </c>
    </row>
    <row r="1190" spans="1:3">
      <c r="A1190" t="s">
        <v>1655</v>
      </c>
      <c r="B1190" s="64">
        <v>1083</v>
      </c>
      <c r="C1190" s="64">
        <v>432.68</v>
      </c>
    </row>
    <row r="1191" spans="1:3">
      <c r="A1191" t="s">
        <v>1656</v>
      </c>
      <c r="B1191" s="64">
        <v>1106.5</v>
      </c>
      <c r="C1191" s="64">
        <v>441.01</v>
      </c>
    </row>
    <row r="1192" spans="1:3">
      <c r="A1192" t="s">
        <v>1657</v>
      </c>
      <c r="B1192" s="64">
        <v>1118.5</v>
      </c>
      <c r="C1192" s="64">
        <v>445.09</v>
      </c>
    </row>
    <row r="1193" spans="1:3">
      <c r="A1193" t="s">
        <v>1658</v>
      </c>
      <c r="B1193" s="64">
        <v>1130</v>
      </c>
      <c r="C1193" s="64">
        <v>443.14</v>
      </c>
    </row>
    <row r="1194" spans="1:3">
      <c r="A1194" t="s">
        <v>1659</v>
      </c>
      <c r="B1194" s="64">
        <v>1121.5</v>
      </c>
      <c r="C1194" s="64">
        <v>437.06</v>
      </c>
    </row>
    <row r="1195" spans="1:3">
      <c r="A1195" t="s">
        <v>1660</v>
      </c>
      <c r="B1195" s="64">
        <v>1143.5</v>
      </c>
      <c r="C1195" s="64">
        <v>447.55</v>
      </c>
    </row>
    <row r="1196" spans="1:3">
      <c r="A1196" t="s">
        <v>1661</v>
      </c>
      <c r="B1196" s="64">
        <v>1148</v>
      </c>
      <c r="C1196" s="64">
        <v>447.91</v>
      </c>
    </row>
    <row r="1197" spans="1:3">
      <c r="A1197" t="s">
        <v>1662</v>
      </c>
      <c r="B1197" s="64">
        <v>1158</v>
      </c>
      <c r="C1197" s="64">
        <v>452.34</v>
      </c>
    </row>
    <row r="1198" spans="1:3">
      <c r="A1198" t="s">
        <v>1663</v>
      </c>
      <c r="B1198" s="64">
        <v>1155.5</v>
      </c>
      <c r="C1198" s="64">
        <v>445.11</v>
      </c>
    </row>
    <row r="1199" spans="1:3">
      <c r="A1199" t="s">
        <v>1664</v>
      </c>
      <c r="B1199" s="64">
        <v>1167.5</v>
      </c>
      <c r="C1199" s="64">
        <v>450.08</v>
      </c>
    </row>
    <row r="1200" spans="1:3">
      <c r="A1200" t="s">
        <v>1665</v>
      </c>
      <c r="B1200" s="64">
        <v>1171.5</v>
      </c>
      <c r="C1200" s="64">
        <v>450.23</v>
      </c>
    </row>
    <row r="1201" spans="1:3">
      <c r="A1201" t="s">
        <v>1666</v>
      </c>
      <c r="B1201" s="64">
        <v>1166.5</v>
      </c>
      <c r="C1201" s="64">
        <v>450.56</v>
      </c>
    </row>
    <row r="1202" spans="1:3">
      <c r="A1202" t="s">
        <v>1667</v>
      </c>
      <c r="B1202" s="64">
        <v>1164</v>
      </c>
      <c r="C1202" s="64">
        <v>451.16</v>
      </c>
    </row>
    <row r="1203" spans="1:3">
      <c r="A1203" t="s">
        <v>1668</v>
      </c>
      <c r="B1203" s="64">
        <v>1165</v>
      </c>
      <c r="C1203" s="64">
        <v>463.4</v>
      </c>
    </row>
    <row r="1204" spans="1:3">
      <c r="A1204" t="s">
        <v>1669</v>
      </c>
      <c r="B1204" s="64">
        <v>1166</v>
      </c>
      <c r="C1204" s="64">
        <v>457.25</v>
      </c>
    </row>
    <row r="1205" spans="1:3">
      <c r="A1205" t="s">
        <v>1670</v>
      </c>
      <c r="B1205" s="64">
        <v>1167.5</v>
      </c>
      <c r="C1205" s="64">
        <v>460.01</v>
      </c>
    </row>
    <row r="1206" spans="1:3">
      <c r="A1206" t="s">
        <v>1671</v>
      </c>
      <c r="B1206" s="64">
        <v>1172.5</v>
      </c>
      <c r="C1206" s="64">
        <v>468.06</v>
      </c>
    </row>
    <row r="1207" spans="1:3">
      <c r="A1207" t="s">
        <v>1672</v>
      </c>
      <c r="B1207" s="64">
        <v>1173</v>
      </c>
      <c r="C1207" s="64">
        <v>465.66</v>
      </c>
    </row>
    <row r="1208" spans="1:3">
      <c r="A1208" t="s">
        <v>1673</v>
      </c>
      <c r="B1208" s="64">
        <v>1175</v>
      </c>
      <c r="C1208" s="64">
        <v>457.73</v>
      </c>
    </row>
    <row r="1209" spans="1:3">
      <c r="A1209" t="s">
        <v>1674</v>
      </c>
      <c r="B1209" s="64">
        <v>1183</v>
      </c>
      <c r="C1209" s="64">
        <v>463.38</v>
      </c>
    </row>
    <row r="1210" spans="1:3">
      <c r="A1210" t="s">
        <v>1675</v>
      </c>
      <c r="B1210" s="64">
        <v>1194</v>
      </c>
      <c r="C1210" s="64">
        <v>463.87</v>
      </c>
    </row>
    <row r="1211" spans="1:3">
      <c r="A1211" t="s">
        <v>1676</v>
      </c>
      <c r="B1211" s="64">
        <v>1198.5</v>
      </c>
      <c r="C1211" s="64">
        <v>469.08</v>
      </c>
    </row>
    <row r="1212" spans="1:3">
      <c r="A1212" t="s">
        <v>1677</v>
      </c>
      <c r="B1212" s="64">
        <v>1199</v>
      </c>
      <c r="C1212" s="64">
        <v>463.65</v>
      </c>
    </row>
    <row r="1213" spans="1:3">
      <c r="A1213" t="s">
        <v>1678</v>
      </c>
      <c r="B1213" s="64">
        <v>1209.5</v>
      </c>
      <c r="C1213" s="64">
        <v>465.91</v>
      </c>
    </row>
    <row r="1214" spans="1:3">
      <c r="A1214" t="s">
        <v>1679</v>
      </c>
      <c r="B1214" s="64">
        <v>1210.5</v>
      </c>
      <c r="C1214" s="64">
        <v>463.62</v>
      </c>
    </row>
    <row r="1215" spans="1:3">
      <c r="A1215" t="s">
        <v>1680</v>
      </c>
      <c r="B1215" s="64">
        <v>1209.5</v>
      </c>
      <c r="C1215" s="64">
        <v>466.09</v>
      </c>
    </row>
    <row r="1216" spans="1:3">
      <c r="A1216" t="s">
        <v>1681</v>
      </c>
      <c r="B1216" s="64">
        <v>1199.5</v>
      </c>
      <c r="C1216" s="64">
        <v>459.23</v>
      </c>
    </row>
    <row r="1217" spans="1:3">
      <c r="A1217" t="s">
        <v>1682</v>
      </c>
      <c r="B1217" s="64">
        <v>1198.5</v>
      </c>
      <c r="C1217" s="64">
        <v>452.09</v>
      </c>
    </row>
    <row r="1218" spans="1:3">
      <c r="A1218" t="s">
        <v>1683</v>
      </c>
      <c r="B1218" s="64">
        <v>1202</v>
      </c>
      <c r="C1218" s="64">
        <v>452.05</v>
      </c>
    </row>
    <row r="1219" spans="1:3">
      <c r="A1219" t="s">
        <v>1684</v>
      </c>
      <c r="B1219" s="64">
        <v>1208</v>
      </c>
      <c r="C1219" s="64">
        <v>449.57</v>
      </c>
    </row>
    <row r="1220" spans="1:3">
      <c r="A1220" t="s">
        <v>1685</v>
      </c>
      <c r="B1220" s="64">
        <v>1208.5</v>
      </c>
      <c r="C1220" s="64">
        <v>440.9</v>
      </c>
    </row>
    <row r="1221" spans="1:3">
      <c r="A1221" t="s">
        <v>1686</v>
      </c>
      <c r="B1221" s="64">
        <v>1202.5</v>
      </c>
      <c r="C1221" s="64">
        <v>445.04</v>
      </c>
    </row>
    <row r="1222" spans="1:3">
      <c r="A1222" t="s">
        <v>1687</v>
      </c>
      <c r="B1222" s="64">
        <v>1209</v>
      </c>
      <c r="C1222" s="64">
        <v>455.54</v>
      </c>
    </row>
    <row r="1223" spans="1:3">
      <c r="A1223" t="s">
        <v>1688</v>
      </c>
      <c r="B1223" s="64">
        <v>1204</v>
      </c>
      <c r="C1223" s="64">
        <v>453.31</v>
      </c>
    </row>
    <row r="1224" spans="1:3">
      <c r="A1224" t="s">
        <v>1689</v>
      </c>
      <c r="B1224" s="64">
        <v>1204.5</v>
      </c>
      <c r="C1224" s="64">
        <v>452.48</v>
      </c>
    </row>
    <row r="1225" spans="1:3">
      <c r="A1225" t="s">
        <v>1690</v>
      </c>
      <c r="B1225" s="64">
        <v>1200</v>
      </c>
      <c r="C1225" s="64">
        <v>443.3</v>
      </c>
    </row>
    <row r="1226" spans="1:3">
      <c r="A1226" t="s">
        <v>1691</v>
      </c>
      <c r="B1226" s="64">
        <v>1205</v>
      </c>
      <c r="C1226" s="64">
        <v>450.13</v>
      </c>
    </row>
    <row r="1227" spans="1:3">
      <c r="A1227" t="s">
        <v>1692</v>
      </c>
      <c r="B1227" s="64">
        <v>1202.5</v>
      </c>
      <c r="C1227" s="64">
        <v>444.71</v>
      </c>
    </row>
    <row r="1228" spans="1:3">
      <c r="A1228" t="s">
        <v>1693</v>
      </c>
      <c r="B1228" s="64">
        <v>1208.5</v>
      </c>
      <c r="C1228" s="64">
        <v>455.18</v>
      </c>
    </row>
    <row r="1229" spans="1:3">
      <c r="A1229" t="s">
        <v>1694</v>
      </c>
      <c r="B1229" s="64">
        <v>1209.5</v>
      </c>
      <c r="C1229" s="64">
        <v>449.29</v>
      </c>
    </row>
    <row r="1230" spans="1:3">
      <c r="A1230" t="s">
        <v>1695</v>
      </c>
      <c r="B1230" s="64">
        <v>1205</v>
      </c>
      <c r="C1230" s="64">
        <v>443.67</v>
      </c>
    </row>
    <row r="1231" spans="1:3">
      <c r="A1231" t="s">
        <v>1696</v>
      </c>
      <c r="B1231" s="64">
        <v>1222.5</v>
      </c>
      <c r="C1231" s="64">
        <v>453.11</v>
      </c>
    </row>
    <row r="1232" spans="1:3">
      <c r="A1232" t="s">
        <v>1697</v>
      </c>
      <c r="B1232" s="64">
        <v>1216</v>
      </c>
      <c r="C1232" s="64">
        <v>449.21</v>
      </c>
    </row>
    <row r="1233" spans="1:3">
      <c r="A1233" t="s">
        <v>1698</v>
      </c>
      <c r="B1233" s="64">
        <v>1214</v>
      </c>
      <c r="C1233" s="64">
        <v>455.02</v>
      </c>
    </row>
    <row r="1234" spans="1:3">
      <c r="A1234" t="s">
        <v>1699</v>
      </c>
      <c r="B1234" s="64">
        <v>1210.5</v>
      </c>
      <c r="C1234" s="64">
        <v>458.7</v>
      </c>
    </row>
    <row r="1235" spans="1:3">
      <c r="A1235" t="s">
        <v>1700</v>
      </c>
      <c r="B1235" s="64">
        <v>1221</v>
      </c>
      <c r="C1235" s="64">
        <v>457.65</v>
      </c>
    </row>
    <row r="1236" spans="1:3">
      <c r="A1236" t="s">
        <v>1701</v>
      </c>
      <c r="B1236" s="64">
        <v>1220.5</v>
      </c>
      <c r="C1236" s="64">
        <v>463.54</v>
      </c>
    </row>
    <row r="1237" spans="1:3">
      <c r="A1237" t="s">
        <v>1702</v>
      </c>
      <c r="B1237" s="64">
        <v>1210.5</v>
      </c>
      <c r="C1237" s="64">
        <v>462.02</v>
      </c>
    </row>
    <row r="1238" spans="1:3">
      <c r="A1238" t="s">
        <v>1703</v>
      </c>
      <c r="B1238" s="64">
        <v>1207</v>
      </c>
      <c r="C1238" s="64">
        <v>458.24</v>
      </c>
    </row>
    <row r="1239" spans="1:3">
      <c r="A1239" t="s">
        <v>1704</v>
      </c>
      <c r="B1239" s="64">
        <v>1217</v>
      </c>
      <c r="C1239" s="64">
        <v>464.33</v>
      </c>
    </row>
    <row r="1240" spans="1:3">
      <c r="A1240" t="s">
        <v>1705</v>
      </c>
      <c r="B1240" s="64">
        <v>1231.5</v>
      </c>
      <c r="C1240" s="64">
        <v>464.72</v>
      </c>
    </row>
    <row r="1241" spans="1:3">
      <c r="A1241" t="s">
        <v>1706</v>
      </c>
      <c r="B1241" s="64">
        <v>1255.5</v>
      </c>
      <c r="C1241" s="64">
        <v>479.93</v>
      </c>
    </row>
    <row r="1242" spans="1:3">
      <c r="A1242" t="s">
        <v>1707</v>
      </c>
      <c r="B1242" s="64">
        <v>1320.5</v>
      </c>
      <c r="C1242" s="64">
        <v>506.72</v>
      </c>
    </row>
    <row r="1243" spans="1:3">
      <c r="A1243" t="s">
        <v>1708</v>
      </c>
      <c r="B1243" s="64">
        <v>1330.5</v>
      </c>
      <c r="C1243" s="64">
        <v>516.5</v>
      </c>
    </row>
    <row r="1244" spans="1:3">
      <c r="A1244" t="s">
        <v>1709</v>
      </c>
      <c r="B1244" s="64">
        <v>1326.5</v>
      </c>
      <c r="C1244" s="64">
        <v>513.75</v>
      </c>
    </row>
    <row r="1245" spans="1:3">
      <c r="A1245" t="s">
        <v>1710</v>
      </c>
      <c r="B1245" s="64">
        <v>1330</v>
      </c>
      <c r="C1245" s="64">
        <v>514.11</v>
      </c>
    </row>
    <row r="1246" spans="1:3">
      <c r="A1246" t="s">
        <v>1711</v>
      </c>
      <c r="B1246" s="64">
        <v>1333.5</v>
      </c>
      <c r="C1246" s="64">
        <v>518.66999999999996</v>
      </c>
    </row>
    <row r="1247" spans="1:3">
      <c r="A1247" t="s">
        <v>1712</v>
      </c>
      <c r="B1247" s="64">
        <v>1334</v>
      </c>
      <c r="C1247" s="64">
        <v>518.05999999999995</v>
      </c>
    </row>
    <row r="1248" spans="1:3">
      <c r="A1248" t="s">
        <v>1713</v>
      </c>
      <c r="B1248" s="64">
        <v>1339</v>
      </c>
      <c r="C1248" s="64">
        <v>513.41999999999996</v>
      </c>
    </row>
    <row r="1249" spans="1:3">
      <c r="A1249" t="s">
        <v>1714</v>
      </c>
      <c r="B1249" s="64">
        <v>1343</v>
      </c>
      <c r="C1249" s="64">
        <v>500.19</v>
      </c>
    </row>
    <row r="1250" spans="1:3">
      <c r="A1250" t="s">
        <v>1715</v>
      </c>
      <c r="B1250" s="64">
        <v>1352.5</v>
      </c>
      <c r="C1250" s="64">
        <v>498.53</v>
      </c>
    </row>
    <row r="1251" spans="1:3">
      <c r="A1251" t="s">
        <v>1716</v>
      </c>
      <c r="B1251" s="64">
        <v>1353</v>
      </c>
      <c r="C1251" s="64">
        <v>502.23</v>
      </c>
    </row>
    <row r="1252" spans="1:3">
      <c r="A1252" t="s">
        <v>1717</v>
      </c>
      <c r="B1252" s="64">
        <v>1345.5</v>
      </c>
      <c r="C1252" s="64">
        <v>489.81</v>
      </c>
    </row>
    <row r="1253" spans="1:3">
      <c r="A1253" t="s">
        <v>1718</v>
      </c>
      <c r="B1253" s="64">
        <v>1339.5</v>
      </c>
      <c r="C1253" s="64">
        <v>488.51</v>
      </c>
    </row>
    <row r="1254" spans="1:3">
      <c r="A1254" t="s">
        <v>1719</v>
      </c>
      <c r="B1254" s="64">
        <v>1337.5</v>
      </c>
      <c r="C1254" s="64">
        <v>482.5</v>
      </c>
    </row>
    <row r="1255" spans="1:3">
      <c r="A1255" t="s">
        <v>1720</v>
      </c>
      <c r="B1255" s="64">
        <v>1337.5</v>
      </c>
      <c r="C1255" s="64">
        <v>481.12</v>
      </c>
    </row>
    <row r="1256" spans="1:3">
      <c r="A1256" t="s">
        <v>1721</v>
      </c>
      <c r="B1256" s="64">
        <v>1338</v>
      </c>
      <c r="C1256" s="64">
        <v>472.62</v>
      </c>
    </row>
    <row r="1257" spans="1:3">
      <c r="A1257" t="s">
        <v>1722</v>
      </c>
      <c r="B1257" s="64">
        <v>1332</v>
      </c>
      <c r="C1257" s="64">
        <v>464.11</v>
      </c>
    </row>
    <row r="1258" spans="1:3">
      <c r="A1258" t="s">
        <v>1723</v>
      </c>
      <c r="B1258" s="64">
        <v>1322.5</v>
      </c>
      <c r="C1258" s="64">
        <v>467.15</v>
      </c>
    </row>
    <row r="1259" spans="1:3">
      <c r="A1259" t="s">
        <v>1724</v>
      </c>
      <c r="B1259" s="64">
        <v>1332.5</v>
      </c>
      <c r="C1259" s="64">
        <v>470.02</v>
      </c>
    </row>
    <row r="1260" spans="1:3">
      <c r="A1260" t="s">
        <v>1725</v>
      </c>
      <c r="B1260" s="64">
        <v>1333.5</v>
      </c>
      <c r="C1260" s="64">
        <v>468.88</v>
      </c>
    </row>
    <row r="1261" spans="1:3">
      <c r="A1261" t="s">
        <v>1726</v>
      </c>
      <c r="B1261" s="64">
        <v>1324</v>
      </c>
      <c r="C1261" s="64">
        <v>462.13</v>
      </c>
    </row>
    <row r="1262" spans="1:3">
      <c r="A1262" t="s">
        <v>1727</v>
      </c>
      <c r="B1262" s="64">
        <v>1307</v>
      </c>
      <c r="C1262" s="64">
        <v>455.08</v>
      </c>
    </row>
    <row r="1263" spans="1:3">
      <c r="A1263" t="s">
        <v>1728</v>
      </c>
      <c r="B1263" s="64">
        <v>1298</v>
      </c>
      <c r="C1263" s="64">
        <v>451.64</v>
      </c>
    </row>
    <row r="1264" spans="1:3">
      <c r="A1264" t="s">
        <v>1729</v>
      </c>
      <c r="B1264" s="64">
        <v>1286</v>
      </c>
      <c r="C1264" s="64">
        <v>453.78</v>
      </c>
    </row>
    <row r="1265" spans="1:3">
      <c r="A1265" t="s">
        <v>1730</v>
      </c>
      <c r="B1265" s="64">
        <v>1268.5</v>
      </c>
      <c r="C1265" s="64">
        <v>442.14</v>
      </c>
    </row>
    <row r="1266" spans="1:3">
      <c r="A1266" t="s">
        <v>1731</v>
      </c>
      <c r="B1266" s="64">
        <v>1251</v>
      </c>
      <c r="C1266" s="64">
        <v>434.68</v>
      </c>
    </row>
    <row r="1267" spans="1:3">
      <c r="A1267" t="s">
        <v>1732</v>
      </c>
      <c r="B1267" s="64">
        <v>1236</v>
      </c>
      <c r="C1267" s="64">
        <v>432.77</v>
      </c>
    </row>
    <row r="1268" spans="1:3">
      <c r="A1268" t="s">
        <v>1733</v>
      </c>
      <c r="B1268" s="64">
        <v>1231</v>
      </c>
      <c r="C1268" s="64">
        <v>425.51</v>
      </c>
    </row>
    <row r="1269" spans="1:3">
      <c r="A1269" t="s">
        <v>1734</v>
      </c>
      <c r="B1269" s="64">
        <v>1215.5</v>
      </c>
      <c r="C1269" s="64">
        <v>416.41</v>
      </c>
    </row>
    <row r="1270" spans="1:3">
      <c r="A1270" t="s">
        <v>1735</v>
      </c>
      <c r="B1270" s="64">
        <v>1211</v>
      </c>
      <c r="C1270" s="64">
        <v>406.51</v>
      </c>
    </row>
    <row r="1271" spans="1:3">
      <c r="A1271" t="s">
        <v>1736</v>
      </c>
      <c r="B1271" s="64">
        <v>1208.5</v>
      </c>
      <c r="C1271" s="64">
        <v>401.63</v>
      </c>
    </row>
    <row r="1272" spans="1:3">
      <c r="A1272" t="s">
        <v>1737</v>
      </c>
      <c r="B1272" s="64">
        <v>1220</v>
      </c>
      <c r="C1272" s="64">
        <v>400</v>
      </c>
    </row>
    <row r="1273" spans="1:3">
      <c r="A1273" t="s">
        <v>1738</v>
      </c>
      <c r="B1273" s="64">
        <v>1225.5</v>
      </c>
      <c r="C1273" s="64">
        <v>392.41</v>
      </c>
    </row>
    <row r="1274" spans="1:3">
      <c r="A1274" t="s">
        <v>1739</v>
      </c>
      <c r="B1274" s="64">
        <v>1215</v>
      </c>
      <c r="C1274" s="64">
        <v>390.8</v>
      </c>
    </row>
    <row r="1275" spans="1:3">
      <c r="A1275" t="s">
        <v>1740</v>
      </c>
      <c r="B1275" s="64">
        <v>1189</v>
      </c>
      <c r="C1275" s="64">
        <v>380.48</v>
      </c>
    </row>
    <row r="1276" spans="1:3">
      <c r="A1276" t="s">
        <v>1741</v>
      </c>
      <c r="B1276" s="64">
        <v>1186.5</v>
      </c>
      <c r="C1276" s="64">
        <v>376.19</v>
      </c>
    </row>
    <row r="1277" spans="1:3">
      <c r="A1277" t="s">
        <v>1742</v>
      </c>
      <c r="B1277" s="64">
        <v>1157</v>
      </c>
      <c r="C1277" s="64">
        <v>354.91</v>
      </c>
    </row>
    <row r="1278" spans="1:3">
      <c r="A1278" t="s">
        <v>1743</v>
      </c>
      <c r="B1278" s="64">
        <v>1155</v>
      </c>
      <c r="C1278" s="64">
        <v>355.82</v>
      </c>
    </row>
    <row r="1279" spans="1:3">
      <c r="A1279" t="s">
        <v>1744</v>
      </c>
      <c r="B1279" s="64">
        <v>1151.5</v>
      </c>
      <c r="C1279" s="64">
        <v>354.74</v>
      </c>
    </row>
    <row r="1280" spans="1:3">
      <c r="A1280" t="s">
        <v>1745</v>
      </c>
      <c r="B1280" s="64">
        <v>1150.5</v>
      </c>
      <c r="C1280" s="64">
        <v>357.85</v>
      </c>
    </row>
    <row r="1281" spans="1:3">
      <c r="A1281" t="s">
        <v>1746</v>
      </c>
      <c r="B1281" s="64">
        <v>1146.5</v>
      </c>
      <c r="C1281" s="64">
        <v>347.95</v>
      </c>
    </row>
    <row r="1282" spans="1:3">
      <c r="A1282" t="s">
        <v>1747</v>
      </c>
      <c r="B1282" s="64">
        <v>1157</v>
      </c>
      <c r="C1282" s="64">
        <v>357.43</v>
      </c>
    </row>
    <row r="1283" spans="1:3">
      <c r="A1283" t="s">
        <v>1748</v>
      </c>
      <c r="B1283" s="64">
        <v>1183</v>
      </c>
      <c r="C1283" s="64">
        <v>375.44</v>
      </c>
    </row>
    <row r="1284" spans="1:3">
      <c r="A1284" t="s">
        <v>1749</v>
      </c>
      <c r="B1284" s="64">
        <v>1196</v>
      </c>
      <c r="C1284" s="64">
        <v>382.72</v>
      </c>
    </row>
    <row r="1285" spans="1:3">
      <c r="A1285" t="s">
        <v>1750</v>
      </c>
      <c r="B1285" s="64">
        <v>1206</v>
      </c>
      <c r="C1285" s="64">
        <v>377.23</v>
      </c>
    </row>
    <row r="1286" spans="1:3">
      <c r="A1286" t="s">
        <v>1751</v>
      </c>
      <c r="B1286" s="64">
        <v>1208</v>
      </c>
      <c r="C1286" s="64">
        <v>378.92</v>
      </c>
    </row>
    <row r="1287" spans="1:3">
      <c r="A1287" t="s">
        <v>1752</v>
      </c>
      <c r="B1287" s="64">
        <v>1210.5</v>
      </c>
      <c r="C1287" s="64">
        <v>374.07</v>
      </c>
    </row>
    <row r="1288" spans="1:3">
      <c r="A1288" t="s">
        <v>1753</v>
      </c>
      <c r="B1288" s="64">
        <v>1204.5</v>
      </c>
      <c r="C1288" s="64">
        <v>374.18</v>
      </c>
    </row>
    <row r="1289" spans="1:3">
      <c r="A1289" t="s">
        <v>1754</v>
      </c>
      <c r="B1289" s="64">
        <v>1202</v>
      </c>
      <c r="C1289" s="64">
        <v>375.63</v>
      </c>
    </row>
    <row r="1290" spans="1:3">
      <c r="A1290" t="s">
        <v>1755</v>
      </c>
      <c r="B1290" s="64">
        <v>1202</v>
      </c>
      <c r="C1290" s="64">
        <v>378.82</v>
      </c>
    </row>
    <row r="1291" spans="1:3">
      <c r="A1291" t="s">
        <v>1756</v>
      </c>
      <c r="B1291" s="64">
        <v>1212.5</v>
      </c>
      <c r="C1291" s="64">
        <v>387.75</v>
      </c>
    </row>
    <row r="1292" spans="1:3">
      <c r="A1292" t="s">
        <v>1757</v>
      </c>
      <c r="B1292" s="64">
        <v>1201.5</v>
      </c>
      <c r="C1292" s="64">
        <v>384.48</v>
      </c>
    </row>
    <row r="1293" spans="1:3">
      <c r="A1293" t="s">
        <v>1758</v>
      </c>
      <c r="B1293" s="64">
        <v>1197</v>
      </c>
      <c r="C1293" s="64">
        <v>383.29</v>
      </c>
    </row>
    <row r="1294" spans="1:3">
      <c r="A1294" t="s">
        <v>1759</v>
      </c>
      <c r="B1294" s="64">
        <v>1193.5</v>
      </c>
      <c r="C1294" s="64">
        <v>390.67</v>
      </c>
    </row>
    <row r="1295" spans="1:3">
      <c r="A1295" t="s">
        <v>1760</v>
      </c>
      <c r="B1295" s="64">
        <v>1198</v>
      </c>
      <c r="C1295" s="64">
        <v>390.48</v>
      </c>
    </row>
    <row r="1296" spans="1:3">
      <c r="A1296" t="s">
        <v>1761</v>
      </c>
      <c r="B1296" s="64">
        <v>1196.5</v>
      </c>
      <c r="C1296" s="64">
        <v>387.59</v>
      </c>
    </row>
    <row r="1297" spans="1:3">
      <c r="A1297" t="s">
        <v>1762</v>
      </c>
      <c r="B1297" s="64">
        <v>1208.5</v>
      </c>
      <c r="C1297" s="64">
        <v>387.34</v>
      </c>
    </row>
    <row r="1298" spans="1:3">
      <c r="A1298" t="s">
        <v>1763</v>
      </c>
      <c r="B1298" s="64">
        <v>1203</v>
      </c>
      <c r="C1298" s="64">
        <v>392.88</v>
      </c>
    </row>
    <row r="1299" spans="1:3">
      <c r="A1299" t="s">
        <v>1764</v>
      </c>
      <c r="B1299" s="64">
        <v>1201</v>
      </c>
      <c r="C1299" s="64">
        <v>395.07</v>
      </c>
    </row>
    <row r="1300" spans="1:3">
      <c r="A1300" t="s">
        <v>1765</v>
      </c>
      <c r="B1300" s="64">
        <v>1208</v>
      </c>
      <c r="C1300" s="64">
        <v>401.33</v>
      </c>
    </row>
    <row r="1301" spans="1:3">
      <c r="A1301" t="s">
        <v>1766</v>
      </c>
      <c r="B1301" s="64">
        <v>1214</v>
      </c>
      <c r="C1301" s="64">
        <v>398.82</v>
      </c>
    </row>
    <row r="1302" spans="1:3">
      <c r="A1302" t="s">
        <v>1767</v>
      </c>
      <c r="B1302" s="64">
        <v>1213</v>
      </c>
      <c r="C1302" s="64">
        <v>401.12</v>
      </c>
    </row>
    <row r="1303" spans="1:3">
      <c r="A1303" t="s">
        <v>1768</v>
      </c>
      <c r="B1303" s="64">
        <v>1207</v>
      </c>
      <c r="C1303" s="64">
        <v>400.73</v>
      </c>
    </row>
    <row r="1304" spans="1:3">
      <c r="A1304" t="s">
        <v>1769</v>
      </c>
      <c r="B1304" s="64">
        <v>1207.5</v>
      </c>
      <c r="C1304" s="64">
        <v>405.47</v>
      </c>
    </row>
    <row r="1305" spans="1:3">
      <c r="A1305" t="s">
        <v>1770</v>
      </c>
      <c r="B1305" s="64">
        <v>1208</v>
      </c>
      <c r="C1305" s="64">
        <v>408.52</v>
      </c>
    </row>
    <row r="1306" spans="1:3">
      <c r="A1306" t="s">
        <v>1771</v>
      </c>
      <c r="B1306" s="64">
        <v>1208.5</v>
      </c>
      <c r="C1306" s="64">
        <v>414.01</v>
      </c>
    </row>
    <row r="1307" spans="1:3">
      <c r="A1307" t="s">
        <v>1772</v>
      </c>
      <c r="B1307" s="64">
        <v>1203</v>
      </c>
      <c r="C1307" s="64">
        <v>409.18</v>
      </c>
    </row>
    <row r="1308" spans="1:3">
      <c r="A1308" t="s">
        <v>1773</v>
      </c>
      <c r="B1308" s="64">
        <v>1202</v>
      </c>
      <c r="C1308" s="64">
        <v>406.91</v>
      </c>
    </row>
    <row r="1309" spans="1:3">
      <c r="A1309" t="s">
        <v>1774</v>
      </c>
      <c r="B1309" s="64">
        <v>1198.5</v>
      </c>
      <c r="C1309" s="64">
        <v>398.17</v>
      </c>
    </row>
    <row r="1310" spans="1:3">
      <c r="A1310" t="s">
        <v>1775</v>
      </c>
      <c r="B1310" s="64">
        <v>1191</v>
      </c>
      <c r="C1310" s="64">
        <v>385.81</v>
      </c>
    </row>
    <row r="1311" spans="1:3">
      <c r="A1311" t="s">
        <v>1776</v>
      </c>
      <c r="B1311" s="64">
        <v>1181</v>
      </c>
      <c r="C1311" s="64">
        <v>384.32</v>
      </c>
    </row>
    <row r="1312" spans="1:3">
      <c r="A1312" t="s">
        <v>1777</v>
      </c>
      <c r="B1312" s="64">
        <v>1167.5</v>
      </c>
      <c r="C1312" s="64">
        <v>383.54</v>
      </c>
    </row>
    <row r="1313" spans="1:3">
      <c r="A1313" t="s">
        <v>1778</v>
      </c>
      <c r="B1313" s="64">
        <v>1165.5</v>
      </c>
      <c r="C1313" s="64">
        <v>385.46</v>
      </c>
    </row>
    <row r="1314" spans="1:3">
      <c r="A1314" t="s">
        <v>1779</v>
      </c>
      <c r="B1314" s="64">
        <v>1164</v>
      </c>
      <c r="C1314" s="64">
        <v>390.34</v>
      </c>
    </row>
    <row r="1315" spans="1:3">
      <c r="A1315" t="s">
        <v>1780</v>
      </c>
      <c r="B1315" s="64">
        <v>1174</v>
      </c>
      <c r="C1315" s="64">
        <v>385.04</v>
      </c>
    </row>
    <row r="1316" spans="1:3">
      <c r="A1316" t="s">
        <v>1781</v>
      </c>
      <c r="B1316" s="64">
        <v>1170.5</v>
      </c>
      <c r="C1316" s="64">
        <v>387.07</v>
      </c>
    </row>
    <row r="1317" spans="1:3">
      <c r="A1317" t="s">
        <v>1782</v>
      </c>
      <c r="B1317" s="64">
        <v>1171</v>
      </c>
      <c r="C1317" s="64">
        <v>385.32</v>
      </c>
    </row>
    <row r="1318" spans="1:3">
      <c r="A1318" t="s">
        <v>1783</v>
      </c>
      <c r="B1318" s="64">
        <v>1171</v>
      </c>
      <c r="C1318" s="64">
        <v>390.85</v>
      </c>
    </row>
    <row r="1319" spans="1:3">
      <c r="A1319" t="s">
        <v>1784</v>
      </c>
      <c r="B1319" s="64">
        <v>1164</v>
      </c>
      <c r="C1319" s="64">
        <v>388.52</v>
      </c>
    </row>
    <row r="1320" spans="1:3">
      <c r="A1320" t="s">
        <v>1785</v>
      </c>
      <c r="B1320" s="64">
        <v>1169.5</v>
      </c>
      <c r="C1320" s="64">
        <v>387.38</v>
      </c>
    </row>
    <row r="1321" spans="1:3">
      <c r="A1321" t="s">
        <v>1786</v>
      </c>
      <c r="B1321" s="64">
        <v>1161.5</v>
      </c>
      <c r="C1321" s="64">
        <v>382.2</v>
      </c>
    </row>
    <row r="1322" spans="1:3">
      <c r="A1322" t="s">
        <v>1787</v>
      </c>
      <c r="B1322" s="64">
        <v>1158.5</v>
      </c>
      <c r="C1322" s="64">
        <v>385.52</v>
      </c>
    </row>
    <row r="1323" spans="1:3">
      <c r="A1323" t="s">
        <v>1788</v>
      </c>
      <c r="B1323" s="64">
        <v>1149</v>
      </c>
      <c r="C1323" s="64">
        <v>377.84</v>
      </c>
    </row>
    <row r="1324" spans="1:3">
      <c r="A1324" t="s">
        <v>1789</v>
      </c>
      <c r="B1324" s="64">
        <v>1146</v>
      </c>
      <c r="C1324" s="64">
        <v>371.11</v>
      </c>
    </row>
    <row r="1325" spans="1:3">
      <c r="A1325" t="s">
        <v>1790</v>
      </c>
      <c r="B1325" s="64">
        <v>1140</v>
      </c>
      <c r="C1325" s="64">
        <v>367.86</v>
      </c>
    </row>
    <row r="1326" spans="1:3">
      <c r="A1326" t="s">
        <v>1791</v>
      </c>
      <c r="B1326" s="64">
        <v>1137.5</v>
      </c>
      <c r="C1326" s="64">
        <v>360.88</v>
      </c>
    </row>
    <row r="1327" spans="1:3">
      <c r="A1327" t="s">
        <v>1792</v>
      </c>
      <c r="B1327" s="64">
        <v>1140.5</v>
      </c>
      <c r="C1327" s="64">
        <v>362.64</v>
      </c>
    </row>
    <row r="1328" spans="1:3">
      <c r="A1328" t="s">
        <v>1793</v>
      </c>
      <c r="B1328" s="64">
        <v>1143</v>
      </c>
      <c r="C1328" s="64">
        <v>361.59</v>
      </c>
    </row>
    <row r="1329" spans="1:3">
      <c r="A1329" t="s">
        <v>1794</v>
      </c>
      <c r="B1329" s="64">
        <v>1150</v>
      </c>
      <c r="C1329" s="64">
        <v>361.07</v>
      </c>
    </row>
    <row r="1330" spans="1:3">
      <c r="A1330" t="s">
        <v>1795</v>
      </c>
      <c r="B1330" s="64">
        <v>1156</v>
      </c>
      <c r="C1330" s="64">
        <v>363.98</v>
      </c>
    </row>
    <row r="1331" spans="1:3">
      <c r="A1331" t="s">
        <v>1796</v>
      </c>
      <c r="B1331" s="64">
        <v>1162</v>
      </c>
      <c r="C1331" s="64">
        <v>370.77</v>
      </c>
    </row>
    <row r="1332" spans="1:3">
      <c r="A1332" t="s">
        <v>1797</v>
      </c>
      <c r="B1332" s="64">
        <v>1178.5</v>
      </c>
      <c r="C1332" s="64">
        <v>376.28</v>
      </c>
    </row>
    <row r="1333" spans="1:3">
      <c r="A1333" t="s">
        <v>1798</v>
      </c>
      <c r="B1333" s="64">
        <v>1169</v>
      </c>
      <c r="C1333" s="64">
        <v>371.11</v>
      </c>
    </row>
    <row r="1334" spans="1:3">
      <c r="A1334" t="s">
        <v>1799</v>
      </c>
      <c r="B1334" s="64">
        <v>1174.5</v>
      </c>
      <c r="C1334" s="64">
        <v>377.41</v>
      </c>
    </row>
    <row r="1335" spans="1:3">
      <c r="A1335" t="s">
        <v>1800</v>
      </c>
      <c r="B1335" s="64">
        <v>1163.5</v>
      </c>
      <c r="C1335" s="64">
        <v>375.56</v>
      </c>
    </row>
    <row r="1336" spans="1:3">
      <c r="A1336" t="s">
        <v>1801</v>
      </c>
      <c r="B1336" s="64">
        <v>1161.5</v>
      </c>
      <c r="C1336" s="64">
        <v>372.75</v>
      </c>
    </row>
    <row r="1337" spans="1:3">
      <c r="A1337" t="s">
        <v>1802</v>
      </c>
      <c r="B1337" s="64">
        <v>1159.5</v>
      </c>
      <c r="C1337" s="64">
        <v>373.43</v>
      </c>
    </row>
    <row r="1338" spans="1:3">
      <c r="A1338" t="s">
        <v>1803</v>
      </c>
      <c r="B1338" s="64">
        <v>1152</v>
      </c>
      <c r="C1338" s="64">
        <v>369.82</v>
      </c>
    </row>
    <row r="1339" spans="1:3">
      <c r="A1339" t="s">
        <v>1804</v>
      </c>
      <c r="B1339" s="64">
        <v>1161.5</v>
      </c>
      <c r="C1339" s="64">
        <v>371.2</v>
      </c>
    </row>
    <row r="1340" spans="1:3">
      <c r="A1340" t="s">
        <v>1805</v>
      </c>
      <c r="B1340" s="64">
        <v>1149</v>
      </c>
      <c r="C1340" s="64">
        <v>371.6</v>
      </c>
    </row>
    <row r="1341" spans="1:3">
      <c r="A1341" t="s">
        <v>1806</v>
      </c>
      <c r="B1341" s="64">
        <v>1151.5</v>
      </c>
      <c r="C1341" s="64">
        <v>376.18</v>
      </c>
    </row>
    <row r="1342" spans="1:3">
      <c r="A1342" t="s">
        <v>1807</v>
      </c>
      <c r="B1342" s="64">
        <v>1144.5</v>
      </c>
      <c r="C1342" s="64">
        <v>374.63</v>
      </c>
    </row>
    <row r="1343" spans="1:3">
      <c r="A1343" t="s">
        <v>1808</v>
      </c>
      <c r="B1343" s="64">
        <v>1145</v>
      </c>
      <c r="C1343" s="64">
        <v>369.24</v>
      </c>
    </row>
    <row r="1344" spans="1:3">
      <c r="A1344" t="s">
        <v>1809</v>
      </c>
      <c r="B1344" s="64">
        <v>1136.5</v>
      </c>
      <c r="C1344" s="64">
        <v>368.87</v>
      </c>
    </row>
    <row r="1345" spans="1:3">
      <c r="A1345" t="s">
        <v>1810</v>
      </c>
      <c r="B1345" s="64">
        <v>1127.5</v>
      </c>
      <c r="C1345" s="64">
        <v>365.72</v>
      </c>
    </row>
    <row r="1346" spans="1:3">
      <c r="A1346" t="s">
        <v>1811</v>
      </c>
      <c r="B1346" s="64">
        <v>1123.5</v>
      </c>
      <c r="C1346" s="64">
        <v>363</v>
      </c>
    </row>
    <row r="1347" spans="1:3">
      <c r="A1347" t="s">
        <v>1812</v>
      </c>
      <c r="B1347" s="64">
        <v>1118</v>
      </c>
      <c r="C1347" s="64">
        <v>358.33</v>
      </c>
    </row>
    <row r="1348" spans="1:3">
      <c r="A1348" t="s">
        <v>1813</v>
      </c>
      <c r="B1348" s="64">
        <v>1117</v>
      </c>
      <c r="C1348" s="64">
        <v>357.1</v>
      </c>
    </row>
    <row r="1349" spans="1:3">
      <c r="A1349" t="s">
        <v>1814</v>
      </c>
      <c r="B1349" s="64">
        <v>1112.5</v>
      </c>
      <c r="C1349" s="64">
        <v>357.26</v>
      </c>
    </row>
    <row r="1350" spans="1:3">
      <c r="A1350" t="s">
        <v>1815</v>
      </c>
      <c r="B1350" s="64">
        <v>1110</v>
      </c>
      <c r="C1350" s="64">
        <v>357.03</v>
      </c>
    </row>
    <row r="1351" spans="1:3">
      <c r="A1351" t="s">
        <v>1816</v>
      </c>
      <c r="B1351" s="64">
        <v>1108.5</v>
      </c>
      <c r="C1351" s="64">
        <v>352.58</v>
      </c>
    </row>
    <row r="1352" spans="1:3">
      <c r="A1352" t="s">
        <v>1817</v>
      </c>
      <c r="B1352" s="64">
        <v>1111.5</v>
      </c>
      <c r="C1352" s="64">
        <v>358.78</v>
      </c>
    </row>
    <row r="1353" spans="1:3">
      <c r="A1353" t="s">
        <v>1818</v>
      </c>
      <c r="B1353" s="64">
        <v>1122</v>
      </c>
      <c r="C1353" s="64">
        <v>357.78</v>
      </c>
    </row>
    <row r="1354" spans="1:3">
      <c r="A1354" t="s">
        <v>1819</v>
      </c>
      <c r="B1354" s="64">
        <v>1126</v>
      </c>
      <c r="C1354" s="64">
        <v>357.57</v>
      </c>
    </row>
    <row r="1355" spans="1:3">
      <c r="A1355" t="s">
        <v>1820</v>
      </c>
      <c r="B1355" s="64">
        <v>1150.5</v>
      </c>
      <c r="C1355" s="64">
        <v>361.45</v>
      </c>
    </row>
    <row r="1356" spans="1:3">
      <c r="A1356" t="s">
        <v>1821</v>
      </c>
      <c r="B1356" s="64">
        <v>1155</v>
      </c>
      <c r="C1356" s="64">
        <v>357.81</v>
      </c>
    </row>
    <row r="1357" spans="1:3">
      <c r="A1357" t="s">
        <v>1822</v>
      </c>
      <c r="B1357" s="64">
        <v>1179.5</v>
      </c>
      <c r="C1357" s="64">
        <v>372.55</v>
      </c>
    </row>
    <row r="1358" spans="1:3">
      <c r="A1358" t="s">
        <v>1823</v>
      </c>
      <c r="B1358" s="64">
        <v>1159.5</v>
      </c>
      <c r="C1358" s="64">
        <v>370.09</v>
      </c>
    </row>
    <row r="1359" spans="1:3">
      <c r="A1359" t="s">
        <v>1824</v>
      </c>
      <c r="B1359" s="64">
        <v>1150.5</v>
      </c>
      <c r="C1359" s="64">
        <v>366.63</v>
      </c>
    </row>
    <row r="1360" spans="1:3">
      <c r="A1360" t="s">
        <v>1825</v>
      </c>
      <c r="B1360" s="64">
        <v>1148</v>
      </c>
      <c r="C1360" s="64">
        <v>366.42</v>
      </c>
    </row>
    <row r="1361" spans="1:3">
      <c r="A1361" t="s">
        <v>1826</v>
      </c>
      <c r="B1361" s="64">
        <v>1145.5</v>
      </c>
      <c r="C1361" s="64">
        <v>363.3</v>
      </c>
    </row>
    <row r="1362" spans="1:3">
      <c r="A1362" t="s">
        <v>1827</v>
      </c>
      <c r="B1362" s="64">
        <v>1146</v>
      </c>
      <c r="C1362" s="64">
        <v>359.02</v>
      </c>
    </row>
    <row r="1363" spans="1:3">
      <c r="A1363" t="s">
        <v>1828</v>
      </c>
      <c r="B1363" s="64">
        <v>1131.5</v>
      </c>
      <c r="C1363" s="64">
        <v>353.7</v>
      </c>
    </row>
    <row r="1364" spans="1:3">
      <c r="A1364" t="s">
        <v>1829</v>
      </c>
      <c r="B1364" s="64">
        <v>1130</v>
      </c>
      <c r="C1364" s="64">
        <v>356.69</v>
      </c>
    </row>
    <row r="1365" spans="1:3">
      <c r="A1365" t="s">
        <v>1830</v>
      </c>
      <c r="B1365" s="64">
        <v>1121</v>
      </c>
      <c r="C1365" s="64">
        <v>347.38</v>
      </c>
    </row>
    <row r="1366" spans="1:3">
      <c r="A1366" t="s">
        <v>1831</v>
      </c>
      <c r="B1366" s="64">
        <v>1118.5</v>
      </c>
      <c r="C1366" s="64">
        <v>339.87</v>
      </c>
    </row>
    <row r="1367" spans="1:3">
      <c r="A1367" t="s">
        <v>1832</v>
      </c>
      <c r="B1367" s="64">
        <v>1111.5</v>
      </c>
      <c r="C1367" s="64">
        <v>331.89</v>
      </c>
    </row>
    <row r="1368" spans="1:3">
      <c r="A1368" t="s">
        <v>1833</v>
      </c>
      <c r="B1368" s="64">
        <v>1112.5</v>
      </c>
      <c r="C1368" s="64">
        <v>331</v>
      </c>
    </row>
    <row r="1369" spans="1:3">
      <c r="A1369" t="s">
        <v>1834</v>
      </c>
      <c r="B1369" s="64">
        <v>1113.5</v>
      </c>
      <c r="C1369" s="64">
        <v>330.42</v>
      </c>
    </row>
    <row r="1370" spans="1:3">
      <c r="A1370" t="s">
        <v>1835</v>
      </c>
      <c r="B1370" s="64">
        <v>1105.5</v>
      </c>
      <c r="C1370" s="64">
        <v>331.98</v>
      </c>
    </row>
    <row r="1371" spans="1:3">
      <c r="A1371" t="s">
        <v>1836</v>
      </c>
      <c r="B1371" s="64">
        <v>1115</v>
      </c>
      <c r="C1371" s="64">
        <v>329.88</v>
      </c>
    </row>
    <row r="1372" spans="1:3">
      <c r="A1372" t="s">
        <v>1837</v>
      </c>
      <c r="B1372" s="64">
        <v>1108.5</v>
      </c>
      <c r="C1372" s="64">
        <v>324.41000000000003</v>
      </c>
    </row>
    <row r="1373" spans="1:3">
      <c r="A1373" t="s">
        <v>1838</v>
      </c>
      <c r="B1373" s="64">
        <v>1106</v>
      </c>
      <c r="C1373" s="64">
        <v>320.49</v>
      </c>
    </row>
    <row r="1374" spans="1:3">
      <c r="A1374" t="s">
        <v>1839</v>
      </c>
      <c r="B1374" s="64">
        <v>1105</v>
      </c>
      <c r="C1374" s="64">
        <v>319.36</v>
      </c>
    </row>
    <row r="1375" spans="1:3">
      <c r="A1375" t="s">
        <v>1840</v>
      </c>
      <c r="B1375" s="64">
        <v>1111</v>
      </c>
      <c r="C1375" s="64">
        <v>318.43</v>
      </c>
    </row>
    <row r="1376" spans="1:3">
      <c r="A1376" t="s">
        <v>1841</v>
      </c>
      <c r="B1376" s="64">
        <v>1108</v>
      </c>
      <c r="C1376" s="64">
        <v>313.35000000000002</v>
      </c>
    </row>
    <row r="1377" spans="1:3">
      <c r="A1377" t="s">
        <v>1842</v>
      </c>
      <c r="B1377" s="64">
        <v>1113.5</v>
      </c>
      <c r="C1377" s="64">
        <v>317.24</v>
      </c>
    </row>
    <row r="1378" spans="1:3">
      <c r="A1378" t="s">
        <v>1843</v>
      </c>
      <c r="B1378" s="64">
        <v>1113</v>
      </c>
      <c r="C1378" s="64">
        <v>322.61</v>
      </c>
    </row>
    <row r="1379" spans="1:3">
      <c r="A1379" t="s">
        <v>1844</v>
      </c>
      <c r="B1379" s="64">
        <v>1105.5</v>
      </c>
      <c r="C1379" s="64">
        <v>315.86</v>
      </c>
    </row>
    <row r="1380" spans="1:3">
      <c r="A1380" t="s">
        <v>1845</v>
      </c>
      <c r="B1380" s="64">
        <v>1105</v>
      </c>
      <c r="C1380" s="64">
        <v>318.17</v>
      </c>
    </row>
    <row r="1381" spans="1:3">
      <c r="A1381" t="s">
        <v>1846</v>
      </c>
      <c r="B1381" s="64">
        <v>1111</v>
      </c>
      <c r="C1381" s="64">
        <v>316.7</v>
      </c>
    </row>
    <row r="1382" spans="1:3">
      <c r="A1382" t="s">
        <v>1847</v>
      </c>
      <c r="B1382" s="64">
        <v>1102</v>
      </c>
      <c r="C1382" s="64">
        <v>316.20999999999998</v>
      </c>
    </row>
    <row r="1383" spans="1:3">
      <c r="A1383" t="s">
        <v>1848</v>
      </c>
      <c r="B1383" s="64">
        <v>1103</v>
      </c>
      <c r="C1383" s="64">
        <v>316.5</v>
      </c>
    </row>
    <row r="1384" spans="1:3">
      <c r="A1384" t="s">
        <v>1849</v>
      </c>
      <c r="B1384" s="64">
        <v>1094</v>
      </c>
      <c r="C1384" s="64">
        <v>315.55</v>
      </c>
    </row>
    <row r="1385" spans="1:3">
      <c r="A1385" t="s">
        <v>1850</v>
      </c>
      <c r="B1385" s="64">
        <v>1102</v>
      </c>
      <c r="C1385" s="64">
        <v>316.58</v>
      </c>
    </row>
    <row r="1386" spans="1:3">
      <c r="A1386" t="s">
        <v>1851</v>
      </c>
      <c r="B1386" s="64">
        <v>1094.5</v>
      </c>
      <c r="C1386" s="64">
        <v>317.06</v>
      </c>
    </row>
    <row r="1387" spans="1:3">
      <c r="A1387" t="s">
        <v>1852</v>
      </c>
      <c r="B1387" s="64">
        <v>1105</v>
      </c>
      <c r="C1387" s="64">
        <v>316.35000000000002</v>
      </c>
    </row>
    <row r="1388" spans="1:3">
      <c r="A1388" t="s">
        <v>1853</v>
      </c>
      <c r="B1388" s="64">
        <v>1105.5</v>
      </c>
      <c r="C1388" s="64">
        <v>310.62</v>
      </c>
    </row>
    <row r="1389" spans="1:3">
      <c r="A1389" t="s">
        <v>1854</v>
      </c>
      <c r="B1389" s="64">
        <v>1096.5</v>
      </c>
      <c r="C1389" s="64">
        <v>305.26</v>
      </c>
    </row>
    <row r="1390" spans="1:3">
      <c r="A1390" t="s">
        <v>1855</v>
      </c>
      <c r="B1390" s="64">
        <v>1105</v>
      </c>
      <c r="C1390" s="64">
        <v>306.69</v>
      </c>
    </row>
    <row r="1391" spans="1:3">
      <c r="A1391" t="s">
        <v>1856</v>
      </c>
      <c r="B1391" s="64">
        <v>1113</v>
      </c>
      <c r="C1391" s="64">
        <v>312.38</v>
      </c>
    </row>
    <row r="1392" spans="1:3">
      <c r="A1392" t="s">
        <v>1857</v>
      </c>
      <c r="B1392" s="64">
        <v>1112</v>
      </c>
      <c r="C1392" s="64">
        <v>310.35000000000002</v>
      </c>
    </row>
    <row r="1393" spans="1:3">
      <c r="A1393" t="s">
        <v>1858</v>
      </c>
      <c r="B1393" s="64">
        <v>1117.5</v>
      </c>
      <c r="C1393" s="64">
        <v>307.60000000000002</v>
      </c>
    </row>
    <row r="1394" spans="1:3">
      <c r="A1394" t="s">
        <v>1859</v>
      </c>
      <c r="B1394" s="64">
        <v>1114</v>
      </c>
      <c r="C1394" s="64">
        <v>301.82</v>
      </c>
    </row>
    <row r="1395" spans="1:3">
      <c r="A1395" t="s">
        <v>1860</v>
      </c>
      <c r="B1395" s="64">
        <v>1121.5</v>
      </c>
      <c r="C1395" s="64">
        <v>298.83</v>
      </c>
    </row>
    <row r="1396" spans="1:3">
      <c r="A1396" t="s">
        <v>1861</v>
      </c>
      <c r="B1396" s="64">
        <v>1121.5</v>
      </c>
      <c r="C1396" s="64">
        <v>298.75</v>
      </c>
    </row>
    <row r="1397" spans="1:3">
      <c r="A1397" t="s">
        <v>1862</v>
      </c>
      <c r="B1397" s="64">
        <v>1116.5</v>
      </c>
      <c r="C1397" s="64">
        <v>290</v>
      </c>
    </row>
    <row r="1398" spans="1:3">
      <c r="A1398" t="s">
        <v>1863</v>
      </c>
      <c r="B1398" s="64">
        <v>1160.5</v>
      </c>
      <c r="C1398" s="64">
        <v>303.95</v>
      </c>
    </row>
    <row r="1399" spans="1:3">
      <c r="A1399" t="s">
        <v>1864</v>
      </c>
      <c r="B1399" s="64">
        <v>1169.5</v>
      </c>
      <c r="C1399" s="64">
        <v>307.93</v>
      </c>
    </row>
    <row r="1400" spans="1:3">
      <c r="A1400" t="s">
        <v>1865</v>
      </c>
      <c r="B1400" s="64">
        <v>1203</v>
      </c>
      <c r="C1400" s="64">
        <v>311.5</v>
      </c>
    </row>
    <row r="1401" spans="1:3">
      <c r="A1401" t="s">
        <v>1866</v>
      </c>
      <c r="B1401" s="64">
        <v>1220</v>
      </c>
      <c r="C1401" s="64">
        <v>314.51</v>
      </c>
    </row>
    <row r="1402" spans="1:3">
      <c r="A1402" t="s">
        <v>1867</v>
      </c>
      <c r="B1402" s="64">
        <v>1236</v>
      </c>
      <c r="C1402" s="64">
        <v>323.64</v>
      </c>
    </row>
    <row r="1403" spans="1:3">
      <c r="A1403" t="s">
        <v>1868</v>
      </c>
      <c r="B1403" s="64">
        <v>1235</v>
      </c>
      <c r="C1403" s="64">
        <v>320.27999999999997</v>
      </c>
    </row>
    <row r="1404" spans="1:3">
      <c r="A1404" t="s">
        <v>1869</v>
      </c>
      <c r="B1404" s="64">
        <v>1231.5</v>
      </c>
      <c r="C1404" s="64">
        <v>321.29000000000002</v>
      </c>
    </row>
    <row r="1405" spans="1:3">
      <c r="A1405" t="s">
        <v>1870</v>
      </c>
      <c r="B1405" s="64">
        <v>1230.5</v>
      </c>
      <c r="C1405" s="64">
        <v>318.62</v>
      </c>
    </row>
    <row r="1406" spans="1:3">
      <c r="A1406" t="s">
        <v>1871</v>
      </c>
      <c r="B1406" s="64">
        <v>1225.5</v>
      </c>
      <c r="C1406" s="64">
        <v>310.25</v>
      </c>
    </row>
    <row r="1407" spans="1:3">
      <c r="A1407" t="s">
        <v>1872</v>
      </c>
      <c r="B1407" s="64">
        <v>1230.5</v>
      </c>
      <c r="C1407" s="64">
        <v>309.39999999999998</v>
      </c>
    </row>
    <row r="1408" spans="1:3">
      <c r="A1408" t="s">
        <v>1873</v>
      </c>
      <c r="B1408" s="64">
        <v>1228.5</v>
      </c>
      <c r="C1408" s="64">
        <v>303.33</v>
      </c>
    </row>
    <row r="1409" spans="1:3">
      <c r="A1409" t="s">
        <v>1874</v>
      </c>
      <c r="B1409" s="64">
        <v>1227</v>
      </c>
      <c r="C1409" s="64">
        <v>296.74</v>
      </c>
    </row>
    <row r="1410" spans="1:3">
      <c r="A1410" t="s">
        <v>1875</v>
      </c>
      <c r="B1410" s="64">
        <v>1227.5</v>
      </c>
      <c r="C1410" s="64">
        <v>303.39</v>
      </c>
    </row>
    <row r="1411" spans="1:3">
      <c r="A1411" t="s">
        <v>1876</v>
      </c>
      <c r="B1411" s="64">
        <v>1232.5</v>
      </c>
      <c r="C1411" s="64">
        <v>310.52999999999997</v>
      </c>
    </row>
    <row r="1412" spans="1:3">
      <c r="A1412" t="s">
        <v>1877</v>
      </c>
      <c r="B1412" s="64">
        <v>1285</v>
      </c>
      <c r="C1412" s="64">
        <v>314.95</v>
      </c>
    </row>
    <row r="1413" spans="1:3">
      <c r="A1413" t="s">
        <v>1878</v>
      </c>
      <c r="B1413" s="64">
        <v>1298</v>
      </c>
      <c r="C1413" s="64">
        <v>319.47000000000003</v>
      </c>
    </row>
    <row r="1414" spans="1:3">
      <c r="A1414" t="s">
        <v>1879</v>
      </c>
      <c r="B1414" s="64">
        <v>1389.5</v>
      </c>
      <c r="C1414" s="64">
        <v>349.65</v>
      </c>
    </row>
    <row r="1415" spans="1:3">
      <c r="A1415" t="s">
        <v>1880</v>
      </c>
      <c r="B1415" s="64">
        <v>1420.5</v>
      </c>
      <c r="C1415" s="64">
        <v>356.02</v>
      </c>
    </row>
    <row r="1416" spans="1:3">
      <c r="A1416" t="s">
        <v>1881</v>
      </c>
      <c r="B1416" s="64">
        <v>1431</v>
      </c>
      <c r="C1416" s="64">
        <v>362.92</v>
      </c>
    </row>
    <row r="1417" spans="1:3">
      <c r="A1417" t="s">
        <v>1882</v>
      </c>
      <c r="B1417" s="64">
        <v>1460</v>
      </c>
      <c r="C1417" s="64">
        <v>374.17</v>
      </c>
    </row>
    <row r="1418" spans="1:3">
      <c r="A1418" t="s">
        <v>1883</v>
      </c>
      <c r="B1418" s="64">
        <v>1470</v>
      </c>
      <c r="C1418" s="64">
        <v>382.41</v>
      </c>
    </row>
    <row r="1419" spans="1:3">
      <c r="A1419" t="s">
        <v>1884</v>
      </c>
      <c r="B1419" s="64">
        <v>1469.5</v>
      </c>
      <c r="C1419" s="64">
        <v>379.13</v>
      </c>
    </row>
    <row r="1420" spans="1:3">
      <c r="A1420" t="s">
        <v>1885</v>
      </c>
      <c r="B1420" s="64">
        <v>1471.5</v>
      </c>
      <c r="C1420" s="64">
        <v>386.22</v>
      </c>
    </row>
    <row r="1421" spans="1:3">
      <c r="A1421" t="s">
        <v>1886</v>
      </c>
      <c r="B1421" s="64">
        <v>1466.5</v>
      </c>
      <c r="C1421" s="64">
        <v>390.96</v>
      </c>
    </row>
    <row r="1422" spans="1:3">
      <c r="A1422" t="s">
        <v>1887</v>
      </c>
      <c r="B1422" s="64">
        <v>1481</v>
      </c>
      <c r="C1422" s="64">
        <v>382.49</v>
      </c>
    </row>
    <row r="1423" spans="1:3">
      <c r="A1423" t="s">
        <v>1888</v>
      </c>
      <c r="B1423" s="64">
        <v>1473.5</v>
      </c>
      <c r="C1423" s="64">
        <v>385.83</v>
      </c>
    </row>
    <row r="1424" spans="1:3">
      <c r="A1424" t="s">
        <v>1889</v>
      </c>
      <c r="B1424" s="64">
        <v>1473</v>
      </c>
      <c r="C1424" s="64">
        <v>387.63</v>
      </c>
    </row>
    <row r="1425" spans="1:3">
      <c r="A1425" t="s">
        <v>1890</v>
      </c>
      <c r="B1425" s="64">
        <v>1472.5</v>
      </c>
      <c r="C1425" s="64">
        <v>383.46</v>
      </c>
    </row>
    <row r="1426" spans="1:3">
      <c r="A1426" t="s">
        <v>1891</v>
      </c>
      <c r="B1426" s="64">
        <v>1470.5</v>
      </c>
      <c r="C1426" s="64">
        <v>378.12</v>
      </c>
    </row>
    <row r="1427" spans="1:3">
      <c r="A1427" t="s">
        <v>1892</v>
      </c>
      <c r="B1427" s="64">
        <v>1478.5</v>
      </c>
      <c r="C1427" s="64">
        <v>378.52</v>
      </c>
    </row>
    <row r="1428" spans="1:3">
      <c r="A1428" t="s">
        <v>1893</v>
      </c>
      <c r="B1428" s="64">
        <v>1485</v>
      </c>
      <c r="C1428" s="64">
        <v>376.43</v>
      </c>
    </row>
    <row r="1429" spans="1:3">
      <c r="A1429" t="s">
        <v>1894</v>
      </c>
      <c r="B1429" s="64">
        <v>1487.5</v>
      </c>
      <c r="C1429" s="64">
        <v>378.88</v>
      </c>
    </row>
    <row r="1430" spans="1:3">
      <c r="A1430" t="s">
        <v>1895</v>
      </c>
      <c r="B1430" s="64">
        <v>1500.5</v>
      </c>
      <c r="C1430" s="64">
        <v>386.33</v>
      </c>
    </row>
    <row r="1431" spans="1:3">
      <c r="A1431" t="s">
        <v>1896</v>
      </c>
      <c r="B1431" s="64">
        <v>1525</v>
      </c>
      <c r="C1431" s="64">
        <v>389.83</v>
      </c>
    </row>
    <row r="1432" spans="1:3">
      <c r="A1432" t="s">
        <v>1897</v>
      </c>
      <c r="B1432" s="64">
        <v>1541</v>
      </c>
      <c r="C1432" s="64">
        <v>395.33</v>
      </c>
    </row>
    <row r="1433" spans="1:3">
      <c r="A1433" t="s">
        <v>1898</v>
      </c>
      <c r="B1433" s="64">
        <v>1564</v>
      </c>
      <c r="C1433" s="64">
        <v>398.67</v>
      </c>
    </row>
    <row r="1434" spans="1:3">
      <c r="A1434" t="s">
        <v>1899</v>
      </c>
      <c r="B1434" s="64">
        <v>1577.5</v>
      </c>
      <c r="C1434" s="64">
        <v>408.89</v>
      </c>
    </row>
    <row r="1435" spans="1:3">
      <c r="A1435" t="s">
        <v>1900</v>
      </c>
      <c r="B1435" s="64">
        <v>1600.5</v>
      </c>
      <c r="C1435" s="64">
        <v>414.21</v>
      </c>
    </row>
    <row r="1436" spans="1:3">
      <c r="A1436" t="s">
        <v>1901</v>
      </c>
      <c r="B1436" s="64">
        <v>1647</v>
      </c>
      <c r="C1436" s="64">
        <v>437.65</v>
      </c>
    </row>
    <row r="1437" spans="1:3">
      <c r="A1437" t="s">
        <v>1902</v>
      </c>
      <c r="B1437" s="64">
        <v>1644.5</v>
      </c>
      <c r="C1437" s="64">
        <v>432.76</v>
      </c>
    </row>
    <row r="1438" spans="1:3">
      <c r="A1438" t="s">
        <v>1903</v>
      </c>
      <c r="B1438" s="64">
        <v>1666</v>
      </c>
      <c r="C1438" s="64">
        <v>440.86</v>
      </c>
    </row>
    <row r="1439" spans="1:3">
      <c r="A1439" t="s">
        <v>1904</v>
      </c>
      <c r="B1439" s="64">
        <v>1670.5</v>
      </c>
      <c r="C1439" s="64">
        <v>441.93</v>
      </c>
    </row>
    <row r="1440" spans="1:3">
      <c r="A1440" t="s">
        <v>1905</v>
      </c>
      <c r="B1440" s="64">
        <v>1684.5</v>
      </c>
      <c r="C1440" s="64">
        <v>443.17</v>
      </c>
    </row>
    <row r="1441" spans="1:3">
      <c r="A1441" t="s">
        <v>1906</v>
      </c>
      <c r="B1441" s="64">
        <v>1684.5</v>
      </c>
      <c r="C1441" s="64">
        <v>444.22</v>
      </c>
    </row>
    <row r="1442" spans="1:3">
      <c r="A1442" t="s">
        <v>1907</v>
      </c>
      <c r="B1442" s="64">
        <v>1682</v>
      </c>
      <c r="C1442" s="64">
        <v>446.04</v>
      </c>
    </row>
    <row r="1443" spans="1:3">
      <c r="A1443" t="s">
        <v>1908</v>
      </c>
      <c r="B1443" s="64">
        <v>1677</v>
      </c>
      <c r="C1443" s="64">
        <v>445.77</v>
      </c>
    </row>
    <row r="1444" spans="1:3">
      <c r="A1444" t="s">
        <v>1909</v>
      </c>
      <c r="B1444" s="64">
        <v>1668</v>
      </c>
      <c r="C1444" s="64">
        <v>435.51</v>
      </c>
    </row>
    <row r="1445" spans="1:3">
      <c r="A1445" t="s">
        <v>1910</v>
      </c>
      <c r="B1445" s="64">
        <v>1670</v>
      </c>
      <c r="C1445" s="64">
        <v>437.86</v>
      </c>
    </row>
    <row r="1446" spans="1:3">
      <c r="A1446" t="s">
        <v>1911</v>
      </c>
      <c r="B1446" s="64">
        <v>1670</v>
      </c>
      <c r="C1446" s="64">
        <v>436.94</v>
      </c>
    </row>
    <row r="1447" spans="1:3">
      <c r="A1447" t="s">
        <v>1912</v>
      </c>
      <c r="B1447" s="64">
        <v>1667.5</v>
      </c>
      <c r="C1447" s="64">
        <v>441.49</v>
      </c>
    </row>
    <row r="1448" spans="1:3">
      <c r="A1448" t="s">
        <v>1913</v>
      </c>
      <c r="B1448" s="64">
        <v>1665.5</v>
      </c>
      <c r="C1448" s="64">
        <v>445.2</v>
      </c>
    </row>
    <row r="1449" spans="1:3">
      <c r="A1449" t="s">
        <v>1914</v>
      </c>
      <c r="B1449" s="64">
        <v>1657</v>
      </c>
      <c r="C1449" s="64">
        <v>444</v>
      </c>
    </row>
    <row r="1450" spans="1:3">
      <c r="A1450" t="s">
        <v>1915</v>
      </c>
      <c r="B1450" s="64">
        <v>1654</v>
      </c>
      <c r="C1450" s="64">
        <v>447.39</v>
      </c>
    </row>
    <row r="1451" spans="1:3">
      <c r="A1451" t="s">
        <v>1916</v>
      </c>
      <c r="B1451" s="64">
        <v>1653</v>
      </c>
      <c r="C1451" s="64">
        <v>440.68</v>
      </c>
    </row>
    <row r="1452" spans="1:3">
      <c r="A1452" t="s">
        <v>1917</v>
      </c>
      <c r="B1452" s="64">
        <v>1650</v>
      </c>
      <c r="C1452" s="64">
        <v>440</v>
      </c>
    </row>
    <row r="1453" spans="1:3">
      <c r="A1453" t="s">
        <v>1918</v>
      </c>
      <c r="B1453" s="64">
        <v>1651</v>
      </c>
      <c r="C1453" s="64">
        <v>433.79</v>
      </c>
    </row>
    <row r="1454" spans="1:3">
      <c r="A1454" t="s">
        <v>1919</v>
      </c>
      <c r="B1454" s="64">
        <v>1641.5</v>
      </c>
      <c r="C1454" s="64">
        <v>422.52</v>
      </c>
    </row>
    <row r="1455" spans="1:3">
      <c r="A1455" t="s">
        <v>1920</v>
      </c>
      <c r="B1455" s="64">
        <v>1634</v>
      </c>
      <c r="C1455" s="64">
        <v>422.99</v>
      </c>
    </row>
    <row r="1456" spans="1:3">
      <c r="A1456" t="s">
        <v>1921</v>
      </c>
      <c r="B1456" s="64">
        <v>1635</v>
      </c>
      <c r="C1456" s="64">
        <v>425.23</v>
      </c>
    </row>
    <row r="1457" spans="1:3">
      <c r="A1457" t="s">
        <v>1922</v>
      </c>
      <c r="B1457" s="64">
        <v>1635.5</v>
      </c>
      <c r="C1457" s="64">
        <v>436.13</v>
      </c>
    </row>
    <row r="1458" spans="1:3">
      <c r="A1458" t="s">
        <v>1923</v>
      </c>
      <c r="B1458" s="64">
        <v>1633</v>
      </c>
      <c r="C1458" s="64">
        <v>437.57</v>
      </c>
    </row>
    <row r="1459" spans="1:3">
      <c r="A1459" t="s">
        <v>1924</v>
      </c>
      <c r="B1459" s="64">
        <v>1635</v>
      </c>
      <c r="C1459" s="64">
        <v>434.15</v>
      </c>
    </row>
    <row r="1460" spans="1:3">
      <c r="A1460" t="s">
        <v>1925</v>
      </c>
      <c r="B1460" s="64">
        <v>1639</v>
      </c>
      <c r="C1460" s="64">
        <v>430.07</v>
      </c>
    </row>
    <row r="1461" spans="1:3">
      <c r="A1461" t="s">
        <v>1926</v>
      </c>
      <c r="B1461" s="64">
        <v>1644</v>
      </c>
      <c r="C1461" s="64">
        <v>439.22</v>
      </c>
    </row>
    <row r="1462" spans="1:3">
      <c r="A1462" t="s">
        <v>1927</v>
      </c>
      <c r="B1462" s="64">
        <v>1647.5</v>
      </c>
      <c r="C1462" s="64">
        <v>432.87</v>
      </c>
    </row>
    <row r="1463" spans="1:3">
      <c r="A1463" t="s">
        <v>1928</v>
      </c>
      <c r="B1463" s="64">
        <v>1645.5</v>
      </c>
      <c r="C1463" s="64">
        <v>425.63</v>
      </c>
    </row>
    <row r="1464" spans="1:3">
      <c r="A1464" t="s">
        <v>1929</v>
      </c>
      <c r="B1464" s="64">
        <v>1647</v>
      </c>
      <c r="C1464" s="64">
        <v>423.5</v>
      </c>
    </row>
    <row r="1465" spans="1:3">
      <c r="A1465" t="s">
        <v>1930</v>
      </c>
      <c r="B1465" s="64">
        <v>1646</v>
      </c>
      <c r="C1465" s="64">
        <v>424.12</v>
      </c>
    </row>
    <row r="1466" spans="1:3">
      <c r="A1466" t="s">
        <v>1931</v>
      </c>
      <c r="B1466" s="64">
        <v>1647</v>
      </c>
      <c r="C1466" s="64">
        <v>419.94</v>
      </c>
    </row>
    <row r="1467" spans="1:3">
      <c r="A1467" t="s">
        <v>1932</v>
      </c>
      <c r="B1467" s="64">
        <v>1644</v>
      </c>
      <c r="C1467" s="64">
        <v>422.4</v>
      </c>
    </row>
    <row r="1468" spans="1:3">
      <c r="A1468" t="s">
        <v>1933</v>
      </c>
      <c r="B1468" s="64">
        <v>1649.5</v>
      </c>
      <c r="C1468" s="64">
        <v>417.91</v>
      </c>
    </row>
    <row r="1469" spans="1:3">
      <c r="A1469" t="s">
        <v>1934</v>
      </c>
      <c r="B1469" s="64">
        <v>1650.5</v>
      </c>
      <c r="C1469" s="64">
        <v>411.19</v>
      </c>
    </row>
    <row r="1470" spans="1:3">
      <c r="A1470" t="s">
        <v>1935</v>
      </c>
      <c r="B1470" s="64">
        <v>1648.5</v>
      </c>
      <c r="C1470" s="64">
        <v>412.85</v>
      </c>
    </row>
    <row r="1471" spans="1:3">
      <c r="A1471" t="s">
        <v>1936</v>
      </c>
      <c r="B1471" s="64">
        <v>1659.5</v>
      </c>
      <c r="C1471" s="64">
        <v>419.91</v>
      </c>
    </row>
    <row r="1472" spans="1:3">
      <c r="A1472" t="s">
        <v>1937</v>
      </c>
      <c r="B1472" s="64">
        <v>1664.5</v>
      </c>
      <c r="C1472" s="64">
        <v>430.44</v>
      </c>
    </row>
    <row r="1473" spans="1:3">
      <c r="A1473" t="s">
        <v>1938</v>
      </c>
      <c r="B1473" s="64">
        <v>1671</v>
      </c>
      <c r="C1473" s="64">
        <v>430.67</v>
      </c>
    </row>
    <row r="1474" spans="1:3">
      <c r="A1474" t="s">
        <v>1939</v>
      </c>
      <c r="B1474" s="64">
        <v>1658</v>
      </c>
      <c r="C1474" s="64">
        <v>418.79</v>
      </c>
    </row>
    <row r="1475" spans="1:3">
      <c r="A1475" t="s">
        <v>1940</v>
      </c>
      <c r="B1475" s="64">
        <v>1703.5</v>
      </c>
      <c r="C1475" s="64">
        <v>420.83</v>
      </c>
    </row>
    <row r="1476" spans="1:3">
      <c r="A1476" t="s">
        <v>1941</v>
      </c>
      <c r="B1476" s="64">
        <v>1719.5</v>
      </c>
      <c r="C1476" s="64">
        <v>430.74</v>
      </c>
    </row>
    <row r="1477" spans="1:3">
      <c r="A1477" t="s">
        <v>1942</v>
      </c>
      <c r="B1477" s="64">
        <v>1731.5</v>
      </c>
      <c r="C1477" s="64">
        <v>430.94</v>
      </c>
    </row>
    <row r="1478" spans="1:3">
      <c r="A1478" t="s">
        <v>1943</v>
      </c>
      <c r="B1478" s="64">
        <v>1744.5</v>
      </c>
      <c r="C1478" s="64">
        <v>431.38</v>
      </c>
    </row>
    <row r="1479" spans="1:3">
      <c r="A1479" t="s">
        <v>1944</v>
      </c>
      <c r="B1479" s="64">
        <v>1753.5</v>
      </c>
      <c r="C1479" s="64">
        <v>434.68</v>
      </c>
    </row>
    <row r="1480" spans="1:3">
      <c r="A1480" t="s">
        <v>1945</v>
      </c>
      <c r="B1480" s="64">
        <v>1785</v>
      </c>
      <c r="C1480" s="64">
        <v>440.85</v>
      </c>
    </row>
    <row r="1481" spans="1:3">
      <c r="A1481" t="s">
        <v>1946</v>
      </c>
      <c r="B1481" s="64">
        <v>1805</v>
      </c>
      <c r="C1481" s="64">
        <v>446.78</v>
      </c>
    </row>
    <row r="1482" spans="1:3">
      <c r="A1482" t="s">
        <v>1947</v>
      </c>
      <c r="B1482" s="64">
        <v>1816.5</v>
      </c>
      <c r="C1482" s="64">
        <v>454.01</v>
      </c>
    </row>
    <row r="1483" spans="1:3">
      <c r="A1483" t="s">
        <v>1948</v>
      </c>
      <c r="B1483" s="64">
        <v>1821.5</v>
      </c>
      <c r="C1483" s="64">
        <v>456.06</v>
      </c>
    </row>
    <row r="1484" spans="1:3">
      <c r="A1484" t="s">
        <v>1949</v>
      </c>
      <c r="B1484" s="64">
        <v>1806</v>
      </c>
      <c r="C1484" s="64">
        <v>445.93</v>
      </c>
    </row>
    <row r="1485" spans="1:3">
      <c r="A1485" t="s">
        <v>1950</v>
      </c>
      <c r="B1485" s="64">
        <v>1794</v>
      </c>
      <c r="C1485" s="64">
        <v>445.05</v>
      </c>
    </row>
    <row r="1486" spans="1:3">
      <c r="A1486" t="s">
        <v>1951</v>
      </c>
      <c r="B1486" s="64">
        <v>1795</v>
      </c>
      <c r="C1486" s="64">
        <v>443.32</v>
      </c>
    </row>
    <row r="1487" spans="1:3">
      <c r="A1487" t="s">
        <v>1952</v>
      </c>
      <c r="B1487" s="64">
        <v>1796</v>
      </c>
      <c r="C1487" s="64">
        <v>436.35</v>
      </c>
    </row>
    <row r="1488" spans="1:3">
      <c r="A1488" t="s">
        <v>1953</v>
      </c>
      <c r="B1488" s="64">
        <v>1795.5</v>
      </c>
      <c r="C1488" s="64">
        <v>432.34</v>
      </c>
    </row>
    <row r="1489" spans="1:3">
      <c r="A1489" t="s">
        <v>1954</v>
      </c>
      <c r="B1489" s="64">
        <v>1798</v>
      </c>
      <c r="C1489" s="64">
        <v>437.79</v>
      </c>
    </row>
    <row r="1490" spans="1:3">
      <c r="A1490" t="s">
        <v>1955</v>
      </c>
      <c r="B1490" s="64">
        <v>1797.5</v>
      </c>
      <c r="C1490" s="64">
        <v>442.19</v>
      </c>
    </row>
    <row r="1491" spans="1:3">
      <c r="A1491" t="s">
        <v>1956</v>
      </c>
      <c r="B1491" s="64">
        <v>1804</v>
      </c>
      <c r="C1491" s="64">
        <v>441.83</v>
      </c>
    </row>
    <row r="1492" spans="1:3">
      <c r="A1492" t="s">
        <v>1957</v>
      </c>
      <c r="B1492" s="64">
        <v>1819</v>
      </c>
      <c r="C1492" s="64">
        <v>446.71</v>
      </c>
    </row>
    <row r="1493" spans="1:3">
      <c r="A1493" t="s">
        <v>1958</v>
      </c>
      <c r="B1493" s="64">
        <v>1823</v>
      </c>
      <c r="C1493" s="64">
        <v>452.92</v>
      </c>
    </row>
    <row r="1494" spans="1:3">
      <c r="A1494" t="s">
        <v>1959</v>
      </c>
      <c r="B1494" s="64">
        <v>1832.5</v>
      </c>
      <c r="C1494" s="64">
        <v>461.59</v>
      </c>
    </row>
    <row r="1495" spans="1:3">
      <c r="A1495" t="s">
        <v>1960</v>
      </c>
      <c r="B1495" s="64">
        <v>1859</v>
      </c>
      <c r="C1495" s="64">
        <v>466.85</v>
      </c>
    </row>
    <row r="1496" spans="1:3">
      <c r="A1496" t="s">
        <v>1961</v>
      </c>
      <c r="B1496" s="64">
        <v>1846</v>
      </c>
      <c r="C1496" s="64">
        <v>470.68</v>
      </c>
    </row>
    <row r="1497" spans="1:3">
      <c r="A1497" t="s">
        <v>1962</v>
      </c>
      <c r="B1497" s="64">
        <v>1838.5</v>
      </c>
      <c r="C1497" s="64">
        <v>472.5</v>
      </c>
    </row>
    <row r="1498" spans="1:3">
      <c r="A1498" t="s">
        <v>1963</v>
      </c>
      <c r="B1498" s="64">
        <v>1836</v>
      </c>
      <c r="C1498" s="64">
        <v>469.21</v>
      </c>
    </row>
    <row r="1499" spans="1:3">
      <c r="A1499" t="s">
        <v>1964</v>
      </c>
      <c r="B1499" s="64">
        <v>1840</v>
      </c>
      <c r="C1499" s="64">
        <v>467.6</v>
      </c>
    </row>
    <row r="1500" spans="1:3">
      <c r="A1500" t="s">
        <v>1965</v>
      </c>
      <c r="B1500" s="64">
        <v>1843</v>
      </c>
      <c r="C1500" s="64">
        <v>463.41</v>
      </c>
    </row>
    <row r="1501" spans="1:3">
      <c r="A1501" t="s">
        <v>1966</v>
      </c>
      <c r="B1501" s="64">
        <v>1853.5</v>
      </c>
      <c r="C1501" s="64">
        <v>463.95</v>
      </c>
    </row>
    <row r="1502" spans="1:3">
      <c r="A1502" t="s">
        <v>1967</v>
      </c>
      <c r="B1502" s="64">
        <v>1850.5</v>
      </c>
      <c r="C1502" s="64">
        <v>463.55</v>
      </c>
    </row>
    <row r="1503" spans="1:3">
      <c r="A1503" t="s">
        <v>1968</v>
      </c>
      <c r="B1503" s="64">
        <v>1858</v>
      </c>
      <c r="C1503" s="64">
        <v>457.19</v>
      </c>
    </row>
    <row r="1504" spans="1:3">
      <c r="A1504" t="s">
        <v>1969</v>
      </c>
      <c r="B1504" s="64">
        <v>1862</v>
      </c>
      <c r="C1504" s="64">
        <v>468.43</v>
      </c>
    </row>
    <row r="1505" spans="1:3">
      <c r="A1505" t="s">
        <v>1970</v>
      </c>
      <c r="B1505" s="64">
        <v>1861</v>
      </c>
      <c r="C1505" s="64">
        <v>460.87</v>
      </c>
    </row>
    <row r="1506" spans="1:3">
      <c r="A1506" t="s">
        <v>1971</v>
      </c>
      <c r="B1506" s="64">
        <v>1876.5</v>
      </c>
      <c r="C1506" s="64">
        <v>464.6</v>
      </c>
    </row>
    <row r="1507" spans="1:3">
      <c r="A1507" t="s">
        <v>1972</v>
      </c>
      <c r="B1507" s="64">
        <v>1881</v>
      </c>
      <c r="C1507" s="64">
        <v>477.05</v>
      </c>
    </row>
    <row r="1508" spans="1:3">
      <c r="A1508" t="s">
        <v>1973</v>
      </c>
      <c r="B1508" s="64">
        <v>1889.5</v>
      </c>
      <c r="C1508" s="64">
        <v>477.15</v>
      </c>
    </row>
    <row r="1509" spans="1:3">
      <c r="A1509" t="s">
        <v>1974</v>
      </c>
      <c r="B1509" s="64">
        <v>1881.5</v>
      </c>
      <c r="C1509" s="64">
        <v>475.85</v>
      </c>
    </row>
    <row r="1510" spans="1:3">
      <c r="A1510" t="s">
        <v>1975</v>
      </c>
      <c r="B1510" s="64">
        <v>1890.5</v>
      </c>
      <c r="C1510" s="64">
        <v>479.7</v>
      </c>
    </row>
    <row r="1511" spans="1:3">
      <c r="A1511" t="s">
        <v>1976</v>
      </c>
      <c r="B1511" s="64">
        <v>1877.5</v>
      </c>
      <c r="C1511" s="64">
        <v>469.96</v>
      </c>
    </row>
    <row r="1512" spans="1:3">
      <c r="A1512" t="s">
        <v>1977</v>
      </c>
      <c r="B1512" s="64">
        <v>1891</v>
      </c>
      <c r="C1512" s="64">
        <v>473.22</v>
      </c>
    </row>
    <row r="1513" spans="1:3">
      <c r="A1513" t="s">
        <v>1978</v>
      </c>
      <c r="B1513" s="64">
        <v>1898</v>
      </c>
      <c r="C1513" s="64">
        <v>481.24</v>
      </c>
    </row>
    <row r="1514" spans="1:3">
      <c r="A1514" t="s">
        <v>1979</v>
      </c>
      <c r="B1514" s="64">
        <v>1892.5</v>
      </c>
      <c r="C1514" s="64">
        <v>486.25</v>
      </c>
    </row>
    <row r="1515" spans="1:3">
      <c r="A1515" t="s">
        <v>1980</v>
      </c>
      <c r="B1515" s="64">
        <v>1901</v>
      </c>
      <c r="C1515" s="64">
        <v>498.43</v>
      </c>
    </row>
    <row r="1516" spans="1:3">
      <c r="A1516" t="s">
        <v>1981</v>
      </c>
      <c r="B1516" s="64">
        <v>1880</v>
      </c>
      <c r="C1516" s="64">
        <v>498.81</v>
      </c>
    </row>
    <row r="1517" spans="1:3">
      <c r="A1517" t="s">
        <v>1982</v>
      </c>
      <c r="B1517" s="64">
        <v>1904</v>
      </c>
      <c r="C1517" s="64">
        <v>502.64</v>
      </c>
    </row>
    <row r="1518" spans="1:3">
      <c r="A1518" t="s">
        <v>1983</v>
      </c>
      <c r="B1518" s="64">
        <v>1891</v>
      </c>
      <c r="C1518" s="64">
        <v>503.86</v>
      </c>
    </row>
    <row r="1519" spans="1:3">
      <c r="A1519" t="s">
        <v>1984</v>
      </c>
      <c r="B1519" s="64">
        <v>1891</v>
      </c>
      <c r="C1519" s="64">
        <v>511.08</v>
      </c>
    </row>
    <row r="1520" spans="1:3">
      <c r="A1520" t="s">
        <v>1985</v>
      </c>
      <c r="B1520" s="64">
        <v>1892.5</v>
      </c>
      <c r="C1520" s="64">
        <v>519.63</v>
      </c>
    </row>
    <row r="1521" spans="1:3">
      <c r="A1521" t="s">
        <v>1986</v>
      </c>
      <c r="B1521" s="64">
        <v>1896.5</v>
      </c>
      <c r="C1521" s="64">
        <v>526.37</v>
      </c>
    </row>
    <row r="1522" spans="1:3">
      <c r="A1522" t="s">
        <v>1987</v>
      </c>
      <c r="B1522" s="64">
        <v>1899.5</v>
      </c>
      <c r="C1522" s="64">
        <v>521.12</v>
      </c>
    </row>
    <row r="1523" spans="1:3">
      <c r="A1523" t="s">
        <v>1988</v>
      </c>
      <c r="B1523" s="64">
        <v>1892.5</v>
      </c>
      <c r="C1523" s="64">
        <v>503.86</v>
      </c>
    </row>
    <row r="1524" spans="1:3">
      <c r="A1524" t="s">
        <v>1989</v>
      </c>
      <c r="B1524" s="64">
        <v>1866</v>
      </c>
      <c r="C1524" s="64">
        <v>497.73</v>
      </c>
    </row>
    <row r="1525" spans="1:3">
      <c r="A1525" t="s">
        <v>1990</v>
      </c>
      <c r="B1525" s="64">
        <v>1852</v>
      </c>
      <c r="C1525" s="64">
        <v>508.09</v>
      </c>
    </row>
    <row r="1526" spans="1:3">
      <c r="A1526" t="s">
        <v>1991</v>
      </c>
      <c r="B1526" s="64">
        <v>1843.5</v>
      </c>
      <c r="C1526" s="64">
        <v>513.51</v>
      </c>
    </row>
    <row r="1527" spans="1:3">
      <c r="A1527" t="s">
        <v>1992</v>
      </c>
      <c r="B1527" s="64">
        <v>1827</v>
      </c>
      <c r="C1527" s="64">
        <v>505.95</v>
      </c>
    </row>
    <row r="1528" spans="1:3">
      <c r="A1528" t="s">
        <v>1993</v>
      </c>
      <c r="B1528" s="64">
        <v>1798.5</v>
      </c>
      <c r="C1528" s="64">
        <v>500.84</v>
      </c>
    </row>
    <row r="1529" spans="1:3">
      <c r="A1529" t="s">
        <v>1994</v>
      </c>
      <c r="B1529" s="64">
        <v>1782.5</v>
      </c>
      <c r="C1529" s="64">
        <v>485.17</v>
      </c>
    </row>
    <row r="1530" spans="1:3">
      <c r="A1530" t="s">
        <v>1995</v>
      </c>
      <c r="B1530" s="64">
        <v>1765.5</v>
      </c>
      <c r="C1530" s="64">
        <v>478.46</v>
      </c>
    </row>
    <row r="1531" spans="1:3">
      <c r="A1531" t="s">
        <v>1996</v>
      </c>
      <c r="B1531" s="64">
        <v>1718</v>
      </c>
      <c r="C1531" s="64">
        <v>473.41</v>
      </c>
    </row>
    <row r="1532" spans="1:3">
      <c r="A1532" t="s">
        <v>1997</v>
      </c>
      <c r="B1532" s="64">
        <v>1649.5</v>
      </c>
      <c r="C1532" s="64">
        <v>454.03</v>
      </c>
    </row>
    <row r="1533" spans="1:3">
      <c r="A1533" t="s">
        <v>1998</v>
      </c>
      <c r="B1533" s="64">
        <v>1576</v>
      </c>
      <c r="C1533" s="64">
        <v>435.24</v>
      </c>
    </row>
    <row r="1534" spans="1:3">
      <c r="A1534" t="s">
        <v>1999</v>
      </c>
      <c r="B1534" s="64">
        <v>1529.5</v>
      </c>
      <c r="C1534" s="64">
        <v>424.39</v>
      </c>
    </row>
    <row r="1535" spans="1:3">
      <c r="A1535" t="s">
        <v>2000</v>
      </c>
      <c r="B1535" s="64">
        <v>1508</v>
      </c>
      <c r="C1535" s="64">
        <v>422.53</v>
      </c>
    </row>
    <row r="1536" spans="1:3">
      <c r="A1536" t="s">
        <v>2001</v>
      </c>
      <c r="B1536" s="64">
        <v>1450.5</v>
      </c>
      <c r="C1536" s="64">
        <v>402.58</v>
      </c>
    </row>
    <row r="1537" spans="1:3">
      <c r="A1537" t="s">
        <v>2002</v>
      </c>
      <c r="B1537" s="64">
        <v>1396</v>
      </c>
      <c r="C1537" s="64">
        <v>380.38</v>
      </c>
    </row>
    <row r="1538" spans="1:3">
      <c r="A1538" t="s">
        <v>2003</v>
      </c>
      <c r="B1538" s="64">
        <v>1336.5</v>
      </c>
      <c r="C1538" s="64">
        <v>366.37</v>
      </c>
    </row>
    <row r="1539" spans="1:3">
      <c r="A1539" t="s">
        <v>2004</v>
      </c>
      <c r="B1539" s="64">
        <v>1328</v>
      </c>
      <c r="C1539" s="64">
        <v>359.99</v>
      </c>
    </row>
    <row r="1540" spans="1:3">
      <c r="A1540" t="s">
        <v>2005</v>
      </c>
      <c r="B1540" s="64">
        <v>1318.5</v>
      </c>
      <c r="C1540" s="64">
        <v>365.95</v>
      </c>
    </row>
    <row r="1541" spans="1:3">
      <c r="A1541" t="s">
        <v>2006</v>
      </c>
      <c r="B1541" s="64">
        <v>1317.5</v>
      </c>
      <c r="C1541" s="64">
        <v>376.86</v>
      </c>
    </row>
    <row r="1542" spans="1:3">
      <c r="A1542" t="s">
        <v>2007</v>
      </c>
      <c r="B1542" s="64">
        <v>1309</v>
      </c>
      <c r="C1542" s="64">
        <v>372.62</v>
      </c>
    </row>
    <row r="1543" spans="1:3">
      <c r="A1543" t="s">
        <v>2008</v>
      </c>
      <c r="B1543" s="64">
        <v>1315</v>
      </c>
      <c r="C1543" s="64">
        <v>376.79</v>
      </c>
    </row>
    <row r="1544" spans="1:3">
      <c r="A1544" t="s">
        <v>2009</v>
      </c>
      <c r="B1544" s="64">
        <v>1312</v>
      </c>
      <c r="C1544" s="64">
        <v>376.79</v>
      </c>
    </row>
    <row r="1545" spans="1:3">
      <c r="A1545" t="s">
        <v>2010</v>
      </c>
      <c r="B1545" s="64">
        <v>1319.5</v>
      </c>
      <c r="C1545" s="64">
        <v>375.5</v>
      </c>
    </row>
    <row r="1546" spans="1:3">
      <c r="A1546" t="s">
        <v>2011</v>
      </c>
      <c r="B1546" s="64">
        <v>1311</v>
      </c>
      <c r="C1546" s="64">
        <v>363.76</v>
      </c>
    </row>
    <row r="1547" spans="1:3">
      <c r="A1547" t="s">
        <v>2012</v>
      </c>
      <c r="B1547" s="64">
        <v>1317.5</v>
      </c>
      <c r="C1547" s="64">
        <v>372.7</v>
      </c>
    </row>
    <row r="1548" spans="1:3">
      <c r="A1548" t="s">
        <v>2013</v>
      </c>
      <c r="B1548" s="64">
        <v>1305.5</v>
      </c>
      <c r="C1548" s="64">
        <v>369.83</v>
      </c>
    </row>
    <row r="1549" spans="1:3">
      <c r="A1549" t="s">
        <v>2014</v>
      </c>
      <c r="B1549" s="64">
        <v>1298.5</v>
      </c>
      <c r="C1549" s="64">
        <v>362.81</v>
      </c>
    </row>
    <row r="1550" spans="1:3">
      <c r="A1550" t="s">
        <v>2015</v>
      </c>
      <c r="B1550" s="64">
        <v>1292</v>
      </c>
      <c r="C1550" s="64">
        <v>363.94</v>
      </c>
    </row>
    <row r="1551" spans="1:3">
      <c r="A1551" t="s">
        <v>2016</v>
      </c>
      <c r="B1551" s="64">
        <v>1290.5</v>
      </c>
      <c r="C1551" s="64">
        <v>366.31</v>
      </c>
    </row>
    <row r="1552" spans="1:3">
      <c r="A1552" t="s">
        <v>2017</v>
      </c>
      <c r="B1552" s="64">
        <v>1293</v>
      </c>
      <c r="C1552" s="64">
        <v>367.12</v>
      </c>
    </row>
    <row r="1553" spans="1:3">
      <c r="A1553" t="s">
        <v>2018</v>
      </c>
      <c r="B1553" s="64">
        <v>1285</v>
      </c>
      <c r="C1553" s="64">
        <v>367.56</v>
      </c>
    </row>
    <row r="1554" spans="1:3">
      <c r="A1554" t="s">
        <v>2019</v>
      </c>
      <c r="B1554" s="64">
        <v>1284.5</v>
      </c>
      <c r="C1554" s="64">
        <v>373.51</v>
      </c>
    </row>
    <row r="1555" spans="1:3">
      <c r="A1555" t="s">
        <v>2020</v>
      </c>
      <c r="B1555" s="64">
        <v>1270.5</v>
      </c>
      <c r="C1555" s="64">
        <v>363.94</v>
      </c>
    </row>
    <row r="1556" spans="1:3">
      <c r="A1556" t="s">
        <v>2021</v>
      </c>
      <c r="B1556" s="64">
        <v>1265</v>
      </c>
      <c r="C1556" s="64">
        <v>354.84</v>
      </c>
    </row>
    <row r="1557" spans="1:3">
      <c r="A1557" t="s">
        <v>2022</v>
      </c>
      <c r="B1557" s="64">
        <v>1264</v>
      </c>
      <c r="C1557" s="64">
        <v>357.67</v>
      </c>
    </row>
    <row r="1558" spans="1:3">
      <c r="A1558" t="s">
        <v>2023</v>
      </c>
      <c r="B1558" s="64">
        <v>1261.5</v>
      </c>
      <c r="C1558" s="64">
        <v>355.75</v>
      </c>
    </row>
    <row r="1559" spans="1:3">
      <c r="A1559" t="s">
        <v>2024</v>
      </c>
      <c r="B1559" s="64">
        <v>1258</v>
      </c>
      <c r="C1559" s="64">
        <v>359.63</v>
      </c>
    </row>
    <row r="1560" spans="1:3">
      <c r="A1560" t="s">
        <v>2025</v>
      </c>
      <c r="B1560" s="64">
        <v>1288</v>
      </c>
      <c r="C1560" s="64">
        <v>365.29</v>
      </c>
    </row>
    <row r="1561" spans="1:3">
      <c r="A1561" t="s">
        <v>2026</v>
      </c>
      <c r="B1561" s="64">
        <v>1291</v>
      </c>
      <c r="C1561" s="64">
        <v>372.05</v>
      </c>
    </row>
    <row r="1562" spans="1:3">
      <c r="A1562" t="s">
        <v>2027</v>
      </c>
      <c r="B1562" s="64">
        <v>1315</v>
      </c>
      <c r="C1562" s="64">
        <v>381.6</v>
      </c>
    </row>
    <row r="1563" spans="1:3">
      <c r="A1563" t="s">
        <v>2028</v>
      </c>
      <c r="B1563" s="64">
        <v>1334</v>
      </c>
      <c r="C1563" s="64">
        <v>384.44</v>
      </c>
    </row>
    <row r="1564" spans="1:3">
      <c r="A1564" t="s">
        <v>2029</v>
      </c>
      <c r="B1564" s="64">
        <v>1340.5</v>
      </c>
      <c r="C1564" s="64">
        <v>380.72</v>
      </c>
    </row>
    <row r="1565" spans="1:3">
      <c r="A1565" t="s">
        <v>2030</v>
      </c>
      <c r="B1565" s="64">
        <v>1345.5</v>
      </c>
      <c r="C1565" s="64">
        <v>384.87</v>
      </c>
    </row>
    <row r="1566" spans="1:3">
      <c r="A1566" t="s">
        <v>2031</v>
      </c>
      <c r="B1566" s="64">
        <v>1348.5</v>
      </c>
      <c r="C1566" s="64">
        <v>386.61</v>
      </c>
    </row>
    <row r="1567" spans="1:3">
      <c r="A1567" t="s">
        <v>2032</v>
      </c>
      <c r="B1567" s="64">
        <v>1351.5</v>
      </c>
      <c r="C1567" s="64">
        <v>379.63</v>
      </c>
    </row>
    <row r="1568" spans="1:3">
      <c r="A1568" t="s">
        <v>2033</v>
      </c>
      <c r="B1568" s="64">
        <v>1358.5</v>
      </c>
      <c r="C1568" s="64">
        <v>380.64</v>
      </c>
    </row>
    <row r="1569" spans="1:3">
      <c r="A1569" t="s">
        <v>2034</v>
      </c>
      <c r="B1569" s="64">
        <v>1355</v>
      </c>
      <c r="C1569" s="64">
        <v>382.77</v>
      </c>
    </row>
    <row r="1570" spans="1:3">
      <c r="A1570" t="s">
        <v>2035</v>
      </c>
      <c r="B1570" s="64">
        <v>1398.5</v>
      </c>
      <c r="C1570" s="64">
        <v>390.53</v>
      </c>
    </row>
    <row r="1571" spans="1:3">
      <c r="A1571" t="s">
        <v>2036</v>
      </c>
      <c r="B1571" s="64">
        <v>1399</v>
      </c>
      <c r="C1571" s="64">
        <v>390.67</v>
      </c>
    </row>
    <row r="1572" spans="1:3">
      <c r="A1572" t="s">
        <v>2037</v>
      </c>
      <c r="B1572" s="64">
        <v>1420</v>
      </c>
      <c r="C1572" s="64">
        <v>394.77</v>
      </c>
    </row>
    <row r="1573" spans="1:3">
      <c r="A1573" t="s">
        <v>2038</v>
      </c>
      <c r="B1573" s="64">
        <v>1424</v>
      </c>
      <c r="C1573" s="64">
        <v>394.9</v>
      </c>
    </row>
    <row r="1574" spans="1:3">
      <c r="A1574" t="s">
        <v>2039</v>
      </c>
      <c r="B1574" s="64">
        <v>1424.5</v>
      </c>
      <c r="C1574" s="64">
        <v>398.46</v>
      </c>
    </row>
    <row r="1575" spans="1:3">
      <c r="A1575" t="s">
        <v>2040</v>
      </c>
      <c r="B1575" s="64">
        <v>1459</v>
      </c>
      <c r="C1575" s="64">
        <v>403.26</v>
      </c>
    </row>
    <row r="1576" spans="1:3">
      <c r="A1576" t="s">
        <v>2041</v>
      </c>
      <c r="B1576" s="64">
        <v>1472.5</v>
      </c>
      <c r="C1576" s="64">
        <v>409.82</v>
      </c>
    </row>
    <row r="1577" spans="1:3">
      <c r="A1577" t="s">
        <v>2042</v>
      </c>
      <c r="B1577" s="64">
        <v>1473.5</v>
      </c>
      <c r="C1577" s="64">
        <v>411.13</v>
      </c>
    </row>
    <row r="1578" spans="1:3">
      <c r="A1578" t="s">
        <v>2043</v>
      </c>
      <c r="B1578" s="64">
        <v>1476.5</v>
      </c>
      <c r="C1578" s="64">
        <v>418.63</v>
      </c>
    </row>
    <row r="1579" spans="1:3">
      <c r="A1579" t="s">
        <v>2044</v>
      </c>
      <c r="B1579" s="64">
        <v>1495.5</v>
      </c>
      <c r="C1579" s="64">
        <v>428.14</v>
      </c>
    </row>
    <row r="1580" spans="1:3">
      <c r="A1580" t="s">
        <v>2045</v>
      </c>
      <c r="B1580" s="64">
        <v>1505</v>
      </c>
      <c r="C1580" s="64">
        <v>436.36</v>
      </c>
    </row>
    <row r="1581" spans="1:3">
      <c r="A1581" t="s">
        <v>2046</v>
      </c>
      <c r="B1581" s="64">
        <v>1485.5</v>
      </c>
      <c r="C1581" s="64">
        <v>440.67</v>
      </c>
    </row>
    <row r="1582" spans="1:3">
      <c r="A1582" t="s">
        <v>2047</v>
      </c>
      <c r="B1582" s="64">
        <v>1469.5</v>
      </c>
      <c r="C1582" s="64">
        <v>432.71</v>
      </c>
    </row>
    <row r="1583" spans="1:3">
      <c r="A1583" t="s">
        <v>2048</v>
      </c>
      <c r="B1583" s="64">
        <v>1456</v>
      </c>
      <c r="C1583" s="64">
        <v>424.74</v>
      </c>
    </row>
    <row r="1584" spans="1:3">
      <c r="A1584" t="s">
        <v>2049</v>
      </c>
      <c r="B1584" s="64">
        <v>1437.5</v>
      </c>
      <c r="C1584" s="64">
        <v>413.19</v>
      </c>
    </row>
    <row r="1585" spans="1:3">
      <c r="A1585" t="s">
        <v>2050</v>
      </c>
      <c r="B1585" s="64">
        <v>1425.5</v>
      </c>
      <c r="C1585" s="64">
        <v>408.45</v>
      </c>
    </row>
    <row r="1586" spans="1:3">
      <c r="A1586" t="s">
        <v>2051</v>
      </c>
      <c r="B1586" s="64">
        <v>1408</v>
      </c>
      <c r="C1586" s="64">
        <v>406.47</v>
      </c>
    </row>
    <row r="1587" spans="1:3">
      <c r="A1587" t="s">
        <v>2052</v>
      </c>
      <c r="B1587" s="64">
        <v>1401.5</v>
      </c>
      <c r="C1587" s="64">
        <v>404.01</v>
      </c>
    </row>
    <row r="1588" spans="1:3">
      <c r="A1588" t="s">
        <v>2053</v>
      </c>
      <c r="B1588" s="64">
        <v>1393.5</v>
      </c>
      <c r="C1588" s="64">
        <v>407.22</v>
      </c>
    </row>
    <row r="1589" spans="1:3">
      <c r="A1589" t="s">
        <v>2054</v>
      </c>
      <c r="B1589" s="64">
        <v>1402.5</v>
      </c>
      <c r="C1589" s="64">
        <v>412.86</v>
      </c>
    </row>
    <row r="1590" spans="1:3">
      <c r="A1590" t="s">
        <v>2055</v>
      </c>
      <c r="B1590" s="64">
        <v>1400</v>
      </c>
      <c r="C1590" s="64">
        <v>411.64</v>
      </c>
    </row>
    <row r="1591" spans="1:3">
      <c r="A1591" t="s">
        <v>2056</v>
      </c>
      <c r="B1591" s="64">
        <v>1389</v>
      </c>
      <c r="C1591" s="64">
        <v>411.43</v>
      </c>
    </row>
    <row r="1592" spans="1:3">
      <c r="A1592" t="s">
        <v>2057</v>
      </c>
      <c r="B1592" s="64">
        <v>1389.5</v>
      </c>
      <c r="C1592" s="64">
        <v>414.9</v>
      </c>
    </row>
    <row r="1593" spans="1:3">
      <c r="A1593" t="s">
        <v>2058</v>
      </c>
      <c r="B1593" s="64">
        <v>1385.5</v>
      </c>
      <c r="C1593" s="64">
        <v>410.64</v>
      </c>
    </row>
    <row r="1594" spans="1:3">
      <c r="A1594" t="s">
        <v>2059</v>
      </c>
      <c r="B1594" s="64">
        <v>1388.5</v>
      </c>
      <c r="C1594" s="64">
        <v>408.74</v>
      </c>
    </row>
    <row r="1595" spans="1:3">
      <c r="A1595" t="s">
        <v>2060</v>
      </c>
      <c r="B1595" s="64">
        <v>1377.5</v>
      </c>
      <c r="C1595" s="64">
        <v>417.05</v>
      </c>
    </row>
    <row r="1596" spans="1:3">
      <c r="A1596" t="s">
        <v>2061</v>
      </c>
      <c r="B1596" s="64">
        <v>1383</v>
      </c>
      <c r="C1596" s="64">
        <v>427.38</v>
      </c>
    </row>
    <row r="1597" spans="1:3">
      <c r="A1597" t="s">
        <v>2062</v>
      </c>
      <c r="B1597" s="64">
        <v>1380.5</v>
      </c>
      <c r="C1597" s="64">
        <v>429.53</v>
      </c>
    </row>
    <row r="1598" spans="1:3">
      <c r="A1598" t="s">
        <v>2063</v>
      </c>
      <c r="B1598" s="64">
        <v>1378</v>
      </c>
      <c r="C1598" s="64">
        <v>426.49</v>
      </c>
    </row>
    <row r="1599" spans="1:3">
      <c r="A1599" t="s">
        <v>2064</v>
      </c>
      <c r="B1599" s="64">
        <v>1375.5</v>
      </c>
      <c r="C1599" s="64">
        <v>421.42</v>
      </c>
    </row>
    <row r="1600" spans="1:3">
      <c r="A1600" t="s">
        <v>2065</v>
      </c>
      <c r="B1600" s="64">
        <v>1377</v>
      </c>
      <c r="C1600" s="64">
        <v>417.15</v>
      </c>
    </row>
    <row r="1601" spans="1:3">
      <c r="A1601" t="s">
        <v>2066</v>
      </c>
      <c r="B1601" s="64">
        <v>1369</v>
      </c>
      <c r="C1601" s="64">
        <v>410.37</v>
      </c>
    </row>
    <row r="1602" spans="1:3">
      <c r="A1602" t="s">
        <v>2067</v>
      </c>
      <c r="B1602" s="64">
        <v>1380.5</v>
      </c>
      <c r="C1602" s="64">
        <v>411.11</v>
      </c>
    </row>
    <row r="1603" spans="1:3">
      <c r="A1603" t="s">
        <v>2068</v>
      </c>
      <c r="B1603" s="64">
        <v>1383.5</v>
      </c>
      <c r="C1603" s="64">
        <v>420.77</v>
      </c>
    </row>
    <row r="1604" spans="1:3">
      <c r="A1604" t="s">
        <v>2069</v>
      </c>
      <c r="B1604" s="64">
        <v>1379</v>
      </c>
      <c r="C1604" s="64">
        <v>416.74</v>
      </c>
    </row>
    <row r="1605" spans="1:3">
      <c r="A1605" t="s">
        <v>2070</v>
      </c>
      <c r="B1605" s="64">
        <v>1378.5</v>
      </c>
      <c r="C1605" s="64">
        <v>419.12</v>
      </c>
    </row>
    <row r="1606" spans="1:3">
      <c r="A1606" t="s">
        <v>2071</v>
      </c>
      <c r="B1606" s="64">
        <v>1393</v>
      </c>
      <c r="C1606" s="64">
        <v>424.95</v>
      </c>
    </row>
    <row r="1607" spans="1:3">
      <c r="A1607" t="s">
        <v>2072</v>
      </c>
      <c r="B1607" s="64">
        <v>1413</v>
      </c>
      <c r="C1607" s="64">
        <v>434.5</v>
      </c>
    </row>
    <row r="1608" spans="1:3">
      <c r="A1608" t="s">
        <v>2073</v>
      </c>
      <c r="B1608" s="64">
        <v>1436.5</v>
      </c>
      <c r="C1608" s="64">
        <v>441.73</v>
      </c>
    </row>
    <row r="1609" spans="1:3">
      <c r="A1609" t="s">
        <v>2074</v>
      </c>
      <c r="B1609" s="64">
        <v>1463.5</v>
      </c>
      <c r="C1609" s="64">
        <v>450.45</v>
      </c>
    </row>
    <row r="1610" spans="1:3">
      <c r="A1610" t="s">
        <v>2075</v>
      </c>
      <c r="B1610" s="64">
        <v>1475</v>
      </c>
      <c r="C1610" s="64">
        <v>452.87</v>
      </c>
    </row>
    <row r="1611" spans="1:3">
      <c r="A1611" t="s">
        <v>2076</v>
      </c>
      <c r="B1611" s="64">
        <v>1476.5</v>
      </c>
      <c r="C1611" s="64">
        <v>454.45</v>
      </c>
    </row>
    <row r="1612" spans="1:3">
      <c r="A1612" t="s">
        <v>2077</v>
      </c>
      <c r="B1612" s="64">
        <v>1484.5</v>
      </c>
      <c r="C1612" s="64">
        <v>452.04</v>
      </c>
    </row>
    <row r="1613" spans="1:3">
      <c r="A1613" t="s">
        <v>2078</v>
      </c>
      <c r="B1613" s="64">
        <v>1490.5</v>
      </c>
      <c r="C1613" s="64">
        <v>457.21</v>
      </c>
    </row>
    <row r="1614" spans="1:3">
      <c r="A1614" t="s">
        <v>2079</v>
      </c>
      <c r="B1614" s="64">
        <v>1489.5</v>
      </c>
      <c r="C1614" s="64">
        <v>452.74</v>
      </c>
    </row>
    <row r="1615" spans="1:3">
      <c r="A1615" t="s">
        <v>2080</v>
      </c>
      <c r="B1615" s="64">
        <v>1484</v>
      </c>
      <c r="C1615" s="64">
        <v>453.68</v>
      </c>
    </row>
    <row r="1616" spans="1:3">
      <c r="A1616" t="s">
        <v>2081</v>
      </c>
      <c r="B1616" s="64">
        <v>1505</v>
      </c>
      <c r="C1616" s="64">
        <v>460.95</v>
      </c>
    </row>
    <row r="1617" spans="1:3">
      <c r="A1617" t="s">
        <v>2082</v>
      </c>
      <c r="B1617" s="64">
        <v>1499</v>
      </c>
      <c r="C1617" s="64">
        <v>455.21</v>
      </c>
    </row>
    <row r="1618" spans="1:3">
      <c r="A1618" t="s">
        <v>2083</v>
      </c>
      <c r="B1618" s="64">
        <v>1500</v>
      </c>
      <c r="C1618" s="64">
        <v>463.11</v>
      </c>
    </row>
    <row r="1619" spans="1:3">
      <c r="A1619" t="s">
        <v>2084</v>
      </c>
      <c r="B1619" s="64">
        <v>1508</v>
      </c>
      <c r="C1619" s="64">
        <v>460.88</v>
      </c>
    </row>
    <row r="1620" spans="1:3">
      <c r="A1620" t="s">
        <v>2085</v>
      </c>
      <c r="B1620" s="64">
        <v>1502.5</v>
      </c>
      <c r="C1620" s="64">
        <v>459.76</v>
      </c>
    </row>
    <row r="1621" spans="1:3">
      <c r="A1621" t="s">
        <v>2086</v>
      </c>
      <c r="B1621" s="64">
        <v>1513</v>
      </c>
      <c r="C1621" s="64">
        <v>467.26</v>
      </c>
    </row>
    <row r="1622" spans="1:3">
      <c r="A1622" t="s">
        <v>2087</v>
      </c>
      <c r="B1622" s="64">
        <v>1512.5</v>
      </c>
      <c r="C1622" s="64">
        <v>472.8</v>
      </c>
    </row>
    <row r="1623" spans="1:3">
      <c r="A1623" t="s">
        <v>2088</v>
      </c>
      <c r="B1623" s="64">
        <v>1510</v>
      </c>
      <c r="C1623" s="64">
        <v>477.09</v>
      </c>
    </row>
    <row r="1624" spans="1:3">
      <c r="A1624" t="s">
        <v>2089</v>
      </c>
      <c r="B1624" s="64">
        <v>1516.5</v>
      </c>
      <c r="C1624" s="64">
        <v>479.15</v>
      </c>
    </row>
    <row r="1625" spans="1:3">
      <c r="A1625" t="s">
        <v>2090</v>
      </c>
      <c r="B1625" s="64">
        <v>1516</v>
      </c>
      <c r="C1625" s="64">
        <v>483.26</v>
      </c>
    </row>
    <row r="1626" spans="1:3">
      <c r="A1626" t="s">
        <v>2091</v>
      </c>
      <c r="B1626" s="64">
        <v>1516.5</v>
      </c>
      <c r="C1626" s="64">
        <v>485.59</v>
      </c>
    </row>
    <row r="1627" spans="1:3">
      <c r="A1627" t="s">
        <v>2092</v>
      </c>
      <c r="B1627" s="64">
        <v>1510.5</v>
      </c>
      <c r="C1627" s="64">
        <v>481.36</v>
      </c>
    </row>
    <row r="1628" spans="1:3">
      <c r="A1628" t="s">
        <v>2093</v>
      </c>
      <c r="B1628" s="64">
        <v>1496.5</v>
      </c>
      <c r="C1628" s="64">
        <v>469.56</v>
      </c>
    </row>
    <row r="1629" spans="1:3">
      <c r="A1629" t="s">
        <v>2094</v>
      </c>
      <c r="B1629" s="64">
        <v>1504</v>
      </c>
      <c r="C1629" s="64">
        <v>472.81</v>
      </c>
    </row>
    <row r="1630" spans="1:3">
      <c r="A1630" t="s">
        <v>2095</v>
      </c>
      <c r="B1630" s="64">
        <v>1503</v>
      </c>
      <c r="C1630" s="64">
        <v>471.9</v>
      </c>
    </row>
    <row r="1631" spans="1:3">
      <c r="A1631" t="s">
        <v>2096</v>
      </c>
      <c r="B1631" s="64">
        <v>1499.5</v>
      </c>
      <c r="C1631" s="64">
        <v>467.13</v>
      </c>
    </row>
    <row r="1632" spans="1:3">
      <c r="A1632" t="s">
        <v>2097</v>
      </c>
      <c r="B1632" s="64">
        <v>1495</v>
      </c>
      <c r="C1632" s="64">
        <v>461.56</v>
      </c>
    </row>
    <row r="1633" spans="1:3">
      <c r="A1633" t="s">
        <v>2098</v>
      </c>
      <c r="B1633" s="64">
        <v>1498.5</v>
      </c>
      <c r="C1633" s="64">
        <v>466.82</v>
      </c>
    </row>
    <row r="1634" spans="1:3">
      <c r="A1634" t="s">
        <v>2099</v>
      </c>
      <c r="B1634" s="64">
        <v>1494</v>
      </c>
      <c r="C1634" s="64">
        <v>466.44</v>
      </c>
    </row>
    <row r="1635" spans="1:3">
      <c r="A1635" t="s">
        <v>2100</v>
      </c>
      <c r="B1635" s="64">
        <v>1504</v>
      </c>
      <c r="C1635" s="64">
        <v>465.35</v>
      </c>
    </row>
    <row r="1636" spans="1:3">
      <c r="A1636" t="s">
        <v>2101</v>
      </c>
      <c r="B1636" s="64">
        <v>1485</v>
      </c>
      <c r="C1636" s="64">
        <v>460.61</v>
      </c>
    </row>
    <row r="1637" spans="1:3">
      <c r="A1637" t="s">
        <v>2102</v>
      </c>
      <c r="B1637" s="64">
        <v>1488.5</v>
      </c>
      <c r="C1637" s="64">
        <v>461.12</v>
      </c>
    </row>
    <row r="1638" spans="1:3">
      <c r="A1638" t="s">
        <v>2103</v>
      </c>
      <c r="B1638" s="64">
        <v>1482.5</v>
      </c>
      <c r="C1638" s="64">
        <v>453.36</v>
      </c>
    </row>
    <row r="1639" spans="1:3">
      <c r="A1639" t="s">
        <v>2104</v>
      </c>
      <c r="B1639" s="64">
        <v>1482.5</v>
      </c>
      <c r="C1639" s="64">
        <v>458.55</v>
      </c>
    </row>
    <row r="1640" spans="1:3">
      <c r="A1640" t="s">
        <v>2105</v>
      </c>
      <c r="B1640" s="64">
        <v>1491</v>
      </c>
      <c r="C1640" s="64">
        <v>459.48</v>
      </c>
    </row>
    <row r="1641" spans="1:3">
      <c r="A1641" t="s">
        <v>2106</v>
      </c>
      <c r="B1641" s="64">
        <v>1509</v>
      </c>
      <c r="C1641" s="64">
        <v>468.2</v>
      </c>
    </row>
    <row r="1642" spans="1:3">
      <c r="A1642" t="s">
        <v>2107</v>
      </c>
      <c r="B1642" s="64">
        <v>1512</v>
      </c>
      <c r="C1642" s="64">
        <v>465.52</v>
      </c>
    </row>
    <row r="1643" spans="1:3">
      <c r="A1643" t="s">
        <v>2108</v>
      </c>
      <c r="B1643" s="64">
        <v>1518.5</v>
      </c>
      <c r="C1643" s="64">
        <v>467.37</v>
      </c>
    </row>
    <row r="1644" spans="1:3">
      <c r="A1644" t="s">
        <v>2109</v>
      </c>
      <c r="B1644" s="64">
        <v>1536.5</v>
      </c>
      <c r="C1644" s="64">
        <v>468.73</v>
      </c>
    </row>
    <row r="1645" spans="1:3">
      <c r="A1645" t="s">
        <v>2110</v>
      </c>
      <c r="B1645" s="64">
        <v>1547</v>
      </c>
      <c r="C1645" s="64">
        <v>482.08</v>
      </c>
    </row>
    <row r="1646" spans="1:3">
      <c r="A1646" t="s">
        <v>2111</v>
      </c>
      <c r="B1646" s="64">
        <v>1538</v>
      </c>
      <c r="C1646" s="64">
        <v>478.98</v>
      </c>
    </row>
    <row r="1647" spans="1:3">
      <c r="A1647" t="s">
        <v>2112</v>
      </c>
      <c r="B1647" s="64">
        <v>1543.5</v>
      </c>
      <c r="C1647" s="64">
        <v>471.15</v>
      </c>
    </row>
    <row r="1648" spans="1:3">
      <c r="A1648" t="s">
        <v>2113</v>
      </c>
      <c r="B1648" s="64">
        <v>1537.5</v>
      </c>
      <c r="C1648" s="64">
        <v>473.81</v>
      </c>
    </row>
    <row r="1649" spans="1:3">
      <c r="A1649" t="s">
        <v>2114</v>
      </c>
      <c r="B1649" s="64">
        <v>1547</v>
      </c>
      <c r="C1649" s="64">
        <v>466.67</v>
      </c>
    </row>
    <row r="1650" spans="1:3">
      <c r="A1650" t="s">
        <v>2115</v>
      </c>
      <c r="B1650" s="64">
        <v>1560.5</v>
      </c>
      <c r="C1650" s="64">
        <v>467.5</v>
      </c>
    </row>
    <row r="1651" spans="1:3">
      <c r="A1651" t="s">
        <v>2116</v>
      </c>
      <c r="B1651" s="64">
        <v>1582</v>
      </c>
      <c r="C1651" s="64">
        <v>478.52</v>
      </c>
    </row>
    <row r="1652" spans="1:3">
      <c r="A1652" t="s">
        <v>2117</v>
      </c>
      <c r="B1652" s="64">
        <v>1594</v>
      </c>
      <c r="C1652" s="64">
        <v>488.36</v>
      </c>
    </row>
    <row r="1653" spans="1:3">
      <c r="A1653" t="s">
        <v>2118</v>
      </c>
      <c r="B1653" s="64">
        <v>1611.5</v>
      </c>
      <c r="C1653" s="64">
        <v>492.51</v>
      </c>
    </row>
    <row r="1654" spans="1:3">
      <c r="A1654" t="s">
        <v>2119</v>
      </c>
      <c r="B1654" s="64">
        <v>1640</v>
      </c>
      <c r="C1654" s="64">
        <v>504.31</v>
      </c>
    </row>
    <row r="1655" spans="1:3">
      <c r="A1655" t="s">
        <v>2120</v>
      </c>
      <c r="B1655" s="64">
        <v>1637</v>
      </c>
      <c r="C1655" s="64">
        <v>509.49</v>
      </c>
    </row>
    <row r="1656" spans="1:3">
      <c r="A1656" t="s">
        <v>2121</v>
      </c>
      <c r="B1656" s="64">
        <v>1647.5</v>
      </c>
      <c r="C1656" s="64">
        <v>511.8</v>
      </c>
    </row>
    <row r="1657" spans="1:3">
      <c r="A1657" t="s">
        <v>2122</v>
      </c>
      <c r="B1657" s="64">
        <v>1648.5</v>
      </c>
      <c r="C1657" s="64">
        <v>509.27</v>
      </c>
    </row>
    <row r="1658" spans="1:3">
      <c r="A1658" t="s">
        <v>2123</v>
      </c>
      <c r="B1658" s="64">
        <v>1653.5</v>
      </c>
      <c r="C1658" s="64">
        <v>509.4</v>
      </c>
    </row>
    <row r="1659" spans="1:3">
      <c r="A1659" t="s">
        <v>2124</v>
      </c>
      <c r="B1659" s="64">
        <v>1667</v>
      </c>
      <c r="C1659" s="64">
        <v>516.26</v>
      </c>
    </row>
    <row r="1660" spans="1:3">
      <c r="A1660" t="s">
        <v>2125</v>
      </c>
      <c r="B1660" s="64">
        <v>1667</v>
      </c>
      <c r="C1660" s="64">
        <v>516.9</v>
      </c>
    </row>
    <row r="1661" spans="1:3">
      <c r="A1661" t="s">
        <v>2126</v>
      </c>
      <c r="B1661" s="64">
        <v>1671</v>
      </c>
      <c r="C1661" s="64">
        <v>513.04999999999995</v>
      </c>
    </row>
    <row r="1662" spans="1:3">
      <c r="A1662" t="s">
        <v>2127</v>
      </c>
      <c r="B1662" s="64">
        <v>1670</v>
      </c>
      <c r="C1662" s="64">
        <v>513.69000000000005</v>
      </c>
    </row>
    <row r="1663" spans="1:3">
      <c r="A1663" t="s">
        <v>2128</v>
      </c>
      <c r="B1663" s="64">
        <v>1680</v>
      </c>
      <c r="C1663" s="64">
        <v>525</v>
      </c>
    </row>
    <row r="1664" spans="1:3">
      <c r="A1664" t="s">
        <v>2129</v>
      </c>
      <c r="B1664" s="64">
        <v>1690.5</v>
      </c>
      <c r="C1664" s="64">
        <v>519.35</v>
      </c>
    </row>
    <row r="1665" spans="1:3">
      <c r="A1665" t="s">
        <v>2130</v>
      </c>
      <c r="B1665" s="64">
        <v>1694</v>
      </c>
      <c r="C1665" s="64">
        <v>525.91999999999996</v>
      </c>
    </row>
    <row r="1666" spans="1:3">
      <c r="A1666" t="s">
        <v>2131</v>
      </c>
      <c r="B1666" s="64">
        <v>1725</v>
      </c>
      <c r="C1666" s="64">
        <v>535.04999999999995</v>
      </c>
    </row>
    <row r="1667" spans="1:3">
      <c r="A1667" t="s">
        <v>2132</v>
      </c>
      <c r="B1667" s="64">
        <v>1750</v>
      </c>
      <c r="C1667" s="64">
        <v>544.32000000000005</v>
      </c>
    </row>
    <row r="1668" spans="1:3">
      <c r="A1668" t="s">
        <v>2133</v>
      </c>
      <c r="B1668" s="64">
        <v>1782</v>
      </c>
      <c r="C1668" s="64">
        <v>556.17999999999995</v>
      </c>
    </row>
    <row r="1669" spans="1:3">
      <c r="A1669" t="s">
        <v>2134</v>
      </c>
      <c r="B1669" s="64">
        <v>1797</v>
      </c>
      <c r="C1669" s="64">
        <v>561.91</v>
      </c>
    </row>
    <row r="1670" spans="1:3">
      <c r="A1670" t="s">
        <v>2135</v>
      </c>
      <c r="B1670" s="64">
        <v>1862</v>
      </c>
      <c r="C1670" s="64">
        <v>585.72</v>
      </c>
    </row>
    <row r="1671" spans="1:3">
      <c r="A1671" t="s">
        <v>2136</v>
      </c>
      <c r="B1671" s="64">
        <v>1865.5</v>
      </c>
      <c r="C1671" s="64">
        <v>582.41999999999996</v>
      </c>
    </row>
    <row r="1672" spans="1:3">
      <c r="A1672" t="s">
        <v>2137</v>
      </c>
      <c r="B1672" s="64">
        <v>1864.5</v>
      </c>
      <c r="C1672" s="64">
        <v>581.92999999999995</v>
      </c>
    </row>
    <row r="1673" spans="1:3">
      <c r="A1673" t="s">
        <v>2138</v>
      </c>
      <c r="B1673" s="64">
        <v>1862.5</v>
      </c>
      <c r="C1673" s="64">
        <v>585.51</v>
      </c>
    </row>
    <row r="1674" spans="1:3">
      <c r="A1674" t="s">
        <v>2139</v>
      </c>
      <c r="B1674" s="64">
        <v>1847</v>
      </c>
      <c r="C1674" s="64">
        <v>582.65</v>
      </c>
    </row>
    <row r="1675" spans="1:3">
      <c r="A1675" t="s">
        <v>2140</v>
      </c>
      <c r="B1675" s="64">
        <v>1843.5</v>
      </c>
      <c r="C1675" s="64">
        <v>587.48</v>
      </c>
    </row>
    <row r="1676" spans="1:3">
      <c r="A1676" t="s">
        <v>2141</v>
      </c>
      <c r="B1676" s="64">
        <v>1844</v>
      </c>
      <c r="C1676" s="64">
        <v>582.62</v>
      </c>
    </row>
    <row r="1677" spans="1:3">
      <c r="A1677" t="s">
        <v>2142</v>
      </c>
      <c r="B1677" s="64">
        <v>1848.5</v>
      </c>
      <c r="C1677" s="64">
        <v>592.66</v>
      </c>
    </row>
    <row r="1678" spans="1:3">
      <c r="A1678" t="s">
        <v>2143</v>
      </c>
      <c r="B1678" s="64">
        <v>1841</v>
      </c>
      <c r="C1678" s="64">
        <v>592.34</v>
      </c>
    </row>
    <row r="1679" spans="1:3">
      <c r="A1679" t="s">
        <v>2144</v>
      </c>
      <c r="B1679" s="64">
        <v>1833</v>
      </c>
      <c r="C1679" s="64">
        <v>583.20000000000005</v>
      </c>
    </row>
    <row r="1680" spans="1:3">
      <c r="A1680" t="s">
        <v>2145</v>
      </c>
      <c r="B1680" s="64">
        <v>1838.5</v>
      </c>
      <c r="C1680" s="64">
        <v>583.1</v>
      </c>
    </row>
    <row r="1681" spans="1:3">
      <c r="A1681" t="s">
        <v>2146</v>
      </c>
      <c r="B1681" s="64">
        <v>1839</v>
      </c>
      <c r="C1681" s="64">
        <v>575.23</v>
      </c>
    </row>
    <row r="1682" spans="1:3">
      <c r="A1682" t="s">
        <v>2147</v>
      </c>
      <c r="B1682" s="64">
        <v>1829.5</v>
      </c>
      <c r="C1682" s="64">
        <v>574.41</v>
      </c>
    </row>
    <row r="1683" spans="1:3">
      <c r="A1683" t="s">
        <v>2148</v>
      </c>
      <c r="B1683" s="64">
        <v>1833</v>
      </c>
      <c r="C1683" s="64">
        <v>565.74</v>
      </c>
    </row>
    <row r="1684" spans="1:3">
      <c r="A1684" t="s">
        <v>2149</v>
      </c>
      <c r="B1684" s="64">
        <v>1829.5</v>
      </c>
      <c r="C1684" s="64">
        <v>565.36</v>
      </c>
    </row>
    <row r="1685" spans="1:3">
      <c r="A1685" t="s">
        <v>2150</v>
      </c>
      <c r="B1685" s="64">
        <v>1834.5</v>
      </c>
      <c r="C1685" s="64">
        <v>569.72</v>
      </c>
    </row>
    <row r="1686" spans="1:3">
      <c r="A1686" t="s">
        <v>2151</v>
      </c>
      <c r="B1686" s="64">
        <v>1832.5</v>
      </c>
      <c r="C1686" s="64">
        <v>571.76</v>
      </c>
    </row>
    <row r="1687" spans="1:3">
      <c r="A1687" t="s">
        <v>2152</v>
      </c>
      <c r="B1687" s="64">
        <v>1829.5</v>
      </c>
      <c r="C1687" s="64">
        <v>576.77</v>
      </c>
    </row>
    <row r="1688" spans="1:3">
      <c r="A1688" t="s">
        <v>2153</v>
      </c>
      <c r="B1688" s="64">
        <v>1828</v>
      </c>
      <c r="C1688" s="64">
        <v>568.76</v>
      </c>
    </row>
    <row r="1689" spans="1:3">
      <c r="A1689" t="s">
        <v>2154</v>
      </c>
      <c r="B1689" s="64">
        <v>1818</v>
      </c>
      <c r="C1689" s="64">
        <v>540.59</v>
      </c>
    </row>
    <row r="1690" spans="1:3">
      <c r="A1690" t="s">
        <v>2155</v>
      </c>
      <c r="B1690" s="64">
        <v>1818</v>
      </c>
      <c r="C1690" s="64">
        <v>533.45000000000005</v>
      </c>
    </row>
    <row r="1691" spans="1:3">
      <c r="A1691" t="s">
        <v>2156</v>
      </c>
      <c r="B1691" s="64">
        <v>1826.5</v>
      </c>
      <c r="C1691" s="64">
        <v>530.79999999999995</v>
      </c>
    </row>
    <row r="1692" spans="1:3">
      <c r="A1692" t="s">
        <v>2157</v>
      </c>
      <c r="B1692" s="64">
        <v>1810</v>
      </c>
      <c r="C1692" s="64">
        <v>528</v>
      </c>
    </row>
    <row r="1693" spans="1:3">
      <c r="A1693" t="s">
        <v>2158</v>
      </c>
      <c r="B1693" s="64">
        <v>1811</v>
      </c>
      <c r="C1693" s="64">
        <v>529.69000000000005</v>
      </c>
    </row>
    <row r="1694" spans="1:3">
      <c r="A1694" t="s">
        <v>2159</v>
      </c>
      <c r="B1694" s="64">
        <v>1803</v>
      </c>
      <c r="C1694" s="64">
        <v>533.27</v>
      </c>
    </row>
    <row r="1695" spans="1:3">
      <c r="A1695" t="s">
        <v>2160</v>
      </c>
      <c r="B1695" s="64">
        <v>1799</v>
      </c>
      <c r="C1695" s="64">
        <v>536.69000000000005</v>
      </c>
    </row>
    <row r="1696" spans="1:3">
      <c r="A1696" t="s">
        <v>2161</v>
      </c>
      <c r="B1696" s="64">
        <v>1796.5</v>
      </c>
      <c r="C1696" s="64">
        <v>534.99</v>
      </c>
    </row>
    <row r="1697" spans="1:3">
      <c r="A1697" t="s">
        <v>2162</v>
      </c>
      <c r="B1697" s="64">
        <v>1789.5</v>
      </c>
      <c r="C1697" s="64">
        <v>528.03</v>
      </c>
    </row>
    <row r="1698" spans="1:3">
      <c r="A1698" t="s">
        <v>2163</v>
      </c>
      <c r="B1698" s="64">
        <v>1789.5</v>
      </c>
      <c r="C1698" s="64">
        <v>528.03</v>
      </c>
    </row>
    <row r="1699" spans="1:3">
      <c r="A1699" t="s">
        <v>2164</v>
      </c>
      <c r="B1699" s="64">
        <v>1785</v>
      </c>
      <c r="C1699" s="64">
        <v>523</v>
      </c>
    </row>
    <row r="1700" spans="1:3">
      <c r="A1700" t="s">
        <v>2165</v>
      </c>
      <c r="B1700" s="64">
        <v>1779</v>
      </c>
      <c r="C1700" s="64">
        <v>525.86</v>
      </c>
    </row>
    <row r="1701" spans="1:3">
      <c r="A1701" t="s">
        <v>2166</v>
      </c>
      <c r="B1701" s="64">
        <v>1777</v>
      </c>
      <c r="C1701" s="64">
        <v>523.11</v>
      </c>
    </row>
    <row r="1702" spans="1:3">
      <c r="A1702" t="s">
        <v>2167</v>
      </c>
      <c r="B1702" s="64">
        <v>1772</v>
      </c>
      <c r="C1702" s="64">
        <v>523.33000000000004</v>
      </c>
    </row>
    <row r="1703" spans="1:3">
      <c r="A1703" t="s">
        <v>2168</v>
      </c>
      <c r="B1703" s="64">
        <v>1774.5</v>
      </c>
      <c r="C1703" s="64">
        <v>511.24</v>
      </c>
    </row>
    <row r="1704" spans="1:3">
      <c r="A1704" t="s">
        <v>2169</v>
      </c>
      <c r="B1704" s="64">
        <v>1779</v>
      </c>
      <c r="C1704" s="64">
        <v>513.57000000000005</v>
      </c>
    </row>
    <row r="1705" spans="1:3">
      <c r="A1705" t="s">
        <v>2170</v>
      </c>
      <c r="B1705" s="64">
        <v>1777</v>
      </c>
      <c r="C1705" s="64">
        <v>518.38</v>
      </c>
    </row>
    <row r="1706" spans="1:3">
      <c r="A1706" t="s">
        <v>2171</v>
      </c>
      <c r="B1706" s="64">
        <v>1829.5</v>
      </c>
      <c r="C1706" s="64">
        <v>536.98</v>
      </c>
    </row>
    <row r="1707" spans="1:3">
      <c r="A1707" t="s">
        <v>2172</v>
      </c>
      <c r="B1707" s="64">
        <v>1841.5</v>
      </c>
      <c r="C1707" s="64">
        <v>539.54999999999995</v>
      </c>
    </row>
    <row r="1708" spans="1:3">
      <c r="A1708" t="s">
        <v>2173</v>
      </c>
      <c r="B1708" s="64">
        <v>1833.5</v>
      </c>
      <c r="C1708" s="64">
        <v>541.80999999999995</v>
      </c>
    </row>
    <row r="1709" spans="1:3">
      <c r="A1709" t="s">
        <v>2174</v>
      </c>
      <c r="B1709" s="64">
        <v>1840.5</v>
      </c>
      <c r="C1709" s="64">
        <v>546.63</v>
      </c>
    </row>
    <row r="1710" spans="1:3">
      <c r="A1710" t="s">
        <v>2175</v>
      </c>
      <c r="B1710" s="64">
        <v>1832</v>
      </c>
      <c r="C1710" s="64">
        <v>547.52</v>
      </c>
    </row>
    <row r="1711" spans="1:3">
      <c r="A1711" t="s">
        <v>2176</v>
      </c>
      <c r="B1711" s="64">
        <v>1841</v>
      </c>
      <c r="C1711" s="64">
        <v>553.85</v>
      </c>
    </row>
    <row r="1712" spans="1:3">
      <c r="A1712" t="s">
        <v>2177</v>
      </c>
      <c r="B1712" s="64">
        <v>1823</v>
      </c>
      <c r="C1712" s="64">
        <v>545.65</v>
      </c>
    </row>
    <row r="1713" spans="1:3">
      <c r="A1713" t="s">
        <v>2178</v>
      </c>
      <c r="B1713" s="64">
        <v>1813</v>
      </c>
      <c r="C1713" s="64">
        <v>537.5</v>
      </c>
    </row>
    <row r="1714" spans="1:3">
      <c r="A1714" t="s">
        <v>2179</v>
      </c>
      <c r="B1714" s="64">
        <v>1812.5</v>
      </c>
      <c r="C1714" s="64">
        <v>534.5</v>
      </c>
    </row>
    <row r="1715" spans="1:3">
      <c r="A1715" t="s">
        <v>2180</v>
      </c>
      <c r="B1715" s="64">
        <v>1812</v>
      </c>
      <c r="C1715" s="64">
        <v>537.37</v>
      </c>
    </row>
    <row r="1716" spans="1:3">
      <c r="A1716" t="s">
        <v>2181</v>
      </c>
      <c r="B1716" s="64">
        <v>1797.5</v>
      </c>
      <c r="C1716" s="64">
        <v>537.04999999999995</v>
      </c>
    </row>
    <row r="1717" spans="1:3">
      <c r="A1717" t="s">
        <v>2182</v>
      </c>
      <c r="B1717" s="64">
        <v>1805</v>
      </c>
      <c r="C1717" s="64">
        <v>542.37</v>
      </c>
    </row>
    <row r="1718" spans="1:3">
      <c r="A1718" t="s">
        <v>2183</v>
      </c>
      <c r="B1718" s="64">
        <v>1807</v>
      </c>
      <c r="C1718" s="64">
        <v>548.05999999999995</v>
      </c>
    </row>
    <row r="1719" spans="1:3">
      <c r="A1719" t="s">
        <v>2184</v>
      </c>
      <c r="B1719" s="64">
        <v>1804.5</v>
      </c>
      <c r="C1719" s="64">
        <v>551.83000000000004</v>
      </c>
    </row>
    <row r="1720" spans="1:3">
      <c r="A1720" t="s">
        <v>2185</v>
      </c>
      <c r="B1720" s="64">
        <v>1808</v>
      </c>
      <c r="C1720" s="64">
        <v>551.89</v>
      </c>
    </row>
    <row r="1721" spans="1:3">
      <c r="A1721" t="s">
        <v>2186</v>
      </c>
      <c r="B1721" s="64">
        <v>1804.5</v>
      </c>
      <c r="C1721" s="64">
        <v>550.82000000000005</v>
      </c>
    </row>
    <row r="1722" spans="1:3">
      <c r="A1722" t="s">
        <v>2187</v>
      </c>
      <c r="B1722" s="64">
        <v>1806.5</v>
      </c>
      <c r="C1722" s="64">
        <v>550.42999999999995</v>
      </c>
    </row>
    <row r="1723" spans="1:3">
      <c r="A1723" t="s">
        <v>2188</v>
      </c>
      <c r="B1723" s="64">
        <v>1813</v>
      </c>
      <c r="C1723" s="64">
        <v>558.02</v>
      </c>
    </row>
    <row r="1724" spans="1:3">
      <c r="A1724" t="s">
        <v>2189</v>
      </c>
      <c r="B1724" s="64">
        <v>1924.5</v>
      </c>
      <c r="C1724" s="64">
        <v>585.84</v>
      </c>
    </row>
    <row r="1725" spans="1:3">
      <c r="A1725" t="s">
        <v>2190</v>
      </c>
      <c r="B1725" s="64">
        <v>1917</v>
      </c>
      <c r="C1725" s="64">
        <v>588.58000000000004</v>
      </c>
    </row>
    <row r="1726" spans="1:3">
      <c r="A1726" t="s">
        <v>2191</v>
      </c>
      <c r="B1726" s="64">
        <v>1918.5</v>
      </c>
      <c r="C1726" s="64">
        <v>595.44000000000005</v>
      </c>
    </row>
    <row r="1727" spans="1:3">
      <c r="A1727" t="s">
        <v>2192</v>
      </c>
      <c r="B1727" s="64">
        <v>1913</v>
      </c>
      <c r="C1727" s="64">
        <v>598.19000000000005</v>
      </c>
    </row>
    <row r="1728" spans="1:3">
      <c r="A1728" t="s">
        <v>2193</v>
      </c>
      <c r="B1728" s="64">
        <v>1909</v>
      </c>
      <c r="C1728" s="64">
        <v>592.49</v>
      </c>
    </row>
    <row r="1729" spans="1:3">
      <c r="A1729" t="s">
        <v>2194</v>
      </c>
      <c r="B1729" s="64">
        <v>1914</v>
      </c>
      <c r="C1729" s="64">
        <v>599.05999999999995</v>
      </c>
    </row>
    <row r="1730" spans="1:3">
      <c r="A1730" t="s">
        <v>2195</v>
      </c>
      <c r="B1730" s="64">
        <v>1909</v>
      </c>
      <c r="C1730" s="64">
        <v>597.67999999999995</v>
      </c>
    </row>
    <row r="1731" spans="1:3">
      <c r="A1731" t="s">
        <v>2196</v>
      </c>
      <c r="B1731" s="64">
        <v>1911.5</v>
      </c>
      <c r="C1731" s="64">
        <v>600.35</v>
      </c>
    </row>
    <row r="1732" spans="1:3">
      <c r="A1732" t="s">
        <v>2197</v>
      </c>
      <c r="B1732" s="64">
        <v>1908.5</v>
      </c>
      <c r="C1732" s="64">
        <v>601.86</v>
      </c>
    </row>
    <row r="1733" spans="1:3">
      <c r="A1733" t="s">
        <v>2198</v>
      </c>
      <c r="B1733" s="64">
        <v>1897</v>
      </c>
      <c r="C1733" s="64">
        <v>590.41</v>
      </c>
    </row>
    <row r="1734" spans="1:3">
      <c r="A1734" t="s">
        <v>2199</v>
      </c>
      <c r="B1734" s="64">
        <v>1892</v>
      </c>
      <c r="C1734" s="64">
        <v>584.66999999999996</v>
      </c>
    </row>
    <row r="1735" spans="1:3">
      <c r="A1735" t="s">
        <v>2200</v>
      </c>
      <c r="B1735" s="64">
        <v>1869.5</v>
      </c>
      <c r="C1735" s="64">
        <v>582.4</v>
      </c>
    </row>
    <row r="1736" spans="1:3">
      <c r="A1736" t="s">
        <v>2201</v>
      </c>
      <c r="B1736" s="64">
        <v>1867.5</v>
      </c>
      <c r="C1736" s="64">
        <v>580.15</v>
      </c>
    </row>
    <row r="1737" spans="1:3">
      <c r="A1737" t="s">
        <v>2202</v>
      </c>
      <c r="B1737" s="64">
        <v>1872</v>
      </c>
      <c r="C1737" s="64">
        <v>585.54999999999995</v>
      </c>
    </row>
    <row r="1738" spans="1:3">
      <c r="A1738" t="s">
        <v>2203</v>
      </c>
      <c r="B1738" s="64">
        <v>1864</v>
      </c>
      <c r="C1738" s="64">
        <v>586.53</v>
      </c>
    </row>
    <row r="1739" spans="1:3">
      <c r="A1739" t="s">
        <v>2204</v>
      </c>
      <c r="B1739" s="64">
        <v>1854.5</v>
      </c>
      <c r="C1739" s="64">
        <v>585.57000000000005</v>
      </c>
    </row>
    <row r="1740" spans="1:3">
      <c r="A1740" t="s">
        <v>2205</v>
      </c>
      <c r="B1740" s="64">
        <v>1840.5</v>
      </c>
      <c r="C1740" s="64">
        <v>580.78</v>
      </c>
    </row>
    <row r="1741" spans="1:3">
      <c r="A1741" t="s">
        <v>2206</v>
      </c>
      <c r="B1741" s="64">
        <v>1827</v>
      </c>
      <c r="C1741" s="64">
        <v>574.71</v>
      </c>
    </row>
    <row r="1742" spans="1:3">
      <c r="A1742" t="s">
        <v>2207</v>
      </c>
      <c r="B1742" s="64">
        <v>1825</v>
      </c>
      <c r="C1742" s="64">
        <v>578.80999999999995</v>
      </c>
    </row>
    <row r="1743" spans="1:3">
      <c r="A1743" t="s">
        <v>2208</v>
      </c>
      <c r="B1743" s="64">
        <v>1811.5</v>
      </c>
      <c r="C1743" s="64">
        <v>581.16999999999996</v>
      </c>
    </row>
    <row r="1744" spans="1:3">
      <c r="A1744" t="s">
        <v>2209</v>
      </c>
      <c r="B1744" s="64">
        <v>1806</v>
      </c>
      <c r="C1744" s="64">
        <v>573.88</v>
      </c>
    </row>
    <row r="1745" spans="1:3">
      <c r="A1745" t="s">
        <v>2210</v>
      </c>
      <c r="B1745" s="64">
        <v>1805</v>
      </c>
      <c r="C1745" s="64">
        <v>573.20000000000005</v>
      </c>
    </row>
    <row r="1746" spans="1:3">
      <c r="A1746" t="s">
        <v>2211</v>
      </c>
      <c r="B1746" s="64">
        <v>1802</v>
      </c>
      <c r="C1746" s="64">
        <v>577.92999999999995</v>
      </c>
    </row>
    <row r="1747" spans="1:3">
      <c r="A1747" t="s">
        <v>2212</v>
      </c>
      <c r="B1747" s="64">
        <v>1803</v>
      </c>
      <c r="C1747" s="64">
        <v>579</v>
      </c>
    </row>
    <row r="1748" spans="1:3">
      <c r="A1748" t="s">
        <v>2213</v>
      </c>
      <c r="B1748" s="64">
        <v>1800</v>
      </c>
      <c r="C1748" s="64">
        <v>576.17999999999995</v>
      </c>
    </row>
    <row r="1749" spans="1:3">
      <c r="A1749" t="s">
        <v>2214</v>
      </c>
      <c r="B1749" s="64">
        <v>1776.5</v>
      </c>
      <c r="C1749" s="64">
        <v>569.03</v>
      </c>
    </row>
    <row r="1750" spans="1:3">
      <c r="A1750" t="s">
        <v>2215</v>
      </c>
      <c r="B1750" s="64">
        <v>1779</v>
      </c>
      <c r="C1750" s="64">
        <v>570.91999999999996</v>
      </c>
    </row>
    <row r="1751" spans="1:3">
      <c r="A1751" t="s">
        <v>2216</v>
      </c>
      <c r="B1751" s="64">
        <v>1769.5</v>
      </c>
      <c r="C1751" s="64">
        <v>565.34</v>
      </c>
    </row>
    <row r="1752" spans="1:3">
      <c r="A1752" t="s">
        <v>2217</v>
      </c>
      <c r="B1752" s="64">
        <v>1767.5</v>
      </c>
      <c r="C1752" s="64">
        <v>568.88</v>
      </c>
    </row>
    <row r="1753" spans="1:3">
      <c r="A1753" t="s">
        <v>2218</v>
      </c>
      <c r="B1753" s="64">
        <v>1765</v>
      </c>
      <c r="C1753" s="64">
        <v>567.34</v>
      </c>
    </row>
    <row r="1754" spans="1:3">
      <c r="A1754" t="s">
        <v>2219</v>
      </c>
      <c r="B1754" s="64">
        <v>1740.5</v>
      </c>
      <c r="C1754" s="64">
        <v>562</v>
      </c>
    </row>
    <row r="1755" spans="1:3">
      <c r="A1755" t="s">
        <v>2220</v>
      </c>
      <c r="B1755" s="64">
        <v>1731.5</v>
      </c>
      <c r="C1755" s="64">
        <v>564.74</v>
      </c>
    </row>
    <row r="1756" spans="1:3">
      <c r="A1756" t="s">
        <v>2221</v>
      </c>
      <c r="B1756" s="64">
        <v>1717</v>
      </c>
      <c r="C1756" s="64">
        <v>558.01</v>
      </c>
    </row>
    <row r="1757" spans="1:3">
      <c r="A1757" t="s">
        <v>2222</v>
      </c>
      <c r="B1757" s="64">
        <v>1688</v>
      </c>
      <c r="C1757" s="64">
        <v>545.91999999999996</v>
      </c>
    </row>
    <row r="1758" spans="1:3">
      <c r="A1758" t="s">
        <v>2223</v>
      </c>
      <c r="B1758" s="64">
        <v>1679.5</v>
      </c>
      <c r="C1758" s="64">
        <v>544.41</v>
      </c>
    </row>
    <row r="1759" spans="1:3">
      <c r="A1759" t="s">
        <v>2224</v>
      </c>
      <c r="B1759" s="64">
        <v>1672.5</v>
      </c>
      <c r="C1759" s="64">
        <v>541.61</v>
      </c>
    </row>
    <row r="1760" spans="1:3">
      <c r="A1760" t="s">
        <v>2225</v>
      </c>
      <c r="B1760" s="64">
        <v>1667.5</v>
      </c>
      <c r="C1760" s="64">
        <v>543.34</v>
      </c>
    </row>
    <row r="1761" spans="1:3">
      <c r="A1761" t="s">
        <v>2226</v>
      </c>
      <c r="B1761" s="64">
        <v>1668.5</v>
      </c>
      <c r="C1761" s="64">
        <v>545.26</v>
      </c>
    </row>
    <row r="1762" spans="1:3">
      <c r="A1762" t="s">
        <v>2227</v>
      </c>
      <c r="B1762" s="64">
        <v>1658</v>
      </c>
      <c r="C1762" s="64">
        <v>533.12</v>
      </c>
    </row>
    <row r="1763" spans="1:3">
      <c r="A1763" t="s">
        <v>2228</v>
      </c>
      <c r="B1763" s="64">
        <v>1644</v>
      </c>
      <c r="C1763" s="64">
        <v>531.35</v>
      </c>
    </row>
    <row r="1764" spans="1:3">
      <c r="A1764" t="s">
        <v>2229</v>
      </c>
      <c r="B1764" s="64">
        <v>1619.5</v>
      </c>
      <c r="C1764" s="64">
        <v>514.62</v>
      </c>
    </row>
    <row r="1765" spans="1:3">
      <c r="A1765" t="s">
        <v>2230</v>
      </c>
      <c r="B1765" s="64">
        <v>1607</v>
      </c>
      <c r="C1765" s="64">
        <v>515.89</v>
      </c>
    </row>
    <row r="1766" spans="1:3">
      <c r="A1766" t="s">
        <v>2231</v>
      </c>
      <c r="B1766" s="64">
        <v>1576</v>
      </c>
      <c r="C1766" s="64">
        <v>504.32</v>
      </c>
    </row>
    <row r="1767" spans="1:3">
      <c r="A1767" t="s">
        <v>2232</v>
      </c>
      <c r="B1767" s="64">
        <v>1560.5</v>
      </c>
      <c r="C1767" s="64">
        <v>500.96</v>
      </c>
    </row>
    <row r="1768" spans="1:3">
      <c r="A1768" t="s">
        <v>2233</v>
      </c>
      <c r="B1768" s="64">
        <v>1557</v>
      </c>
      <c r="C1768" s="64">
        <v>492.57</v>
      </c>
    </row>
    <row r="1769" spans="1:3">
      <c r="A1769" t="s">
        <v>2234</v>
      </c>
      <c r="B1769" s="64">
        <v>1557</v>
      </c>
      <c r="C1769" s="64">
        <v>487.63</v>
      </c>
    </row>
    <row r="1770" spans="1:3">
      <c r="A1770" t="s">
        <v>2235</v>
      </c>
      <c r="B1770" s="64">
        <v>1560</v>
      </c>
      <c r="C1770" s="64">
        <v>496.82</v>
      </c>
    </row>
    <row r="1771" spans="1:3">
      <c r="A1771" t="s">
        <v>2236</v>
      </c>
      <c r="B1771" s="64">
        <v>1578</v>
      </c>
      <c r="C1771" s="64">
        <v>500.63</v>
      </c>
    </row>
    <row r="1772" spans="1:3">
      <c r="A1772" t="s">
        <v>2237</v>
      </c>
      <c r="B1772" s="64">
        <v>1584</v>
      </c>
      <c r="C1772" s="64">
        <v>498.74</v>
      </c>
    </row>
    <row r="1773" spans="1:3">
      <c r="A1773" t="s">
        <v>2238</v>
      </c>
      <c r="B1773" s="64">
        <v>1584.5</v>
      </c>
      <c r="C1773" s="64">
        <v>508.83</v>
      </c>
    </row>
    <row r="1774" spans="1:3">
      <c r="A1774" t="s">
        <v>2239</v>
      </c>
      <c r="B1774" s="64">
        <v>1582.5</v>
      </c>
      <c r="C1774" s="64">
        <v>507.37</v>
      </c>
    </row>
    <row r="1775" spans="1:3">
      <c r="A1775" t="s">
        <v>2240</v>
      </c>
      <c r="B1775" s="64">
        <v>1591.5</v>
      </c>
      <c r="C1775" s="64">
        <v>513.54999999999995</v>
      </c>
    </row>
    <row r="1776" spans="1:3">
      <c r="A1776" t="s">
        <v>2241</v>
      </c>
      <c r="B1776" s="64">
        <v>1602.5</v>
      </c>
      <c r="C1776" s="64">
        <v>522.16</v>
      </c>
    </row>
    <row r="1777" spans="1:3">
      <c r="A1777" t="s">
        <v>2242</v>
      </c>
      <c r="B1777" s="64">
        <v>1610</v>
      </c>
      <c r="C1777" s="64">
        <v>522.04999999999995</v>
      </c>
    </row>
    <row r="1778" spans="1:3">
      <c r="A1778" t="s">
        <v>2243</v>
      </c>
      <c r="B1778" s="64">
        <v>1602</v>
      </c>
      <c r="C1778" s="64">
        <v>517.61</v>
      </c>
    </row>
    <row r="1779" spans="1:3">
      <c r="A1779" t="s">
        <v>2244</v>
      </c>
      <c r="B1779" s="64">
        <v>1586</v>
      </c>
      <c r="C1779" s="64">
        <v>505.74</v>
      </c>
    </row>
    <row r="1780" spans="1:3">
      <c r="A1780" t="s">
        <v>2245</v>
      </c>
      <c r="B1780" s="64">
        <v>1586</v>
      </c>
      <c r="C1780" s="64">
        <v>510.46</v>
      </c>
    </row>
    <row r="1781" spans="1:3">
      <c r="A1781" t="s">
        <v>2246</v>
      </c>
      <c r="B1781" s="64">
        <v>1579.5</v>
      </c>
      <c r="C1781" s="64">
        <v>504.47</v>
      </c>
    </row>
    <row r="1782" spans="1:3">
      <c r="A1782" t="s">
        <v>2247</v>
      </c>
      <c r="B1782" s="64">
        <v>1569</v>
      </c>
      <c r="C1782" s="64">
        <v>499.52</v>
      </c>
    </row>
    <row r="1783" spans="1:3">
      <c r="A1783" t="s">
        <v>2248</v>
      </c>
      <c r="B1783" s="64">
        <v>1540</v>
      </c>
      <c r="C1783" s="64">
        <v>493.91</v>
      </c>
    </row>
    <row r="1784" spans="1:3">
      <c r="A1784" t="s">
        <v>2249</v>
      </c>
      <c r="B1784" s="64">
        <v>1519</v>
      </c>
      <c r="C1784" s="64">
        <v>484.22</v>
      </c>
    </row>
    <row r="1785" spans="1:3">
      <c r="A1785" t="s">
        <v>2250</v>
      </c>
      <c r="B1785" s="64">
        <v>1512</v>
      </c>
      <c r="C1785" s="64">
        <v>483.53</v>
      </c>
    </row>
    <row r="1786" spans="1:3">
      <c r="A1786" t="s">
        <v>2251</v>
      </c>
      <c r="B1786" s="64">
        <v>1500.5</v>
      </c>
      <c r="C1786" s="64">
        <v>482.17</v>
      </c>
    </row>
    <row r="1787" spans="1:3">
      <c r="A1787" t="s">
        <v>2252</v>
      </c>
      <c r="B1787" s="64">
        <v>1504</v>
      </c>
      <c r="C1787" s="64">
        <v>485.47</v>
      </c>
    </row>
    <row r="1788" spans="1:3">
      <c r="A1788" t="s">
        <v>2253</v>
      </c>
      <c r="B1788" s="64">
        <v>1493.5</v>
      </c>
      <c r="C1788" s="64">
        <v>481.15</v>
      </c>
    </row>
    <row r="1789" spans="1:3">
      <c r="A1789" t="s">
        <v>2254</v>
      </c>
      <c r="B1789" s="64">
        <v>1499</v>
      </c>
      <c r="C1789" s="64">
        <v>476.63</v>
      </c>
    </row>
    <row r="1790" spans="1:3">
      <c r="A1790" t="s">
        <v>2255</v>
      </c>
      <c r="B1790" s="64">
        <v>1501</v>
      </c>
      <c r="C1790" s="64">
        <v>475.9</v>
      </c>
    </row>
    <row r="1791" spans="1:3">
      <c r="A1791" t="s">
        <v>2256</v>
      </c>
      <c r="B1791" s="64">
        <v>1510</v>
      </c>
      <c r="C1791" s="64">
        <v>481.66</v>
      </c>
    </row>
    <row r="1792" spans="1:3">
      <c r="A1792" t="s">
        <v>2257</v>
      </c>
      <c r="B1792" s="64">
        <v>1515.5</v>
      </c>
      <c r="C1792" s="64">
        <v>481.11</v>
      </c>
    </row>
    <row r="1793" spans="1:3">
      <c r="A1793" t="s">
        <v>2258</v>
      </c>
      <c r="B1793" s="64">
        <v>1535.5</v>
      </c>
      <c r="C1793" s="64">
        <v>487.77</v>
      </c>
    </row>
    <row r="1794" spans="1:3">
      <c r="A1794" t="s">
        <v>2259</v>
      </c>
      <c r="B1794" s="64">
        <v>1553</v>
      </c>
      <c r="C1794" s="64">
        <v>493.8</v>
      </c>
    </row>
    <row r="1795" spans="1:3">
      <c r="A1795" t="s">
        <v>2260</v>
      </c>
      <c r="B1795" s="64">
        <v>1568.5</v>
      </c>
      <c r="C1795" s="64">
        <v>505.48</v>
      </c>
    </row>
    <row r="1796" spans="1:3">
      <c r="A1796" t="s">
        <v>2261</v>
      </c>
      <c r="B1796" s="64">
        <v>1567.5</v>
      </c>
      <c r="C1796" s="64">
        <v>502.4</v>
      </c>
    </row>
    <row r="1797" spans="1:3">
      <c r="A1797" t="s">
        <v>2262</v>
      </c>
      <c r="B1797" s="64">
        <v>1565.5</v>
      </c>
      <c r="C1797" s="64">
        <v>498.57</v>
      </c>
    </row>
    <row r="1798" spans="1:3">
      <c r="A1798" t="s">
        <v>2263</v>
      </c>
      <c r="B1798" s="64">
        <v>1540</v>
      </c>
      <c r="C1798" s="64">
        <v>488.11</v>
      </c>
    </row>
    <row r="1799" spans="1:3">
      <c r="A1799" t="s">
        <v>2264</v>
      </c>
      <c r="B1799" s="64">
        <v>1563.5</v>
      </c>
      <c r="C1799" s="64">
        <v>499.2</v>
      </c>
    </row>
    <row r="1800" spans="1:3">
      <c r="A1800" t="s">
        <v>2265</v>
      </c>
      <c r="B1800" s="64">
        <v>1552</v>
      </c>
      <c r="C1800" s="64">
        <v>492.39</v>
      </c>
    </row>
    <row r="1801" spans="1:3">
      <c r="A1801" t="s">
        <v>2266</v>
      </c>
      <c r="B1801" s="64">
        <v>1554</v>
      </c>
      <c r="C1801" s="64">
        <v>489.45</v>
      </c>
    </row>
    <row r="1802" spans="1:3">
      <c r="A1802" t="s">
        <v>2267</v>
      </c>
      <c r="B1802" s="64">
        <v>1557</v>
      </c>
      <c r="C1802" s="64">
        <v>490.39</v>
      </c>
    </row>
    <row r="1803" spans="1:3">
      <c r="A1803" t="s">
        <v>2268</v>
      </c>
      <c r="B1803" s="64">
        <v>1553.5</v>
      </c>
      <c r="C1803" s="64">
        <v>489.6</v>
      </c>
    </row>
    <row r="1804" spans="1:3">
      <c r="A1804" t="s">
        <v>2269</v>
      </c>
      <c r="B1804" s="64">
        <v>1547.5</v>
      </c>
      <c r="C1804" s="64">
        <v>490.65</v>
      </c>
    </row>
    <row r="1805" spans="1:3">
      <c r="A1805" t="s">
        <v>2270</v>
      </c>
      <c r="B1805" s="64">
        <v>1531.5</v>
      </c>
      <c r="C1805" s="64">
        <v>485.27</v>
      </c>
    </row>
    <row r="1806" spans="1:3">
      <c r="A1806" t="s">
        <v>2271</v>
      </c>
      <c r="B1806" s="64">
        <v>1516</v>
      </c>
      <c r="C1806" s="64">
        <v>475.98</v>
      </c>
    </row>
    <row r="1807" spans="1:3">
      <c r="A1807" t="s">
        <v>2272</v>
      </c>
      <c r="B1807" s="64">
        <v>1514.5</v>
      </c>
      <c r="C1807" s="64">
        <v>477.16</v>
      </c>
    </row>
    <row r="1808" spans="1:3">
      <c r="A1808" t="s">
        <v>2273</v>
      </c>
      <c r="B1808" s="64">
        <v>1505.5</v>
      </c>
      <c r="C1808" s="64">
        <v>470.91</v>
      </c>
    </row>
    <row r="1809" spans="1:3">
      <c r="A1809" t="s">
        <v>2274</v>
      </c>
      <c r="B1809" s="64">
        <v>1494</v>
      </c>
      <c r="C1809" s="64">
        <v>469.37</v>
      </c>
    </row>
    <row r="1810" spans="1:3">
      <c r="A1810" t="s">
        <v>2275</v>
      </c>
      <c r="B1810" s="64">
        <v>1473.5</v>
      </c>
      <c r="C1810" s="64">
        <v>465.56</v>
      </c>
    </row>
    <row r="1811" spans="1:3">
      <c r="A1811" t="s">
        <v>2276</v>
      </c>
      <c r="B1811" s="64">
        <v>1462</v>
      </c>
      <c r="C1811" s="64">
        <v>463.83</v>
      </c>
    </row>
    <row r="1812" spans="1:3">
      <c r="A1812" t="s">
        <v>2277</v>
      </c>
      <c r="B1812" s="64">
        <v>1460.5</v>
      </c>
      <c r="C1812" s="64">
        <v>467.21</v>
      </c>
    </row>
    <row r="1813" spans="1:3">
      <c r="A1813" t="s">
        <v>2278</v>
      </c>
      <c r="B1813" s="64">
        <v>1452.5</v>
      </c>
      <c r="C1813" s="64">
        <v>467.34</v>
      </c>
    </row>
    <row r="1814" spans="1:3">
      <c r="A1814" t="s">
        <v>2279</v>
      </c>
      <c r="B1814" s="64">
        <v>1447</v>
      </c>
      <c r="C1814" s="64">
        <v>467.08</v>
      </c>
    </row>
    <row r="1815" spans="1:3">
      <c r="A1815" t="s">
        <v>2280</v>
      </c>
      <c r="B1815" s="64">
        <v>1449</v>
      </c>
      <c r="C1815" s="64">
        <v>464.27</v>
      </c>
    </row>
    <row r="1816" spans="1:3">
      <c r="A1816" t="s">
        <v>2281</v>
      </c>
      <c r="B1816" s="64">
        <v>1452.5</v>
      </c>
      <c r="C1816" s="64">
        <v>429.48</v>
      </c>
    </row>
    <row r="1817" spans="1:3">
      <c r="A1817" t="s">
        <v>2282</v>
      </c>
      <c r="B1817" s="64">
        <v>1453.5</v>
      </c>
      <c r="C1817" s="64">
        <v>445.86</v>
      </c>
    </row>
    <row r="1818" spans="1:3">
      <c r="A1818" t="s">
        <v>2283</v>
      </c>
      <c r="B1818" s="64">
        <v>1468.5</v>
      </c>
      <c r="C1818" s="64">
        <v>447.85</v>
      </c>
    </row>
    <row r="1819" spans="1:3">
      <c r="A1819" t="s">
        <v>2284</v>
      </c>
      <c r="B1819" s="64">
        <v>1473</v>
      </c>
      <c r="C1819" s="64">
        <v>451.43</v>
      </c>
    </row>
    <row r="1820" spans="1:3">
      <c r="A1820" t="s">
        <v>2285</v>
      </c>
      <c r="B1820" s="64">
        <v>1471.5</v>
      </c>
      <c r="C1820" s="64">
        <v>448.76</v>
      </c>
    </row>
    <row r="1821" spans="1:3">
      <c r="A1821" t="s">
        <v>2286</v>
      </c>
      <c r="B1821" s="64">
        <v>1467.5</v>
      </c>
      <c r="C1821" s="64">
        <v>446.18</v>
      </c>
    </row>
    <row r="1822" spans="1:3">
      <c r="A1822" t="s">
        <v>2287</v>
      </c>
      <c r="B1822" s="64">
        <v>1458.5</v>
      </c>
      <c r="C1822" s="64">
        <v>446.43</v>
      </c>
    </row>
    <row r="1823" spans="1:3">
      <c r="A1823" t="s">
        <v>2288</v>
      </c>
      <c r="B1823" s="64">
        <v>1436</v>
      </c>
      <c r="C1823" s="64">
        <v>439.14</v>
      </c>
    </row>
    <row r="1824" spans="1:3">
      <c r="A1824" t="s">
        <v>2289</v>
      </c>
      <c r="B1824" s="64">
        <v>1426.5</v>
      </c>
      <c r="C1824" s="64">
        <v>437.31</v>
      </c>
    </row>
    <row r="1825" spans="1:3">
      <c r="A1825" t="s">
        <v>2290</v>
      </c>
      <c r="B1825" s="64">
        <v>1417</v>
      </c>
      <c r="C1825" s="64">
        <v>437.75</v>
      </c>
    </row>
    <row r="1826" spans="1:3">
      <c r="A1826" t="s">
        <v>2291</v>
      </c>
      <c r="B1826" s="64">
        <v>1396.5</v>
      </c>
      <c r="C1826" s="64">
        <v>429.96</v>
      </c>
    </row>
    <row r="1827" spans="1:3">
      <c r="A1827" t="s">
        <v>2292</v>
      </c>
      <c r="B1827" s="64">
        <v>1402</v>
      </c>
      <c r="C1827" s="64">
        <v>431.25</v>
      </c>
    </row>
    <row r="1828" spans="1:3">
      <c r="A1828" t="s">
        <v>2293</v>
      </c>
      <c r="B1828" s="64">
        <v>1394.5</v>
      </c>
      <c r="C1828" s="64">
        <v>424.12</v>
      </c>
    </row>
    <row r="1829" spans="1:3">
      <c r="A1829" t="s">
        <v>2294</v>
      </c>
      <c r="B1829" s="64">
        <v>1402</v>
      </c>
      <c r="C1829" s="64">
        <v>427.57</v>
      </c>
    </row>
    <row r="1830" spans="1:3">
      <c r="A1830" t="s">
        <v>2295</v>
      </c>
      <c r="B1830" s="64">
        <v>1400</v>
      </c>
      <c r="C1830" s="64">
        <v>427.22</v>
      </c>
    </row>
    <row r="1831" spans="1:3">
      <c r="A1831" t="s">
        <v>2296</v>
      </c>
      <c r="B1831" s="64">
        <v>1397.5</v>
      </c>
      <c r="C1831" s="64">
        <v>428.29</v>
      </c>
    </row>
    <row r="1832" spans="1:3">
      <c r="A1832" t="s">
        <v>2297</v>
      </c>
      <c r="B1832" s="64">
        <v>1404.5</v>
      </c>
      <c r="C1832" s="64">
        <v>427.94</v>
      </c>
    </row>
    <row r="1833" spans="1:3">
      <c r="A1833" t="s">
        <v>2298</v>
      </c>
      <c r="B1833" s="64">
        <v>1404.5</v>
      </c>
      <c r="C1833" s="64">
        <v>423.94</v>
      </c>
    </row>
    <row r="1834" spans="1:3">
      <c r="A1834" t="s">
        <v>2299</v>
      </c>
      <c r="B1834" s="64">
        <v>1409.5</v>
      </c>
      <c r="C1834" s="64">
        <v>426.48</v>
      </c>
    </row>
    <row r="1835" spans="1:3">
      <c r="A1835" t="s">
        <v>2300</v>
      </c>
      <c r="B1835" s="64">
        <v>1412</v>
      </c>
      <c r="C1835" s="64">
        <v>429.31</v>
      </c>
    </row>
    <row r="1836" spans="1:3">
      <c r="A1836" t="s">
        <v>2301</v>
      </c>
      <c r="B1836" s="64">
        <v>1402</v>
      </c>
      <c r="C1836" s="64">
        <v>426.4</v>
      </c>
    </row>
    <row r="1837" spans="1:3">
      <c r="A1837" t="s">
        <v>2302</v>
      </c>
      <c r="B1837" s="64">
        <v>1392</v>
      </c>
      <c r="C1837" s="64">
        <v>423.23</v>
      </c>
    </row>
    <row r="1838" spans="1:3">
      <c r="A1838" t="s">
        <v>2303</v>
      </c>
      <c r="B1838" s="64">
        <v>1378</v>
      </c>
      <c r="C1838" s="64">
        <v>413.32</v>
      </c>
    </row>
    <row r="1839" spans="1:3">
      <c r="A1839" t="s">
        <v>2304</v>
      </c>
      <c r="B1839" s="64">
        <v>1368.5</v>
      </c>
      <c r="C1839" s="64">
        <v>410.96</v>
      </c>
    </row>
    <row r="1840" spans="1:3">
      <c r="A1840" t="s">
        <v>2305</v>
      </c>
      <c r="B1840" s="64">
        <v>1362.5</v>
      </c>
      <c r="C1840" s="64">
        <v>408.91</v>
      </c>
    </row>
    <row r="1841" spans="1:3">
      <c r="A1841" t="s">
        <v>2306</v>
      </c>
      <c r="B1841" s="64">
        <v>1360</v>
      </c>
      <c r="C1841" s="64">
        <v>407.31</v>
      </c>
    </row>
    <row r="1842" spans="1:3">
      <c r="A1842" t="s">
        <v>2307</v>
      </c>
      <c r="B1842" s="64">
        <v>1347</v>
      </c>
      <c r="C1842" s="64">
        <v>408.06</v>
      </c>
    </row>
    <row r="1843" spans="1:3">
      <c r="A1843" t="s">
        <v>2308</v>
      </c>
      <c r="B1843" s="64">
        <v>1344.5</v>
      </c>
      <c r="C1843" s="64">
        <v>405.21</v>
      </c>
    </row>
    <row r="1844" spans="1:3">
      <c r="A1844" t="s">
        <v>2309</v>
      </c>
      <c r="B1844" s="64">
        <v>1343</v>
      </c>
      <c r="C1844" s="64">
        <v>408.83</v>
      </c>
    </row>
    <row r="1845" spans="1:3">
      <c r="A1845" t="s">
        <v>2310</v>
      </c>
      <c r="B1845" s="64">
        <v>1344.5</v>
      </c>
      <c r="C1845" s="64">
        <v>407.05</v>
      </c>
    </row>
    <row r="1846" spans="1:3">
      <c r="A1846" t="s">
        <v>2311</v>
      </c>
      <c r="B1846" s="64">
        <v>1341</v>
      </c>
      <c r="C1846" s="64">
        <v>404.89</v>
      </c>
    </row>
    <row r="1847" spans="1:3">
      <c r="A1847" t="s">
        <v>2312</v>
      </c>
      <c r="B1847" s="64">
        <v>1323</v>
      </c>
      <c r="C1847" s="64">
        <v>400.91</v>
      </c>
    </row>
    <row r="1848" spans="1:3">
      <c r="A1848" t="s">
        <v>2313</v>
      </c>
      <c r="B1848" s="64">
        <v>1320.5</v>
      </c>
      <c r="C1848" s="64">
        <v>399.18</v>
      </c>
    </row>
    <row r="1849" spans="1:3">
      <c r="A1849" t="s">
        <v>2314</v>
      </c>
      <c r="B1849" s="64">
        <v>1320.5</v>
      </c>
      <c r="C1849" s="64">
        <v>400.88</v>
      </c>
    </row>
    <row r="1850" spans="1:3">
      <c r="A1850" t="s">
        <v>2315</v>
      </c>
      <c r="B1850" s="64">
        <v>1322</v>
      </c>
      <c r="C1850" s="64">
        <v>400.73</v>
      </c>
    </row>
    <row r="1851" spans="1:3">
      <c r="A1851" t="s">
        <v>2316</v>
      </c>
      <c r="B1851" s="64">
        <v>1329.5</v>
      </c>
      <c r="C1851" s="64">
        <v>404.84</v>
      </c>
    </row>
    <row r="1852" spans="1:3">
      <c r="A1852" t="s">
        <v>2317</v>
      </c>
      <c r="B1852" s="64">
        <v>1332</v>
      </c>
      <c r="C1852" s="64">
        <v>408.59</v>
      </c>
    </row>
    <row r="1853" spans="1:3">
      <c r="A1853" t="s">
        <v>2318</v>
      </c>
      <c r="B1853" s="64">
        <v>1331</v>
      </c>
      <c r="C1853" s="64">
        <v>409.04</v>
      </c>
    </row>
    <row r="1854" spans="1:3">
      <c r="A1854" t="s">
        <v>2319</v>
      </c>
      <c r="B1854" s="64">
        <v>1331.5</v>
      </c>
      <c r="C1854" s="64">
        <v>415.32</v>
      </c>
    </row>
    <row r="1855" spans="1:3">
      <c r="A1855" t="s">
        <v>2320</v>
      </c>
      <c r="B1855" s="64">
        <v>1335.5</v>
      </c>
      <c r="C1855" s="64">
        <v>415.78</v>
      </c>
    </row>
    <row r="1856" spans="1:3">
      <c r="A1856" t="s">
        <v>2321</v>
      </c>
      <c r="B1856" s="64">
        <v>1335</v>
      </c>
      <c r="C1856" s="64">
        <v>419.68</v>
      </c>
    </row>
    <row r="1857" spans="1:3">
      <c r="A1857" t="s">
        <v>2322</v>
      </c>
      <c r="B1857" s="64">
        <v>1337</v>
      </c>
      <c r="C1857" s="64">
        <v>420.18</v>
      </c>
    </row>
    <row r="1858" spans="1:3">
      <c r="A1858" t="s">
        <v>2323</v>
      </c>
      <c r="B1858" s="64">
        <v>1338</v>
      </c>
      <c r="C1858" s="64">
        <v>424.09</v>
      </c>
    </row>
    <row r="1859" spans="1:3">
      <c r="A1859" t="s">
        <v>2324</v>
      </c>
      <c r="B1859" s="64">
        <v>1341.5</v>
      </c>
      <c r="C1859" s="64">
        <v>426.41</v>
      </c>
    </row>
    <row r="1860" spans="1:3">
      <c r="A1860" t="s">
        <v>2325</v>
      </c>
      <c r="B1860" s="64">
        <v>1357.5</v>
      </c>
      <c r="C1860" s="64">
        <v>433.71</v>
      </c>
    </row>
    <row r="1861" spans="1:3">
      <c r="A1861" t="s">
        <v>2326</v>
      </c>
      <c r="B1861" s="64">
        <v>1426.5</v>
      </c>
      <c r="C1861" s="64">
        <v>454.59</v>
      </c>
    </row>
    <row r="1862" spans="1:3">
      <c r="A1862" t="s">
        <v>2327</v>
      </c>
      <c r="B1862" s="64">
        <v>1429</v>
      </c>
      <c r="C1862" s="64">
        <v>454.08</v>
      </c>
    </row>
    <row r="1863" spans="1:3">
      <c r="A1863" t="s">
        <v>2328</v>
      </c>
      <c r="B1863" s="64">
        <v>1427</v>
      </c>
      <c r="C1863" s="64">
        <v>450.3</v>
      </c>
    </row>
    <row r="1864" spans="1:3">
      <c r="A1864" t="s">
        <v>2329</v>
      </c>
      <c r="B1864" s="64">
        <v>1426</v>
      </c>
      <c r="C1864" s="64">
        <v>454.14</v>
      </c>
    </row>
    <row r="1865" spans="1:3">
      <c r="A1865" t="s">
        <v>2330</v>
      </c>
      <c r="B1865" s="64">
        <v>1423</v>
      </c>
      <c r="C1865" s="64">
        <v>450.74</v>
      </c>
    </row>
    <row r="1866" spans="1:3">
      <c r="A1866" t="s">
        <v>2331</v>
      </c>
      <c r="B1866" s="64">
        <v>1431</v>
      </c>
      <c r="C1866" s="64">
        <v>456.75</v>
      </c>
    </row>
    <row r="1867" spans="1:3">
      <c r="A1867" t="s">
        <v>2332</v>
      </c>
      <c r="B1867" s="64">
        <v>1431.5</v>
      </c>
      <c r="C1867" s="64">
        <v>459.4</v>
      </c>
    </row>
    <row r="1868" spans="1:3">
      <c r="A1868" t="s">
        <v>2333</v>
      </c>
      <c r="B1868" s="64">
        <v>1432.5</v>
      </c>
      <c r="C1868" s="64">
        <v>458.84</v>
      </c>
    </row>
    <row r="1869" spans="1:3">
      <c r="A1869" t="s">
        <v>2334</v>
      </c>
      <c r="B1869" s="64">
        <v>1438.5</v>
      </c>
      <c r="C1869" s="64">
        <v>460.76</v>
      </c>
    </row>
    <row r="1870" spans="1:3">
      <c r="A1870" t="s">
        <v>2335</v>
      </c>
      <c r="B1870" s="64">
        <v>1443.5</v>
      </c>
      <c r="C1870" s="64">
        <v>463.55</v>
      </c>
    </row>
    <row r="1871" spans="1:3">
      <c r="A1871" t="s">
        <v>2336</v>
      </c>
      <c r="B1871" s="64">
        <v>1450.5</v>
      </c>
      <c r="C1871" s="64">
        <v>464.16</v>
      </c>
    </row>
    <row r="1872" spans="1:3">
      <c r="A1872" t="s">
        <v>2337</v>
      </c>
      <c r="B1872" s="64">
        <v>1460</v>
      </c>
      <c r="C1872" s="64">
        <v>467.5</v>
      </c>
    </row>
    <row r="1873" spans="1:3">
      <c r="A1873" t="s">
        <v>2338</v>
      </c>
      <c r="B1873" s="64">
        <v>1477.5</v>
      </c>
      <c r="C1873" s="64">
        <v>472.95</v>
      </c>
    </row>
    <row r="1874" spans="1:3">
      <c r="A1874" t="s">
        <v>2339</v>
      </c>
      <c r="B1874" s="64">
        <v>1488.5</v>
      </c>
      <c r="C1874" s="64">
        <v>472.69</v>
      </c>
    </row>
    <row r="1875" spans="1:3">
      <c r="A1875" t="s">
        <v>2340</v>
      </c>
      <c r="B1875" s="64">
        <v>1494</v>
      </c>
      <c r="C1875" s="64">
        <v>471.59</v>
      </c>
    </row>
    <row r="1876" spans="1:3">
      <c r="A1876" t="s">
        <v>2341</v>
      </c>
      <c r="B1876" s="64">
        <v>1493</v>
      </c>
      <c r="C1876" s="64">
        <v>470.98</v>
      </c>
    </row>
    <row r="1877" spans="1:3">
      <c r="A1877" t="s">
        <v>2342</v>
      </c>
      <c r="B1877" s="64">
        <v>1497</v>
      </c>
      <c r="C1877" s="64">
        <v>469.13</v>
      </c>
    </row>
    <row r="1878" spans="1:3">
      <c r="A1878" t="s">
        <v>2343</v>
      </c>
      <c r="B1878" s="64">
        <v>1494.5</v>
      </c>
      <c r="C1878" s="64">
        <v>470.56</v>
      </c>
    </row>
    <row r="1879" spans="1:3">
      <c r="A1879" t="s">
        <v>2344</v>
      </c>
      <c r="B1879" s="64">
        <v>1488</v>
      </c>
      <c r="C1879" s="64">
        <v>472.23</v>
      </c>
    </row>
    <row r="1880" spans="1:3">
      <c r="A1880" t="s">
        <v>2345</v>
      </c>
      <c r="B1880" s="64">
        <v>1484.5</v>
      </c>
      <c r="C1880" s="64">
        <v>466.97</v>
      </c>
    </row>
    <row r="1881" spans="1:3">
      <c r="A1881" t="s">
        <v>2346</v>
      </c>
      <c r="B1881" s="64">
        <v>1475</v>
      </c>
      <c r="C1881" s="64">
        <v>469</v>
      </c>
    </row>
    <row r="1882" spans="1:3">
      <c r="A1882" t="s">
        <v>2347</v>
      </c>
      <c r="B1882" s="64">
        <v>1472.5</v>
      </c>
      <c r="C1882" s="64">
        <v>464.8</v>
      </c>
    </row>
    <row r="1883" spans="1:3">
      <c r="A1883" t="s">
        <v>2348</v>
      </c>
      <c r="B1883" s="64">
        <v>1472</v>
      </c>
      <c r="C1883" s="64">
        <v>464.79</v>
      </c>
    </row>
    <row r="1884" spans="1:3">
      <c r="A1884" t="s">
        <v>2349</v>
      </c>
      <c r="B1884" s="64">
        <v>1464</v>
      </c>
      <c r="C1884" s="64">
        <v>466.69</v>
      </c>
    </row>
    <row r="1885" spans="1:3">
      <c r="A1885" t="s">
        <v>2350</v>
      </c>
      <c r="B1885" s="64">
        <v>1451.5</v>
      </c>
      <c r="C1885" s="64">
        <v>461.67</v>
      </c>
    </row>
    <row r="1886" spans="1:3">
      <c r="A1886" t="s">
        <v>2351</v>
      </c>
      <c r="B1886" s="64">
        <v>1453.5</v>
      </c>
      <c r="C1886" s="64">
        <v>460.99</v>
      </c>
    </row>
    <row r="1887" spans="1:3">
      <c r="A1887" t="s">
        <v>2352</v>
      </c>
      <c r="B1887" s="64">
        <v>1449</v>
      </c>
      <c r="C1887" s="64">
        <v>458.4</v>
      </c>
    </row>
    <row r="1888" spans="1:3">
      <c r="A1888" t="s">
        <v>2353</v>
      </c>
      <c r="B1888" s="64">
        <v>1458.5</v>
      </c>
      <c r="C1888" s="64">
        <v>461.4</v>
      </c>
    </row>
    <row r="1889" spans="1:3">
      <c r="A1889" t="s">
        <v>2354</v>
      </c>
      <c r="B1889" s="64">
        <v>1459.5</v>
      </c>
      <c r="C1889" s="64">
        <v>462.01</v>
      </c>
    </row>
    <row r="1890" spans="1:3">
      <c r="A1890" t="s">
        <v>2355</v>
      </c>
      <c r="B1890" s="64">
        <v>1475.5</v>
      </c>
      <c r="C1890" s="64">
        <v>468.41</v>
      </c>
    </row>
    <row r="1891" spans="1:3">
      <c r="A1891" t="s">
        <v>2356</v>
      </c>
      <c r="B1891" s="64">
        <v>1499</v>
      </c>
      <c r="C1891" s="64">
        <v>476.93</v>
      </c>
    </row>
    <row r="1892" spans="1:3">
      <c r="A1892" t="s">
        <v>2357</v>
      </c>
      <c r="B1892" s="64">
        <v>1509</v>
      </c>
      <c r="C1892" s="64">
        <v>481.34</v>
      </c>
    </row>
    <row r="1893" spans="1:3">
      <c r="A1893" t="s">
        <v>2358</v>
      </c>
      <c r="B1893" s="64">
        <v>1520</v>
      </c>
      <c r="C1893" s="64">
        <v>487.49</v>
      </c>
    </row>
    <row r="1894" spans="1:3">
      <c r="A1894" t="s">
        <v>2359</v>
      </c>
      <c r="B1894" s="64">
        <v>1513</v>
      </c>
      <c r="C1894" s="64">
        <v>487.59</v>
      </c>
    </row>
    <row r="1895" spans="1:3">
      <c r="A1895" t="s">
        <v>2360</v>
      </c>
      <c r="B1895" s="64">
        <v>1507</v>
      </c>
      <c r="C1895" s="64">
        <v>487.39</v>
      </c>
    </row>
    <row r="1896" spans="1:3">
      <c r="A1896" t="s">
        <v>2361</v>
      </c>
      <c r="B1896" s="64">
        <v>1508</v>
      </c>
      <c r="C1896" s="64">
        <v>486.45</v>
      </c>
    </row>
    <row r="1897" spans="1:3">
      <c r="A1897" t="s">
        <v>2362</v>
      </c>
      <c r="B1897" s="64">
        <v>1490.5</v>
      </c>
      <c r="C1897" s="64">
        <v>476.35</v>
      </c>
    </row>
    <row r="1898" spans="1:3">
      <c r="A1898" t="s">
        <v>2363</v>
      </c>
      <c r="B1898" s="64">
        <v>1492.5</v>
      </c>
      <c r="C1898" s="64">
        <v>476.68</v>
      </c>
    </row>
    <row r="1899" spans="1:3">
      <c r="A1899" t="s">
        <v>2364</v>
      </c>
      <c r="B1899" s="64">
        <v>1490.5</v>
      </c>
      <c r="C1899" s="64">
        <v>478.34</v>
      </c>
    </row>
    <row r="1900" spans="1:3">
      <c r="A1900" t="s">
        <v>2365</v>
      </c>
      <c r="B1900" s="64">
        <v>1498</v>
      </c>
      <c r="C1900" s="64">
        <v>480.9</v>
      </c>
    </row>
    <row r="1901" spans="1:3">
      <c r="A1901" t="s">
        <v>2366</v>
      </c>
      <c r="B1901" s="64">
        <v>1496</v>
      </c>
      <c r="C1901" s="64">
        <v>477.65</v>
      </c>
    </row>
    <row r="1902" spans="1:3">
      <c r="A1902" t="s">
        <v>2367</v>
      </c>
      <c r="B1902" s="64">
        <v>1500.5</v>
      </c>
      <c r="C1902" s="64">
        <v>478.02</v>
      </c>
    </row>
    <row r="1903" spans="1:3">
      <c r="A1903" t="s">
        <v>2368</v>
      </c>
      <c r="B1903" s="64">
        <v>1503.5</v>
      </c>
      <c r="C1903" s="64">
        <v>480.04</v>
      </c>
    </row>
    <row r="1904" spans="1:3">
      <c r="A1904" t="s">
        <v>2369</v>
      </c>
      <c r="B1904" s="64">
        <v>1509</v>
      </c>
      <c r="C1904" s="64">
        <v>479.96</v>
      </c>
    </row>
    <row r="1905" spans="1:3">
      <c r="A1905" t="s">
        <v>2370</v>
      </c>
      <c r="B1905" s="64">
        <v>1511.5</v>
      </c>
      <c r="C1905" s="64">
        <v>483.53</v>
      </c>
    </row>
    <row r="1906" spans="1:3">
      <c r="A1906" t="s">
        <v>2371</v>
      </c>
      <c r="B1906" s="64">
        <v>1509.5</v>
      </c>
      <c r="C1906" s="64">
        <v>478.3</v>
      </c>
    </row>
    <row r="1907" spans="1:3">
      <c r="A1907" t="s">
        <v>2372</v>
      </c>
      <c r="B1907" s="64">
        <v>1519</v>
      </c>
      <c r="C1907" s="64">
        <v>479.33</v>
      </c>
    </row>
    <row r="1908" spans="1:3">
      <c r="A1908" t="s">
        <v>2373</v>
      </c>
      <c r="B1908" s="64">
        <v>1523.5</v>
      </c>
      <c r="C1908" s="64">
        <v>477.44</v>
      </c>
    </row>
    <row r="1909" spans="1:3">
      <c r="A1909" t="s">
        <v>2374</v>
      </c>
      <c r="B1909" s="64">
        <v>1533.5</v>
      </c>
      <c r="C1909" s="64">
        <v>482.08</v>
      </c>
    </row>
    <row r="1910" spans="1:3">
      <c r="A1910" t="s">
        <v>2375</v>
      </c>
      <c r="B1910" s="64">
        <v>1540.5</v>
      </c>
      <c r="C1910" s="64">
        <v>486.42</v>
      </c>
    </row>
    <row r="1911" spans="1:3">
      <c r="A1911" t="s">
        <v>2376</v>
      </c>
      <c r="B1911" s="64">
        <v>1562.5</v>
      </c>
      <c r="C1911" s="64">
        <v>495.4</v>
      </c>
    </row>
    <row r="1912" spans="1:3">
      <c r="A1912" t="s">
        <v>2377</v>
      </c>
      <c r="B1912" s="64">
        <v>1563</v>
      </c>
      <c r="C1912" s="64">
        <v>496.82</v>
      </c>
    </row>
    <row r="1913" spans="1:3">
      <c r="A1913" t="s">
        <v>2378</v>
      </c>
      <c r="B1913" s="64">
        <v>1562</v>
      </c>
      <c r="C1913" s="64">
        <v>499.04</v>
      </c>
    </row>
    <row r="1914" spans="1:3">
      <c r="A1914" t="s">
        <v>2379</v>
      </c>
      <c r="B1914" s="64">
        <v>1564.5</v>
      </c>
      <c r="C1914" s="64">
        <v>496.04</v>
      </c>
    </row>
    <row r="1915" spans="1:3">
      <c r="A1915" t="s">
        <v>2380</v>
      </c>
      <c r="B1915" s="64">
        <v>1570.5</v>
      </c>
      <c r="C1915" s="64">
        <v>497.47</v>
      </c>
    </row>
    <row r="1916" spans="1:3">
      <c r="A1916" t="s">
        <v>2381</v>
      </c>
      <c r="B1916" s="64">
        <v>1576</v>
      </c>
      <c r="C1916" s="64">
        <v>494.66</v>
      </c>
    </row>
    <row r="1917" spans="1:3">
      <c r="A1917" t="s">
        <v>2382</v>
      </c>
      <c r="B1917" s="64">
        <v>1580</v>
      </c>
      <c r="C1917" s="64">
        <v>497.01</v>
      </c>
    </row>
    <row r="1918" spans="1:3">
      <c r="A1918" t="s">
        <v>2383</v>
      </c>
      <c r="B1918" s="64">
        <v>1593</v>
      </c>
      <c r="C1918" s="64">
        <v>503.16</v>
      </c>
    </row>
    <row r="1919" spans="1:3">
      <c r="A1919" t="s">
        <v>2384</v>
      </c>
      <c r="B1919" s="64">
        <v>1587</v>
      </c>
      <c r="C1919" s="64">
        <v>503.65</v>
      </c>
    </row>
    <row r="1920" spans="1:3">
      <c r="A1920" t="s">
        <v>2385</v>
      </c>
      <c r="B1920" s="64">
        <v>1590</v>
      </c>
      <c r="C1920" s="64">
        <v>501.74</v>
      </c>
    </row>
    <row r="1921" spans="1:3">
      <c r="A1921" t="s">
        <v>2386</v>
      </c>
      <c r="B1921" s="64">
        <v>1593.5</v>
      </c>
      <c r="C1921" s="64">
        <v>503</v>
      </c>
    </row>
    <row r="1922" spans="1:3">
      <c r="A1922" t="s">
        <v>2387</v>
      </c>
      <c r="B1922" s="64">
        <v>1606</v>
      </c>
      <c r="C1922" s="64">
        <v>507.42</v>
      </c>
    </row>
    <row r="1923" spans="1:3">
      <c r="A1923" t="s">
        <v>2388</v>
      </c>
      <c r="B1923" s="64">
        <v>1613</v>
      </c>
      <c r="C1923" s="64">
        <v>508.03</v>
      </c>
    </row>
    <row r="1924" spans="1:3">
      <c r="A1924" t="s">
        <v>2389</v>
      </c>
      <c r="B1924" s="64">
        <v>1621</v>
      </c>
      <c r="C1924" s="64">
        <v>508.63</v>
      </c>
    </row>
    <row r="1925" spans="1:3">
      <c r="A1925" t="s">
        <v>2390</v>
      </c>
      <c r="B1925" s="64">
        <v>1636.5</v>
      </c>
      <c r="C1925" s="64">
        <v>507.44</v>
      </c>
    </row>
    <row r="1926" spans="1:3">
      <c r="A1926" t="s">
        <v>2391</v>
      </c>
      <c r="B1926" s="64">
        <v>1637</v>
      </c>
      <c r="C1926" s="64">
        <v>502.46</v>
      </c>
    </row>
    <row r="1927" spans="1:3">
      <c r="A1927" t="s">
        <v>2392</v>
      </c>
      <c r="B1927" s="64">
        <v>1641.5</v>
      </c>
      <c r="C1927" s="64">
        <v>506.17</v>
      </c>
    </row>
    <row r="1928" spans="1:3">
      <c r="A1928" t="s">
        <v>2393</v>
      </c>
      <c r="B1928" s="64">
        <v>1644.5</v>
      </c>
      <c r="C1928" s="64">
        <v>501.98</v>
      </c>
    </row>
    <row r="1929" spans="1:3">
      <c r="A1929" t="s">
        <v>2394</v>
      </c>
      <c r="B1929" s="64">
        <v>1650.5</v>
      </c>
      <c r="C1929" s="64">
        <v>508.63</v>
      </c>
    </row>
    <row r="1930" spans="1:3">
      <c r="A1930" t="s">
        <v>2395</v>
      </c>
      <c r="B1930" s="64">
        <v>1652</v>
      </c>
      <c r="C1930" s="64">
        <v>503.81</v>
      </c>
    </row>
    <row r="1931" spans="1:3">
      <c r="A1931" t="s">
        <v>2396</v>
      </c>
      <c r="B1931" s="64">
        <v>1656.5</v>
      </c>
      <c r="C1931" s="64">
        <v>505.8</v>
      </c>
    </row>
    <row r="1932" spans="1:3">
      <c r="A1932" t="s">
        <v>2397</v>
      </c>
      <c r="B1932" s="64">
        <v>1660</v>
      </c>
      <c r="C1932" s="64">
        <v>508.27</v>
      </c>
    </row>
    <row r="1933" spans="1:3">
      <c r="A1933" t="s">
        <v>2398</v>
      </c>
      <c r="B1933" s="64">
        <v>1650.5</v>
      </c>
      <c r="C1933" s="64">
        <v>500.15</v>
      </c>
    </row>
    <row r="1934" spans="1:3">
      <c r="A1934" t="s">
        <v>2399</v>
      </c>
      <c r="B1934" s="64">
        <v>1674.5</v>
      </c>
      <c r="C1934" s="64">
        <v>513.65</v>
      </c>
    </row>
    <row r="1935" spans="1:3">
      <c r="A1935" t="s">
        <v>2400</v>
      </c>
      <c r="B1935" s="64">
        <v>1682</v>
      </c>
      <c r="C1935" s="64">
        <v>512.65</v>
      </c>
    </row>
    <row r="1936" spans="1:3">
      <c r="A1936" t="s">
        <v>2401</v>
      </c>
      <c r="B1936" s="64">
        <v>1682.5</v>
      </c>
      <c r="C1936" s="64">
        <v>516.26</v>
      </c>
    </row>
    <row r="1937" spans="1:3">
      <c r="A1937" t="s">
        <v>2402</v>
      </c>
      <c r="B1937" s="64">
        <v>1709</v>
      </c>
      <c r="C1937" s="64">
        <v>525.04</v>
      </c>
    </row>
    <row r="1938" spans="1:3">
      <c r="A1938" t="s">
        <v>2403</v>
      </c>
      <c r="B1938" s="64">
        <v>1717.5</v>
      </c>
      <c r="C1938" s="64">
        <v>523.79</v>
      </c>
    </row>
    <row r="1939" spans="1:3">
      <c r="A1939" t="s">
        <v>2404</v>
      </c>
      <c r="B1939" s="64">
        <v>1745</v>
      </c>
      <c r="C1939" s="64">
        <v>529.59</v>
      </c>
    </row>
    <row r="1940" spans="1:3">
      <c r="A1940" t="s">
        <v>2405</v>
      </c>
      <c r="B1940" s="64">
        <v>1748</v>
      </c>
      <c r="C1940" s="64">
        <v>528.74</v>
      </c>
    </row>
    <row r="1941" spans="1:3">
      <c r="A1941" t="s">
        <v>2406</v>
      </c>
      <c r="B1941" s="64">
        <v>1749</v>
      </c>
      <c r="C1941" s="64">
        <v>533.88</v>
      </c>
    </row>
    <row r="1942" spans="1:3">
      <c r="A1942" t="s">
        <v>2407</v>
      </c>
      <c r="B1942" s="64">
        <v>1737.5</v>
      </c>
      <c r="C1942" s="64">
        <v>532.98</v>
      </c>
    </row>
    <row r="1943" spans="1:3">
      <c r="A1943" t="s">
        <v>2408</v>
      </c>
      <c r="B1943" s="64">
        <v>1747.5</v>
      </c>
      <c r="C1943" s="64">
        <v>537.69000000000005</v>
      </c>
    </row>
    <row r="1944" spans="1:3">
      <c r="A1944" t="s">
        <v>2409</v>
      </c>
      <c r="B1944" s="64">
        <v>1745</v>
      </c>
      <c r="C1944" s="64">
        <v>539.41</v>
      </c>
    </row>
    <row r="1945" spans="1:3">
      <c r="A1945" t="s">
        <v>2410</v>
      </c>
      <c r="B1945" s="64">
        <v>1744.5</v>
      </c>
      <c r="C1945" s="64">
        <v>541.6</v>
      </c>
    </row>
    <row r="1946" spans="1:3">
      <c r="A1946" t="s">
        <v>2411</v>
      </c>
      <c r="B1946" s="64">
        <v>1755</v>
      </c>
      <c r="C1946" s="64">
        <v>543.51</v>
      </c>
    </row>
    <row r="1947" spans="1:3">
      <c r="A1947" t="s">
        <v>2412</v>
      </c>
      <c r="B1947" s="64">
        <v>1758</v>
      </c>
      <c r="C1947" s="64">
        <v>546.29999999999995</v>
      </c>
    </row>
    <row r="1948" spans="1:3">
      <c r="A1948" t="s">
        <v>2413</v>
      </c>
      <c r="B1948" s="64">
        <v>1769</v>
      </c>
      <c r="C1948" s="64">
        <v>550.91999999999996</v>
      </c>
    </row>
    <row r="1949" spans="1:3">
      <c r="A1949" t="s">
        <v>2414</v>
      </c>
      <c r="B1949" s="64">
        <v>1766.5</v>
      </c>
      <c r="C1949" s="64">
        <v>544.21</v>
      </c>
    </row>
    <row r="1950" spans="1:3">
      <c r="A1950" t="s">
        <v>2415</v>
      </c>
      <c r="B1950" s="64">
        <v>1771.5</v>
      </c>
      <c r="C1950" s="64">
        <v>540.59</v>
      </c>
    </row>
    <row r="1951" spans="1:3">
      <c r="A1951" t="s">
        <v>2416</v>
      </c>
      <c r="B1951" s="64">
        <v>1777</v>
      </c>
      <c r="C1951" s="64">
        <v>545.42999999999995</v>
      </c>
    </row>
    <row r="1952" spans="1:3">
      <c r="A1952" t="s">
        <v>2417</v>
      </c>
      <c r="B1952" s="64">
        <v>1786.5</v>
      </c>
      <c r="C1952" s="64">
        <v>550.88</v>
      </c>
    </row>
    <row r="1953" spans="1:3">
      <c r="A1953" t="s">
        <v>2418</v>
      </c>
      <c r="B1953" s="64">
        <v>1797</v>
      </c>
      <c r="C1953" s="64">
        <v>556.35</v>
      </c>
    </row>
    <row r="1954" spans="1:3">
      <c r="A1954" t="s">
        <v>2419</v>
      </c>
      <c r="B1954" s="64">
        <v>1809</v>
      </c>
      <c r="C1954" s="64">
        <v>558.16</v>
      </c>
    </row>
    <row r="1955" spans="1:3">
      <c r="A1955" t="s">
        <v>2420</v>
      </c>
      <c r="B1955" s="64">
        <v>1816</v>
      </c>
      <c r="C1955" s="64">
        <v>552.30999999999995</v>
      </c>
    </row>
    <row r="1956" spans="1:3">
      <c r="A1956" t="s">
        <v>2421</v>
      </c>
      <c r="B1956" s="64">
        <v>1816.5</v>
      </c>
      <c r="C1956" s="64">
        <v>550.45000000000005</v>
      </c>
    </row>
    <row r="1957" spans="1:3">
      <c r="A1957" t="s">
        <v>2422</v>
      </c>
      <c r="B1957" s="64">
        <v>1812.5</v>
      </c>
      <c r="C1957" s="64">
        <v>549.41</v>
      </c>
    </row>
    <row r="1958" spans="1:3">
      <c r="A1958" t="s">
        <v>2423</v>
      </c>
      <c r="B1958" s="64">
        <v>1807</v>
      </c>
      <c r="C1958" s="64">
        <v>543.13</v>
      </c>
    </row>
    <row r="1959" spans="1:3">
      <c r="A1959" t="s">
        <v>2424</v>
      </c>
      <c r="B1959" s="64">
        <v>1813.5</v>
      </c>
      <c r="C1959" s="64">
        <v>547.72</v>
      </c>
    </row>
    <row r="1960" spans="1:3">
      <c r="A1960" t="s">
        <v>2425</v>
      </c>
      <c r="B1960" s="64">
        <v>1811.5</v>
      </c>
      <c r="C1960" s="64">
        <v>542.20000000000005</v>
      </c>
    </row>
    <row r="1961" spans="1:3">
      <c r="A1961" t="s">
        <v>2426</v>
      </c>
      <c r="B1961" s="64">
        <v>1813.5</v>
      </c>
      <c r="C1961" s="64">
        <v>548.54999999999995</v>
      </c>
    </row>
    <row r="1962" spans="1:3">
      <c r="A1962" t="s">
        <v>2427</v>
      </c>
      <c r="B1962" s="64">
        <v>1812</v>
      </c>
      <c r="C1962" s="64">
        <v>549.59</v>
      </c>
    </row>
    <row r="1963" spans="1:3">
      <c r="A1963" t="s">
        <v>2428</v>
      </c>
      <c r="B1963" s="64">
        <v>1813</v>
      </c>
      <c r="C1963" s="64">
        <v>549.23</v>
      </c>
    </row>
    <row r="1964" spans="1:3">
      <c r="A1964" t="s">
        <v>2429</v>
      </c>
      <c r="B1964" s="64">
        <v>1813.5</v>
      </c>
      <c r="C1964" s="64">
        <v>551.04999999999995</v>
      </c>
    </row>
    <row r="1965" spans="1:3">
      <c r="A1965" t="s">
        <v>2430</v>
      </c>
      <c r="B1965" s="64">
        <v>1814</v>
      </c>
      <c r="C1965" s="64">
        <v>548.04</v>
      </c>
    </row>
    <row r="1966" spans="1:3">
      <c r="A1966" t="s">
        <v>2431</v>
      </c>
      <c r="B1966" s="64">
        <v>1814</v>
      </c>
      <c r="C1966" s="64">
        <v>544.74</v>
      </c>
    </row>
    <row r="1967" spans="1:3">
      <c r="A1967" t="s">
        <v>2432</v>
      </c>
      <c r="B1967" s="64">
        <v>1827</v>
      </c>
      <c r="C1967" s="64">
        <v>550.79999999999995</v>
      </c>
    </row>
    <row r="1968" spans="1:3">
      <c r="A1968" t="s">
        <v>2433</v>
      </c>
      <c r="B1968" s="64">
        <v>1830</v>
      </c>
      <c r="C1968" s="64">
        <v>552.70000000000005</v>
      </c>
    </row>
    <row r="1969" spans="1:3">
      <c r="A1969" t="s">
        <v>2434</v>
      </c>
      <c r="B1969" s="64">
        <v>1840</v>
      </c>
      <c r="C1969" s="64">
        <v>556.05999999999995</v>
      </c>
    </row>
    <row r="1970" spans="1:3">
      <c r="A1970" t="s">
        <v>2435</v>
      </c>
      <c r="B1970" s="64">
        <v>1854.5</v>
      </c>
      <c r="C1970" s="64">
        <v>568.87</v>
      </c>
    </row>
    <row r="1971" spans="1:3">
      <c r="A1971" t="s">
        <v>2436</v>
      </c>
      <c r="B1971" s="64">
        <v>1882.5</v>
      </c>
      <c r="C1971" s="64">
        <v>580.66</v>
      </c>
    </row>
    <row r="1972" spans="1:3">
      <c r="A1972" t="s">
        <v>2437</v>
      </c>
      <c r="B1972" s="64">
        <v>1892.5</v>
      </c>
      <c r="C1972" s="64">
        <v>586.46</v>
      </c>
    </row>
    <row r="1973" spans="1:3">
      <c r="A1973" t="s">
        <v>2438</v>
      </c>
      <c r="B1973" s="64">
        <v>1904.5</v>
      </c>
      <c r="C1973" s="64">
        <v>589.45000000000005</v>
      </c>
    </row>
    <row r="1974" spans="1:3">
      <c r="A1974" t="s">
        <v>2439</v>
      </c>
      <c r="B1974" s="64">
        <v>1910.5</v>
      </c>
      <c r="C1974" s="64">
        <v>590.75</v>
      </c>
    </row>
    <row r="1975" spans="1:3">
      <c r="A1975" t="s">
        <v>2440</v>
      </c>
      <c r="B1975" s="64">
        <v>1919</v>
      </c>
      <c r="C1975" s="64">
        <v>590.83000000000004</v>
      </c>
    </row>
    <row r="1976" spans="1:3">
      <c r="A1976" t="s">
        <v>2441</v>
      </c>
      <c r="B1976" s="64">
        <v>1913</v>
      </c>
      <c r="C1976" s="64">
        <v>592.63</v>
      </c>
    </row>
    <row r="1977" spans="1:3">
      <c r="A1977" t="s">
        <v>2442</v>
      </c>
      <c r="B1977" s="64">
        <v>1924</v>
      </c>
      <c r="C1977" s="64">
        <v>596.77</v>
      </c>
    </row>
    <row r="1978" spans="1:3">
      <c r="A1978" t="s">
        <v>2443</v>
      </c>
      <c r="B1978" s="64">
        <v>1915.5</v>
      </c>
      <c r="C1978" s="64">
        <v>597.1</v>
      </c>
    </row>
    <row r="1979" spans="1:3">
      <c r="A1979" t="s">
        <v>2444</v>
      </c>
      <c r="B1979" s="64">
        <v>1918.5</v>
      </c>
      <c r="C1979" s="64">
        <v>597.85</v>
      </c>
    </row>
    <row r="1980" spans="1:3">
      <c r="A1980" t="s">
        <v>2445</v>
      </c>
      <c r="B1980" s="64">
        <v>1917.5</v>
      </c>
      <c r="C1980" s="64">
        <v>593.84</v>
      </c>
    </row>
    <row r="1981" spans="1:3">
      <c r="A1981" t="s">
        <v>2446</v>
      </c>
      <c r="B1981" s="64">
        <v>1921</v>
      </c>
      <c r="C1981" s="64">
        <v>597.51</v>
      </c>
    </row>
    <row r="1982" spans="1:3">
      <c r="A1982" t="s">
        <v>2447</v>
      </c>
      <c r="B1982" s="64">
        <v>1913</v>
      </c>
      <c r="C1982" s="64">
        <v>595.76</v>
      </c>
    </row>
    <row r="1983" spans="1:3">
      <c r="A1983" t="s">
        <v>2448</v>
      </c>
      <c r="B1983" s="64">
        <v>1915.5</v>
      </c>
      <c r="C1983" s="64">
        <v>598.78</v>
      </c>
    </row>
    <row r="1984" spans="1:3">
      <c r="A1984" t="s">
        <v>2449</v>
      </c>
      <c r="B1984" s="64">
        <v>1910</v>
      </c>
      <c r="C1984" s="64">
        <v>595.39</v>
      </c>
    </row>
    <row r="1985" spans="1:3">
      <c r="A1985" t="s">
        <v>2450</v>
      </c>
      <c r="B1985" s="64">
        <v>1905</v>
      </c>
      <c r="C1985" s="64">
        <v>587.6</v>
      </c>
    </row>
    <row r="1986" spans="1:3">
      <c r="A1986" t="s">
        <v>2451</v>
      </c>
      <c r="B1986" s="64">
        <v>1902</v>
      </c>
      <c r="C1986" s="64">
        <v>598.67999999999995</v>
      </c>
    </row>
    <row r="1987" spans="1:3">
      <c r="A1987" t="s">
        <v>2452</v>
      </c>
      <c r="B1987" s="64">
        <v>1898</v>
      </c>
      <c r="C1987" s="64">
        <v>603.30999999999995</v>
      </c>
    </row>
    <row r="1988" spans="1:3">
      <c r="A1988" t="s">
        <v>2453</v>
      </c>
      <c r="B1988" s="64">
        <v>1898.5</v>
      </c>
      <c r="C1988" s="64">
        <v>599.65</v>
      </c>
    </row>
    <row r="1989" spans="1:3">
      <c r="A1989" t="s">
        <v>2454</v>
      </c>
      <c r="B1989" s="64">
        <v>1905.5</v>
      </c>
      <c r="C1989" s="64">
        <v>599.78</v>
      </c>
    </row>
    <row r="1990" spans="1:3">
      <c r="A1990" t="s">
        <v>2455</v>
      </c>
      <c r="B1990" s="64">
        <v>1906.5</v>
      </c>
      <c r="C1990" s="64">
        <v>598.21</v>
      </c>
    </row>
    <row r="1991" spans="1:3">
      <c r="A1991" t="s">
        <v>2456</v>
      </c>
      <c r="B1991" s="64">
        <v>1895.5</v>
      </c>
      <c r="C1991" s="64">
        <v>598.14</v>
      </c>
    </row>
    <row r="1992" spans="1:3">
      <c r="A1992" t="s">
        <v>2457</v>
      </c>
      <c r="B1992" s="64">
        <v>1894</v>
      </c>
      <c r="C1992" s="64">
        <v>589.66</v>
      </c>
    </row>
    <row r="1993" spans="1:3">
      <c r="A1993" t="s">
        <v>2458</v>
      </c>
      <c r="B1993" s="64">
        <v>1888.5</v>
      </c>
      <c r="C1993" s="64">
        <v>581.97</v>
      </c>
    </row>
    <row r="1994" spans="1:3">
      <c r="A1994" t="s">
        <v>2459</v>
      </c>
      <c r="B1994" s="64">
        <v>1894.5</v>
      </c>
      <c r="C1994" s="64">
        <v>584.72</v>
      </c>
    </row>
    <row r="1995" spans="1:3">
      <c r="A1995" t="s">
        <v>2460</v>
      </c>
      <c r="B1995" s="64">
        <v>1899.5</v>
      </c>
      <c r="C1995" s="64">
        <v>579.47</v>
      </c>
    </row>
    <row r="1996" spans="1:3">
      <c r="A1996" t="s">
        <v>2461</v>
      </c>
      <c r="B1996" s="64">
        <v>1901.5</v>
      </c>
      <c r="C1996" s="64">
        <v>579.37</v>
      </c>
    </row>
    <row r="1997" spans="1:3">
      <c r="A1997" t="s">
        <v>2462</v>
      </c>
      <c r="B1997" s="64">
        <v>1899.5</v>
      </c>
      <c r="C1997" s="64">
        <v>574.21</v>
      </c>
    </row>
    <row r="1998" spans="1:3">
      <c r="A1998" t="s">
        <v>2463</v>
      </c>
      <c r="B1998" s="64">
        <v>1915</v>
      </c>
      <c r="C1998" s="64">
        <v>592.88</v>
      </c>
    </row>
    <row r="1999" spans="1:3">
      <c r="A1999" t="s">
        <v>2464</v>
      </c>
      <c r="B1999" s="64">
        <v>1918</v>
      </c>
      <c r="C1999" s="64">
        <v>592.52</v>
      </c>
    </row>
    <row r="2000" spans="1:3">
      <c r="A2000" t="s">
        <v>2465</v>
      </c>
      <c r="B2000" s="64">
        <v>1927</v>
      </c>
      <c r="C2000" s="64">
        <v>598.63</v>
      </c>
    </row>
    <row r="2001" spans="1:3">
      <c r="A2001" t="s">
        <v>2466</v>
      </c>
      <c r="B2001" s="64">
        <v>1922</v>
      </c>
      <c r="C2001" s="64">
        <v>594.30999999999995</v>
      </c>
    </row>
    <row r="2002" spans="1:3">
      <c r="A2002" t="s">
        <v>2467</v>
      </c>
      <c r="B2002" s="64">
        <v>1933</v>
      </c>
      <c r="C2002" s="64">
        <v>594.22</v>
      </c>
    </row>
    <row r="2003" spans="1:3">
      <c r="A2003" t="s">
        <v>2468</v>
      </c>
      <c r="B2003" s="64">
        <v>1934.5</v>
      </c>
      <c r="C2003" s="64">
        <v>595.04999999999995</v>
      </c>
    </row>
    <row r="2004" spans="1:3">
      <c r="A2004" t="s">
        <v>2469</v>
      </c>
      <c r="B2004" s="64">
        <v>1930</v>
      </c>
      <c r="C2004" s="64">
        <v>594.58000000000004</v>
      </c>
    </row>
    <row r="2005" spans="1:3">
      <c r="A2005" t="s">
        <v>2470</v>
      </c>
      <c r="B2005" s="64">
        <v>1931</v>
      </c>
      <c r="C2005" s="64">
        <v>595.79999999999995</v>
      </c>
    </row>
    <row r="2006" spans="1:3">
      <c r="A2006" t="s">
        <v>2471</v>
      </c>
      <c r="B2006" s="64">
        <v>1937.5</v>
      </c>
      <c r="C2006" s="64">
        <v>598.54999999999995</v>
      </c>
    </row>
    <row r="2007" spans="1:3">
      <c r="A2007" t="s">
        <v>2472</v>
      </c>
      <c r="B2007" s="64">
        <v>1947</v>
      </c>
      <c r="C2007" s="64">
        <v>599.63</v>
      </c>
    </row>
    <row r="2008" spans="1:3">
      <c r="A2008" t="s">
        <v>2473</v>
      </c>
      <c r="B2008" s="64">
        <v>1955</v>
      </c>
      <c r="C2008" s="64">
        <v>603.77</v>
      </c>
    </row>
    <row r="2009" spans="1:3">
      <c r="A2009" t="s">
        <v>2474</v>
      </c>
      <c r="B2009" s="64">
        <v>1940</v>
      </c>
      <c r="C2009" s="64">
        <v>595.82000000000005</v>
      </c>
    </row>
    <row r="2010" spans="1:3">
      <c r="A2010" t="s">
        <v>2475</v>
      </c>
      <c r="B2010" s="64">
        <v>1932.5</v>
      </c>
      <c r="C2010" s="64">
        <v>594.42999999999995</v>
      </c>
    </row>
    <row r="2011" spans="1:3">
      <c r="A2011" t="s">
        <v>2476</v>
      </c>
      <c r="B2011" s="64">
        <v>1942.5</v>
      </c>
      <c r="C2011" s="64">
        <v>598.24</v>
      </c>
    </row>
    <row r="2012" spans="1:3">
      <c r="A2012" t="s">
        <v>2477</v>
      </c>
      <c r="B2012" s="64">
        <v>1940</v>
      </c>
      <c r="C2012" s="64">
        <v>604.74</v>
      </c>
    </row>
    <row r="2013" spans="1:3">
      <c r="A2013" t="s">
        <v>2478</v>
      </c>
      <c r="B2013" s="64">
        <v>1937</v>
      </c>
      <c r="C2013" s="64">
        <v>596.91999999999996</v>
      </c>
    </row>
    <row r="2014" spans="1:3">
      <c r="A2014" t="s">
        <v>2479</v>
      </c>
      <c r="B2014" s="64">
        <v>1931.5</v>
      </c>
      <c r="C2014" s="64">
        <v>591.76</v>
      </c>
    </row>
    <row r="2015" spans="1:3">
      <c r="A2015" t="s">
        <v>2480</v>
      </c>
      <c r="B2015" s="64">
        <v>1938</v>
      </c>
      <c r="C2015" s="64">
        <v>596.30999999999995</v>
      </c>
    </row>
    <row r="2016" spans="1:3">
      <c r="A2016" t="s">
        <v>2481</v>
      </c>
      <c r="B2016" s="64">
        <v>1975</v>
      </c>
      <c r="C2016" s="64">
        <v>606.76</v>
      </c>
    </row>
    <row r="2017" spans="1:3">
      <c r="A2017" t="s">
        <v>2482</v>
      </c>
      <c r="B2017" s="64">
        <v>1969</v>
      </c>
      <c r="C2017" s="64">
        <v>603.25</v>
      </c>
    </row>
    <row r="2018" spans="1:3">
      <c r="A2018" t="s">
        <v>2483</v>
      </c>
      <c r="B2018" s="64">
        <v>1960.5</v>
      </c>
      <c r="C2018" s="64">
        <v>600.64</v>
      </c>
    </row>
    <row r="2019" spans="1:3">
      <c r="A2019" t="s">
        <v>2484</v>
      </c>
      <c r="B2019" s="64">
        <v>1963</v>
      </c>
      <c r="C2019" s="64">
        <v>596.48</v>
      </c>
    </row>
    <row r="2020" spans="1:3">
      <c r="A2020" t="s">
        <v>2485</v>
      </c>
      <c r="B2020" s="64">
        <v>1965.5</v>
      </c>
      <c r="C2020" s="64">
        <v>600.34</v>
      </c>
    </row>
    <row r="2021" spans="1:3">
      <c r="A2021" t="s">
        <v>2486</v>
      </c>
      <c r="B2021" s="64">
        <v>1965</v>
      </c>
      <c r="C2021" s="64">
        <v>597.80999999999995</v>
      </c>
    </row>
    <row r="2022" spans="1:3">
      <c r="A2022" t="s">
        <v>2487</v>
      </c>
      <c r="B2022" s="64">
        <v>1962.5</v>
      </c>
      <c r="C2022" s="64">
        <v>593.26</v>
      </c>
    </row>
    <row r="2023" spans="1:3">
      <c r="A2023" t="s">
        <v>2488</v>
      </c>
      <c r="B2023" s="64">
        <v>1936.5</v>
      </c>
      <c r="C2023" s="64">
        <v>592.02</v>
      </c>
    </row>
    <row r="2024" spans="1:3">
      <c r="A2024" t="s">
        <v>2489</v>
      </c>
      <c r="B2024" s="64">
        <v>1924</v>
      </c>
      <c r="C2024" s="64">
        <v>582.67999999999995</v>
      </c>
    </row>
    <row r="2025" spans="1:3">
      <c r="A2025" t="s">
        <v>2490</v>
      </c>
      <c r="B2025" s="64">
        <v>1909</v>
      </c>
      <c r="C2025" s="64">
        <v>576.04</v>
      </c>
    </row>
    <row r="2026" spans="1:3">
      <c r="A2026" t="s">
        <v>2491</v>
      </c>
      <c r="B2026" s="64">
        <v>1891.5</v>
      </c>
      <c r="C2026" s="64">
        <v>572.66</v>
      </c>
    </row>
    <row r="2027" spans="1:3">
      <c r="A2027" t="s">
        <v>2492</v>
      </c>
      <c r="B2027" s="64">
        <v>1888</v>
      </c>
      <c r="C2027" s="64">
        <v>566.97</v>
      </c>
    </row>
    <row r="2028" spans="1:3">
      <c r="A2028" t="s">
        <v>2493</v>
      </c>
      <c r="B2028" s="64">
        <v>1858</v>
      </c>
      <c r="C2028" s="64">
        <v>557.96</v>
      </c>
    </row>
    <row r="2029" spans="1:3">
      <c r="A2029" t="s">
        <v>2494</v>
      </c>
      <c r="B2029" s="64">
        <v>1851.5</v>
      </c>
      <c r="C2029" s="64">
        <v>560.89</v>
      </c>
    </row>
    <row r="2030" spans="1:3">
      <c r="A2030" t="s">
        <v>2495</v>
      </c>
      <c r="B2030" s="64">
        <v>1810</v>
      </c>
      <c r="C2030" s="64">
        <v>545.51</v>
      </c>
    </row>
    <row r="2031" spans="1:3">
      <c r="A2031" t="s">
        <v>2496</v>
      </c>
      <c r="B2031" s="64">
        <v>1781.5</v>
      </c>
      <c r="C2031" s="64">
        <v>534.02</v>
      </c>
    </row>
    <row r="2032" spans="1:3">
      <c r="A2032" t="s">
        <v>2497</v>
      </c>
      <c r="B2032" s="64">
        <v>1732.5</v>
      </c>
      <c r="C2032" s="64">
        <v>519.17999999999995</v>
      </c>
    </row>
    <row r="2033" spans="1:3">
      <c r="A2033" t="s">
        <v>2498</v>
      </c>
      <c r="B2033" s="64">
        <v>1694.5</v>
      </c>
      <c r="C2033" s="64">
        <v>506.88</v>
      </c>
    </row>
    <row r="2034" spans="1:3">
      <c r="A2034" t="s">
        <v>2499</v>
      </c>
      <c r="B2034" s="64">
        <v>1623.5</v>
      </c>
      <c r="C2034" s="64">
        <v>481.75</v>
      </c>
    </row>
    <row r="2035" spans="1:3">
      <c r="A2035" t="s">
        <v>2500</v>
      </c>
      <c r="B2035" s="64">
        <v>1621</v>
      </c>
      <c r="C2035" s="64">
        <v>476.62</v>
      </c>
    </row>
    <row r="2036" spans="1:3">
      <c r="A2036" t="s">
        <v>2501</v>
      </c>
      <c r="B2036" s="64">
        <v>1610.5</v>
      </c>
      <c r="C2036" s="64">
        <v>472.84</v>
      </c>
    </row>
    <row r="2037" spans="1:3">
      <c r="A2037" t="s">
        <v>2502</v>
      </c>
      <c r="B2037" s="64">
        <v>1590.5</v>
      </c>
      <c r="C2037" s="64">
        <v>470.7</v>
      </c>
    </row>
    <row r="2038" spans="1:3">
      <c r="A2038" t="s">
        <v>2503</v>
      </c>
      <c r="B2038" s="64">
        <v>1582</v>
      </c>
      <c r="C2038" s="64">
        <v>465.02</v>
      </c>
    </row>
    <row r="2039" spans="1:3">
      <c r="A2039" t="s">
        <v>2504</v>
      </c>
      <c r="B2039" s="64">
        <v>1581.5</v>
      </c>
      <c r="C2039" s="64">
        <v>462.02</v>
      </c>
    </row>
    <row r="2040" spans="1:3">
      <c r="A2040" t="s">
        <v>2505</v>
      </c>
      <c r="B2040" s="64">
        <v>1578.5</v>
      </c>
      <c r="C2040" s="64">
        <v>461.28</v>
      </c>
    </row>
    <row r="2041" spans="1:3">
      <c r="A2041" t="s">
        <v>2506</v>
      </c>
      <c r="B2041" s="64">
        <v>1566</v>
      </c>
      <c r="C2041" s="64">
        <v>460.05</v>
      </c>
    </row>
    <row r="2042" spans="1:3">
      <c r="A2042" t="s">
        <v>2507</v>
      </c>
      <c r="B2042" s="64">
        <v>1554.5</v>
      </c>
      <c r="C2042" s="64">
        <v>460.18</v>
      </c>
    </row>
    <row r="2043" spans="1:3">
      <c r="A2043" t="s">
        <v>2508</v>
      </c>
      <c r="B2043" s="64">
        <v>1550.5</v>
      </c>
      <c r="C2043" s="64">
        <v>457.51</v>
      </c>
    </row>
    <row r="2044" spans="1:3">
      <c r="A2044" t="s">
        <v>2509</v>
      </c>
      <c r="B2044" s="64">
        <v>1542.5</v>
      </c>
      <c r="C2044" s="64">
        <v>452.08</v>
      </c>
    </row>
    <row r="2045" spans="1:3">
      <c r="A2045" t="s">
        <v>2510</v>
      </c>
      <c r="B2045" s="64">
        <v>1530.5</v>
      </c>
      <c r="C2045" s="64">
        <v>443.88</v>
      </c>
    </row>
    <row r="2046" spans="1:3">
      <c r="A2046" t="s">
        <v>2511</v>
      </c>
      <c r="B2046" s="64">
        <v>1527.5</v>
      </c>
      <c r="C2046" s="64">
        <v>440.33</v>
      </c>
    </row>
    <row r="2047" spans="1:3">
      <c r="A2047" t="s">
        <v>2512</v>
      </c>
      <c r="B2047" s="64">
        <v>1524.5</v>
      </c>
      <c r="C2047" s="64">
        <v>437.2</v>
      </c>
    </row>
    <row r="2048" spans="1:3">
      <c r="A2048" t="s">
        <v>2513</v>
      </c>
      <c r="B2048" s="64">
        <v>1513</v>
      </c>
      <c r="C2048" s="64">
        <v>434.9</v>
      </c>
    </row>
    <row r="2049" spans="1:3">
      <c r="A2049" t="s">
        <v>2514</v>
      </c>
      <c r="B2049" s="64">
        <v>1517</v>
      </c>
      <c r="C2049" s="64">
        <v>438.17</v>
      </c>
    </row>
    <row r="2050" spans="1:3">
      <c r="A2050" t="s">
        <v>2515</v>
      </c>
      <c r="B2050" s="64">
        <v>1522.5</v>
      </c>
      <c r="C2050" s="64">
        <v>434.26</v>
      </c>
    </row>
    <row r="2051" spans="1:3">
      <c r="A2051" t="s">
        <v>2516</v>
      </c>
      <c r="B2051" s="64">
        <v>1510</v>
      </c>
      <c r="C2051" s="64">
        <v>425.59</v>
      </c>
    </row>
    <row r="2052" spans="1:3">
      <c r="A2052" t="s">
        <v>2517</v>
      </c>
      <c r="B2052" s="64">
        <v>1506.5</v>
      </c>
      <c r="C2052" s="64">
        <v>427.25</v>
      </c>
    </row>
    <row r="2053" spans="1:3">
      <c r="A2053" t="s">
        <v>2518</v>
      </c>
      <c r="B2053" s="64">
        <v>1514</v>
      </c>
      <c r="C2053" s="64">
        <v>429.87</v>
      </c>
    </row>
    <row r="2054" spans="1:3">
      <c r="A2054" t="s">
        <v>2519</v>
      </c>
      <c r="B2054" s="64">
        <v>1538.5</v>
      </c>
      <c r="C2054" s="64">
        <v>432.89</v>
      </c>
    </row>
    <row r="2055" spans="1:3">
      <c r="A2055" t="s">
        <v>2520</v>
      </c>
      <c r="B2055" s="64">
        <v>1549</v>
      </c>
      <c r="C2055" s="64">
        <v>433.77</v>
      </c>
    </row>
    <row r="2056" spans="1:3">
      <c r="A2056" t="s">
        <v>2521</v>
      </c>
      <c r="B2056" s="64">
        <v>1562.5</v>
      </c>
      <c r="C2056" s="64">
        <v>433.55</v>
      </c>
    </row>
    <row r="2057" spans="1:3">
      <c r="A2057" t="s">
        <v>2522</v>
      </c>
      <c r="B2057" s="64">
        <v>1584</v>
      </c>
      <c r="C2057" s="64">
        <v>446.7</v>
      </c>
    </row>
    <row r="2058" spans="1:3">
      <c r="A2058" t="s">
        <v>2523</v>
      </c>
      <c r="B2058" s="64">
        <v>1628</v>
      </c>
      <c r="C2058" s="64">
        <v>451.85</v>
      </c>
    </row>
    <row r="2059" spans="1:3">
      <c r="A2059" t="s">
        <v>2524</v>
      </c>
      <c r="B2059" s="64">
        <v>1661.5</v>
      </c>
      <c r="C2059" s="64">
        <v>458.34</v>
      </c>
    </row>
    <row r="2060" spans="1:3">
      <c r="A2060" t="s">
        <v>2525</v>
      </c>
      <c r="B2060" s="64">
        <v>1684</v>
      </c>
      <c r="C2060" s="64">
        <v>459.86</v>
      </c>
    </row>
    <row r="2061" spans="1:3">
      <c r="A2061" t="s">
        <v>2526</v>
      </c>
      <c r="B2061" s="64">
        <v>1694.5</v>
      </c>
      <c r="C2061" s="64">
        <v>460.71</v>
      </c>
    </row>
    <row r="2062" spans="1:3">
      <c r="A2062" t="s">
        <v>2527</v>
      </c>
      <c r="B2062" s="64">
        <v>1702.5</v>
      </c>
      <c r="C2062" s="64">
        <v>459.51</v>
      </c>
    </row>
    <row r="2063" spans="1:3">
      <c r="A2063" t="s">
        <v>2528</v>
      </c>
      <c r="B2063" s="64">
        <v>1702</v>
      </c>
      <c r="C2063" s="64">
        <v>454.72</v>
      </c>
    </row>
    <row r="2064" spans="1:3">
      <c r="A2064" t="s">
        <v>2529</v>
      </c>
      <c r="B2064" s="64">
        <v>1705</v>
      </c>
      <c r="C2064" s="64">
        <v>462.44</v>
      </c>
    </row>
    <row r="2065" spans="1:3">
      <c r="A2065" t="s">
        <v>2530</v>
      </c>
      <c r="B2065" s="64">
        <v>1709</v>
      </c>
      <c r="C2065" s="64">
        <v>469.51</v>
      </c>
    </row>
    <row r="2066" spans="1:3">
      <c r="A2066" t="s">
        <v>2531</v>
      </c>
      <c r="B2066" s="64">
        <v>1710</v>
      </c>
      <c r="C2066" s="64">
        <v>471.46</v>
      </c>
    </row>
    <row r="2067" spans="1:3">
      <c r="A2067" t="s">
        <v>2532</v>
      </c>
      <c r="B2067" s="64">
        <v>1710</v>
      </c>
      <c r="C2067" s="64">
        <v>469.01</v>
      </c>
    </row>
    <row r="2068" spans="1:3">
      <c r="A2068" t="s">
        <v>2533</v>
      </c>
      <c r="B2068" s="64">
        <v>1710.5</v>
      </c>
      <c r="C2068" s="64">
        <v>465.7</v>
      </c>
    </row>
    <row r="2069" spans="1:3">
      <c r="A2069" t="s">
        <v>2534</v>
      </c>
      <c r="B2069" s="64">
        <v>1736.5</v>
      </c>
      <c r="C2069" s="64">
        <v>464.68</v>
      </c>
    </row>
    <row r="2070" spans="1:3">
      <c r="A2070" t="s">
        <v>2535</v>
      </c>
      <c r="B2070" s="64">
        <v>1750.5</v>
      </c>
      <c r="C2070" s="64">
        <v>467.3</v>
      </c>
    </row>
    <row r="2071" spans="1:3">
      <c r="A2071" t="s">
        <v>2536</v>
      </c>
      <c r="B2071" s="64">
        <v>1759.5</v>
      </c>
      <c r="C2071" s="64">
        <v>470.45</v>
      </c>
    </row>
    <row r="2072" spans="1:3">
      <c r="A2072" t="s">
        <v>2537</v>
      </c>
      <c r="B2072" s="64">
        <v>1761</v>
      </c>
      <c r="C2072" s="64">
        <v>467.85</v>
      </c>
    </row>
    <row r="2073" spans="1:3">
      <c r="A2073" t="s">
        <v>2538</v>
      </c>
      <c r="B2073" s="64">
        <v>1764.5</v>
      </c>
      <c r="C2073" s="64">
        <v>471.79</v>
      </c>
    </row>
    <row r="2074" spans="1:3">
      <c r="A2074" t="s">
        <v>2539</v>
      </c>
      <c r="B2074" s="64">
        <v>1767.5</v>
      </c>
      <c r="C2074" s="64">
        <v>463.79</v>
      </c>
    </row>
    <row r="2075" spans="1:3">
      <c r="A2075" t="s">
        <v>2540</v>
      </c>
      <c r="B2075" s="64">
        <v>1757</v>
      </c>
      <c r="C2075" s="64">
        <v>460.19</v>
      </c>
    </row>
    <row r="2076" spans="1:3">
      <c r="A2076" t="s">
        <v>2541</v>
      </c>
      <c r="B2076" s="64">
        <v>1759</v>
      </c>
      <c r="C2076" s="64">
        <v>448.72</v>
      </c>
    </row>
    <row r="2077" spans="1:3">
      <c r="A2077" t="s">
        <v>2542</v>
      </c>
      <c r="B2077" s="64">
        <v>1765.5</v>
      </c>
      <c r="C2077" s="64">
        <v>474.98</v>
      </c>
    </row>
    <row r="2078" spans="1:3">
      <c r="A2078" t="s">
        <v>2543</v>
      </c>
      <c r="B2078" s="64">
        <v>1751.5</v>
      </c>
      <c r="C2078" s="64">
        <v>470.96</v>
      </c>
    </row>
    <row r="2079" spans="1:3">
      <c r="A2079" t="s">
        <v>2544</v>
      </c>
      <c r="B2079" s="64">
        <v>1741</v>
      </c>
      <c r="C2079" s="64">
        <v>468.51</v>
      </c>
    </row>
    <row r="2080" spans="1:3">
      <c r="A2080" t="s">
        <v>2545</v>
      </c>
      <c r="B2080" s="64">
        <v>1714.5</v>
      </c>
      <c r="C2080" s="64">
        <v>461.26</v>
      </c>
    </row>
    <row r="2081" spans="1:3">
      <c r="A2081" t="s">
        <v>2546</v>
      </c>
      <c r="B2081" s="64">
        <v>1711.5</v>
      </c>
      <c r="C2081" s="64">
        <v>450.75</v>
      </c>
    </row>
    <row r="2082" spans="1:3">
      <c r="A2082" t="s">
        <v>2547</v>
      </c>
      <c r="B2082" s="64">
        <v>1692.5</v>
      </c>
      <c r="C2082" s="64">
        <v>454.73</v>
      </c>
    </row>
    <row r="2083" spans="1:3">
      <c r="A2083" t="s">
        <v>2548</v>
      </c>
      <c r="B2083" s="64">
        <v>1688</v>
      </c>
      <c r="C2083" s="64">
        <v>450.37</v>
      </c>
    </row>
    <row r="2084" spans="1:3">
      <c r="A2084" t="s">
        <v>2549</v>
      </c>
      <c r="B2084" s="64">
        <v>1667</v>
      </c>
      <c r="C2084" s="64">
        <v>445.36</v>
      </c>
    </row>
    <row r="2085" spans="1:3">
      <c r="A2085" t="s">
        <v>2550</v>
      </c>
      <c r="B2085" s="64">
        <v>1642.5</v>
      </c>
      <c r="C2085" s="64">
        <v>434.87</v>
      </c>
    </row>
    <row r="2086" spans="1:3">
      <c r="A2086" t="s">
        <v>2551</v>
      </c>
      <c r="B2086" s="64">
        <v>1624</v>
      </c>
      <c r="C2086" s="64">
        <v>431</v>
      </c>
    </row>
    <row r="2087" spans="1:3">
      <c r="A2087" t="s">
        <v>2552</v>
      </c>
      <c r="B2087" s="64">
        <v>1612.5</v>
      </c>
      <c r="C2087" s="64">
        <v>427.04</v>
      </c>
    </row>
    <row r="2088" spans="1:3">
      <c r="A2088" t="s">
        <v>2553</v>
      </c>
      <c r="B2088" s="64">
        <v>1607</v>
      </c>
      <c r="C2088" s="64">
        <v>424.91</v>
      </c>
    </row>
    <row r="2089" spans="1:3">
      <c r="A2089" t="s">
        <v>2554</v>
      </c>
      <c r="B2089" s="64">
        <v>1584</v>
      </c>
      <c r="C2089" s="64">
        <v>417.28</v>
      </c>
    </row>
    <row r="2090" spans="1:3">
      <c r="A2090" t="s">
        <v>2555</v>
      </c>
      <c r="B2090" s="64">
        <v>1574.5</v>
      </c>
      <c r="C2090" s="64">
        <v>408.75</v>
      </c>
    </row>
    <row r="2091" spans="1:3">
      <c r="A2091" t="s">
        <v>2556</v>
      </c>
      <c r="B2091" s="64">
        <v>1556.5</v>
      </c>
      <c r="C2091" s="64">
        <v>403.03</v>
      </c>
    </row>
    <row r="2092" spans="1:3">
      <c r="A2092" t="s">
        <v>2557</v>
      </c>
      <c r="B2092" s="64">
        <v>1552.5</v>
      </c>
      <c r="C2092" s="64">
        <v>400.65</v>
      </c>
    </row>
    <row r="2093" spans="1:3">
      <c r="A2093" t="s">
        <v>2558</v>
      </c>
      <c r="B2093" s="64">
        <v>1549</v>
      </c>
      <c r="C2093" s="64">
        <v>396.06</v>
      </c>
    </row>
    <row r="2094" spans="1:3">
      <c r="A2094" t="s">
        <v>2559</v>
      </c>
      <c r="B2094" s="64">
        <v>1547</v>
      </c>
      <c r="C2094" s="64">
        <v>397.38</v>
      </c>
    </row>
    <row r="2095" spans="1:3">
      <c r="A2095" t="s">
        <v>2560</v>
      </c>
      <c r="B2095" s="64">
        <v>1537</v>
      </c>
      <c r="C2095" s="64">
        <v>392.89</v>
      </c>
    </row>
    <row r="2096" spans="1:3">
      <c r="A2096" t="s">
        <v>2561</v>
      </c>
      <c r="B2096" s="64">
        <v>1541.5</v>
      </c>
      <c r="C2096" s="64">
        <v>391.94</v>
      </c>
    </row>
    <row r="2097" spans="1:3">
      <c r="A2097" t="s">
        <v>2562</v>
      </c>
      <c r="B2097" s="64">
        <v>1538</v>
      </c>
      <c r="C2097" s="64">
        <v>393.75</v>
      </c>
    </row>
    <row r="2098" spans="1:3">
      <c r="A2098" t="s">
        <v>2563</v>
      </c>
      <c r="B2098" s="64">
        <v>1542</v>
      </c>
      <c r="C2098" s="64">
        <v>406</v>
      </c>
    </row>
    <row r="2099" spans="1:3">
      <c r="A2099" t="s">
        <v>2564</v>
      </c>
      <c r="B2099" s="64">
        <v>1536.5</v>
      </c>
      <c r="C2099" s="64">
        <v>396.01</v>
      </c>
    </row>
    <row r="2100" spans="1:3">
      <c r="A2100" t="s">
        <v>2565</v>
      </c>
      <c r="B2100" s="64">
        <v>1532.5</v>
      </c>
      <c r="C2100" s="64">
        <v>394.47</v>
      </c>
    </row>
    <row r="2101" spans="1:3">
      <c r="A2101" t="s">
        <v>2566</v>
      </c>
      <c r="B2101" s="64">
        <v>1535</v>
      </c>
      <c r="C2101" s="64">
        <v>398.49</v>
      </c>
    </row>
    <row r="2102" spans="1:3">
      <c r="A2102" t="s">
        <v>2567</v>
      </c>
      <c r="B2102" s="64">
        <v>1531.5</v>
      </c>
      <c r="C2102" s="64">
        <v>396.66</v>
      </c>
    </row>
    <row r="2103" spans="1:3">
      <c r="A2103" t="s">
        <v>2568</v>
      </c>
      <c r="B2103" s="64">
        <v>1533.5</v>
      </c>
      <c r="C2103" s="64">
        <v>399.24</v>
      </c>
    </row>
    <row r="2104" spans="1:3">
      <c r="A2104" t="s">
        <v>2569</v>
      </c>
      <c r="B2104" s="64">
        <v>1524.5</v>
      </c>
      <c r="C2104" s="64">
        <v>397.73</v>
      </c>
    </row>
    <row r="2105" spans="1:3">
      <c r="A2105" t="s">
        <v>2570</v>
      </c>
      <c r="B2105" s="64">
        <v>1523.5</v>
      </c>
      <c r="C2105" s="64">
        <v>394.08</v>
      </c>
    </row>
    <row r="2106" spans="1:3">
      <c r="A2106" t="s">
        <v>2571</v>
      </c>
      <c r="B2106" s="64">
        <v>1524.5</v>
      </c>
      <c r="C2106" s="64">
        <v>403.2</v>
      </c>
    </row>
    <row r="2107" spans="1:3">
      <c r="A2107" t="s">
        <v>2572</v>
      </c>
      <c r="B2107" s="64">
        <v>1526.5</v>
      </c>
      <c r="C2107" s="64">
        <v>403.2</v>
      </c>
    </row>
    <row r="2108" spans="1:3">
      <c r="A2108" t="s">
        <v>2573</v>
      </c>
      <c r="B2108" s="64">
        <v>1521</v>
      </c>
      <c r="C2108" s="64">
        <v>406.25</v>
      </c>
    </row>
    <row r="2109" spans="1:3">
      <c r="A2109" t="s">
        <v>2574</v>
      </c>
      <c r="B2109" s="64">
        <v>1511</v>
      </c>
      <c r="C2109" s="64">
        <v>407.72</v>
      </c>
    </row>
    <row r="2110" spans="1:3">
      <c r="A2110" t="s">
        <v>2575</v>
      </c>
      <c r="B2110" s="64">
        <v>1494.5</v>
      </c>
      <c r="C2110" s="64">
        <v>399.49</v>
      </c>
    </row>
    <row r="2111" spans="1:3">
      <c r="A2111" t="s">
        <v>2576</v>
      </c>
      <c r="B2111" s="64">
        <v>1497</v>
      </c>
      <c r="C2111" s="64">
        <v>403.18</v>
      </c>
    </row>
    <row r="2112" spans="1:3">
      <c r="A2112" t="s">
        <v>2577</v>
      </c>
      <c r="B2112" s="64">
        <v>1485</v>
      </c>
      <c r="C2112" s="64">
        <v>398.34</v>
      </c>
    </row>
    <row r="2113" spans="1:3">
      <c r="A2113" t="s">
        <v>2578</v>
      </c>
      <c r="B2113" s="64">
        <v>1469</v>
      </c>
      <c r="C2113" s="64">
        <v>391.32</v>
      </c>
    </row>
    <row r="2114" spans="1:3">
      <c r="A2114" t="s">
        <v>2579</v>
      </c>
      <c r="B2114" s="64">
        <v>1462</v>
      </c>
      <c r="C2114" s="64">
        <v>389.45</v>
      </c>
    </row>
    <row r="2115" spans="1:3">
      <c r="A2115" t="s">
        <v>2580</v>
      </c>
      <c r="B2115" s="64">
        <v>1452</v>
      </c>
      <c r="C2115" s="64">
        <v>386.48</v>
      </c>
    </row>
    <row r="2116" spans="1:3">
      <c r="A2116" t="s">
        <v>2581</v>
      </c>
      <c r="B2116" s="64">
        <v>1447</v>
      </c>
      <c r="C2116" s="64">
        <v>390.55</v>
      </c>
    </row>
    <row r="2117" spans="1:3">
      <c r="A2117" t="s">
        <v>2582</v>
      </c>
      <c r="B2117" s="64">
        <v>1454.5</v>
      </c>
      <c r="C2117" s="64">
        <v>390.05</v>
      </c>
    </row>
    <row r="2118" spans="1:3">
      <c r="A2118" t="s">
        <v>2583</v>
      </c>
      <c r="B2118" s="64">
        <v>1446.5</v>
      </c>
      <c r="C2118" s="64">
        <v>384.4</v>
      </c>
    </row>
    <row r="2119" spans="1:3">
      <c r="A2119" t="s">
        <v>2584</v>
      </c>
      <c r="B2119" s="64">
        <v>1467</v>
      </c>
      <c r="C2119" s="64">
        <v>389.12</v>
      </c>
    </row>
    <row r="2120" spans="1:3">
      <c r="A2120" t="s">
        <v>2585</v>
      </c>
      <c r="B2120" s="64">
        <v>1464</v>
      </c>
      <c r="C2120" s="64">
        <v>385.26</v>
      </c>
    </row>
    <row r="2121" spans="1:3">
      <c r="A2121" t="s">
        <v>2586</v>
      </c>
      <c r="B2121" s="64">
        <v>1464.5</v>
      </c>
      <c r="C2121" s="64">
        <v>379.6</v>
      </c>
    </row>
    <row r="2122" spans="1:3">
      <c r="A2122" t="s">
        <v>2587</v>
      </c>
      <c r="B2122" s="64">
        <v>1462.5</v>
      </c>
      <c r="C2122" s="64">
        <v>374.9</v>
      </c>
    </row>
    <row r="2123" spans="1:3">
      <c r="A2123" t="s">
        <v>2588</v>
      </c>
      <c r="B2123" s="64">
        <v>1456</v>
      </c>
      <c r="C2123" s="64">
        <v>376.62</v>
      </c>
    </row>
    <row r="2124" spans="1:3">
      <c r="A2124" t="s">
        <v>2589</v>
      </c>
      <c r="B2124" s="64">
        <v>1452</v>
      </c>
      <c r="C2124" s="64">
        <v>372.21</v>
      </c>
    </row>
    <row r="2125" spans="1:3">
      <c r="A2125" t="s">
        <v>2590</v>
      </c>
      <c r="B2125" s="64">
        <v>1456</v>
      </c>
      <c r="C2125" s="64">
        <v>373.14</v>
      </c>
    </row>
    <row r="2126" spans="1:3">
      <c r="A2126" t="s">
        <v>2591</v>
      </c>
      <c r="B2126" s="64">
        <v>1466</v>
      </c>
      <c r="C2126" s="64">
        <v>374.08</v>
      </c>
    </row>
    <row r="2127" spans="1:3">
      <c r="A2127" t="s">
        <v>2592</v>
      </c>
      <c r="B2127" s="64">
        <v>1467.5</v>
      </c>
      <c r="C2127" s="64">
        <v>370.77</v>
      </c>
    </row>
    <row r="2128" spans="1:3">
      <c r="A2128" t="s">
        <v>2593</v>
      </c>
      <c r="B2128" s="64">
        <v>1490</v>
      </c>
      <c r="C2128" s="64">
        <v>370.37</v>
      </c>
    </row>
    <row r="2129" spans="1:3">
      <c r="A2129" t="s">
        <v>2594</v>
      </c>
      <c r="B2129" s="64">
        <v>1535</v>
      </c>
      <c r="C2129" s="64">
        <v>378.27</v>
      </c>
    </row>
    <row r="2130" spans="1:3">
      <c r="A2130" t="s">
        <v>2595</v>
      </c>
      <c r="B2130" s="64">
        <v>1562</v>
      </c>
      <c r="C2130" s="64">
        <v>379.59</v>
      </c>
    </row>
    <row r="2131" spans="1:3">
      <c r="A2131" t="s">
        <v>2596</v>
      </c>
      <c r="B2131" s="64">
        <v>1575</v>
      </c>
      <c r="C2131" s="64">
        <v>383.77</v>
      </c>
    </row>
    <row r="2132" spans="1:3">
      <c r="A2132" t="s">
        <v>2597</v>
      </c>
      <c r="B2132" s="64">
        <v>1625</v>
      </c>
      <c r="C2132" s="64">
        <v>397.8</v>
      </c>
    </row>
    <row r="2133" spans="1:3">
      <c r="A2133" t="s">
        <v>2598</v>
      </c>
      <c r="B2133" s="64">
        <v>1639.5</v>
      </c>
      <c r="C2133" s="64">
        <v>395.63</v>
      </c>
    </row>
    <row r="2134" spans="1:3">
      <c r="A2134" t="s">
        <v>2599</v>
      </c>
      <c r="B2134" s="64">
        <v>1662.5</v>
      </c>
      <c r="C2134" s="64">
        <v>403.72</v>
      </c>
    </row>
    <row r="2135" spans="1:3">
      <c r="A2135" t="s">
        <v>2600</v>
      </c>
      <c r="B2135" s="64">
        <v>1665.5</v>
      </c>
      <c r="C2135" s="64">
        <v>400.36</v>
      </c>
    </row>
    <row r="2136" spans="1:3">
      <c r="A2136" t="s">
        <v>2601</v>
      </c>
      <c r="B2136" s="64">
        <v>1678</v>
      </c>
      <c r="C2136" s="64">
        <v>412.49</v>
      </c>
    </row>
    <row r="2137" spans="1:3">
      <c r="A2137" t="s">
        <v>2602</v>
      </c>
      <c r="B2137" s="64">
        <v>1722</v>
      </c>
      <c r="C2137" s="64">
        <v>415.04</v>
      </c>
    </row>
    <row r="2138" spans="1:3">
      <c r="A2138" t="s">
        <v>2603</v>
      </c>
      <c r="B2138" s="64">
        <v>1737.5</v>
      </c>
      <c r="C2138" s="64">
        <v>418.17</v>
      </c>
    </row>
    <row r="2139" spans="1:3">
      <c r="A2139" t="s">
        <v>2604</v>
      </c>
      <c r="B2139" s="64">
        <v>1768</v>
      </c>
      <c r="C2139" s="64">
        <v>427.88</v>
      </c>
    </row>
    <row r="2140" spans="1:3">
      <c r="A2140" t="s">
        <v>2605</v>
      </c>
      <c r="B2140" s="64">
        <v>1763</v>
      </c>
      <c r="C2140" s="64">
        <v>428.43</v>
      </c>
    </row>
    <row r="2141" spans="1:3">
      <c r="A2141" t="s">
        <v>2606</v>
      </c>
      <c r="B2141" s="64">
        <v>1749</v>
      </c>
      <c r="C2141" s="64">
        <v>427.11</v>
      </c>
    </row>
    <row r="2142" spans="1:3">
      <c r="A2142" t="s">
        <v>2607</v>
      </c>
      <c r="B2142" s="64">
        <v>1734.5</v>
      </c>
      <c r="C2142" s="64">
        <v>416.95</v>
      </c>
    </row>
    <row r="2143" spans="1:3">
      <c r="A2143" t="s">
        <v>2608</v>
      </c>
      <c r="B2143" s="64">
        <v>1724.5</v>
      </c>
      <c r="C2143" s="64">
        <v>415.84</v>
      </c>
    </row>
    <row r="2144" spans="1:3">
      <c r="A2144" t="s">
        <v>2609</v>
      </c>
      <c r="B2144" s="64">
        <v>1714</v>
      </c>
      <c r="C2144" s="64">
        <v>408.29</v>
      </c>
    </row>
    <row r="2145" spans="1:3">
      <c r="A2145" t="s">
        <v>2610</v>
      </c>
      <c r="B2145" s="64">
        <v>1718</v>
      </c>
      <c r="C2145" s="64">
        <v>412.48</v>
      </c>
    </row>
    <row r="2146" spans="1:3">
      <c r="A2146" t="s">
        <v>2611</v>
      </c>
      <c r="B2146" s="64">
        <v>1730</v>
      </c>
      <c r="C2146" s="64">
        <v>419.9</v>
      </c>
    </row>
    <row r="2147" spans="1:3">
      <c r="A2147" t="s">
        <v>2612</v>
      </c>
      <c r="B2147" s="64">
        <v>1734.5</v>
      </c>
      <c r="C2147" s="64">
        <v>419.87</v>
      </c>
    </row>
    <row r="2148" spans="1:3">
      <c r="A2148" t="s">
        <v>2613</v>
      </c>
      <c r="B2148" s="64">
        <v>1744.5</v>
      </c>
      <c r="C2148" s="64">
        <v>422.91</v>
      </c>
    </row>
    <row r="2149" spans="1:3">
      <c r="A2149" t="s">
        <v>2614</v>
      </c>
      <c r="B2149" s="64">
        <v>1749</v>
      </c>
      <c r="C2149" s="64">
        <v>429.1</v>
      </c>
    </row>
    <row r="2150" spans="1:3">
      <c r="A2150" t="s">
        <v>2615</v>
      </c>
      <c r="B2150" s="64">
        <v>1760</v>
      </c>
      <c r="C2150" s="64">
        <v>435.64</v>
      </c>
    </row>
    <row r="2151" spans="1:3">
      <c r="A2151" t="s">
        <v>2616</v>
      </c>
      <c r="B2151" s="64">
        <v>1754</v>
      </c>
      <c r="C2151" s="64">
        <v>429.69</v>
      </c>
    </row>
    <row r="2152" spans="1:3">
      <c r="A2152" t="s">
        <v>2617</v>
      </c>
      <c r="B2152" s="64">
        <v>1768.5</v>
      </c>
      <c r="C2152" s="64">
        <v>433.14</v>
      </c>
    </row>
    <row r="2153" spans="1:3">
      <c r="A2153" t="s">
        <v>2618</v>
      </c>
      <c r="B2153" s="64">
        <v>1773.5</v>
      </c>
      <c r="C2153" s="64">
        <v>440.62</v>
      </c>
    </row>
    <row r="2154" spans="1:3">
      <c r="A2154" t="s">
        <v>2619</v>
      </c>
      <c r="B2154" s="64">
        <v>1783</v>
      </c>
      <c r="C2154" s="64">
        <v>447.2</v>
      </c>
    </row>
    <row r="2155" spans="1:3">
      <c r="A2155" t="s">
        <v>2620</v>
      </c>
      <c r="B2155" s="64">
        <v>1798.5</v>
      </c>
      <c r="C2155" s="64">
        <v>444.84</v>
      </c>
    </row>
    <row r="2156" spans="1:3">
      <c r="A2156" t="s">
        <v>2621</v>
      </c>
      <c r="B2156" s="64">
        <v>1823.5</v>
      </c>
      <c r="C2156" s="64">
        <v>453.61</v>
      </c>
    </row>
    <row r="2157" spans="1:3">
      <c r="A2157" t="s">
        <v>2622</v>
      </c>
      <c r="B2157" s="64">
        <v>1848</v>
      </c>
      <c r="C2157" s="64">
        <v>470.23</v>
      </c>
    </row>
    <row r="2158" spans="1:3">
      <c r="A2158" t="s">
        <v>2623</v>
      </c>
      <c r="B2158" s="64">
        <v>1866</v>
      </c>
      <c r="C2158" s="64">
        <v>478.71</v>
      </c>
    </row>
    <row r="2159" spans="1:3">
      <c r="A2159" t="s">
        <v>2624</v>
      </c>
      <c r="B2159" s="64">
        <v>1866.5</v>
      </c>
      <c r="C2159" s="64">
        <v>479.7</v>
      </c>
    </row>
    <row r="2160" spans="1:3">
      <c r="A2160" t="s">
        <v>2625</v>
      </c>
      <c r="B2160" s="64">
        <v>1870.5</v>
      </c>
      <c r="C2160" s="64">
        <v>483.96</v>
      </c>
    </row>
    <row r="2161" spans="1:3">
      <c r="A2161" t="s">
        <v>2626</v>
      </c>
      <c r="B2161" s="64">
        <v>1891.5</v>
      </c>
      <c r="C2161" s="64">
        <v>502.92</v>
      </c>
    </row>
    <row r="2162" spans="1:3">
      <c r="A2162" t="s">
        <v>2627</v>
      </c>
      <c r="B2162" s="64">
        <v>1893.5</v>
      </c>
      <c r="C2162" s="64">
        <v>510.38</v>
      </c>
    </row>
    <row r="2163" spans="1:3">
      <c r="A2163" t="s">
        <v>2628</v>
      </c>
      <c r="B2163" s="64">
        <v>1900.5</v>
      </c>
      <c r="C2163" s="64">
        <v>505.72</v>
      </c>
    </row>
    <row r="2164" spans="1:3">
      <c r="A2164" t="s">
        <v>2629</v>
      </c>
      <c r="B2164" s="64">
        <v>1895.5</v>
      </c>
      <c r="C2164" s="64">
        <v>502.79</v>
      </c>
    </row>
    <row r="2165" spans="1:3">
      <c r="A2165" t="s">
        <v>2630</v>
      </c>
      <c r="B2165" s="64">
        <v>1890.5</v>
      </c>
      <c r="C2165" s="64">
        <v>506.02</v>
      </c>
    </row>
    <row r="2166" spans="1:3">
      <c r="A2166" t="s">
        <v>2631</v>
      </c>
      <c r="B2166" s="64">
        <v>1885</v>
      </c>
      <c r="C2166" s="64">
        <v>506.72</v>
      </c>
    </row>
    <row r="2167" spans="1:3">
      <c r="A2167" t="s">
        <v>2632</v>
      </c>
      <c r="B2167" s="64">
        <v>1867</v>
      </c>
      <c r="C2167" s="64">
        <v>507.06</v>
      </c>
    </row>
    <row r="2168" spans="1:3">
      <c r="A2168" t="s">
        <v>2633</v>
      </c>
      <c r="B2168" s="64">
        <v>1861.5</v>
      </c>
      <c r="C2168" s="64">
        <v>501.89</v>
      </c>
    </row>
    <row r="2169" spans="1:3">
      <c r="A2169" t="s">
        <v>2634</v>
      </c>
      <c r="B2169" s="64">
        <v>1851</v>
      </c>
      <c r="C2169" s="64">
        <v>499.06</v>
      </c>
    </row>
    <row r="2170" spans="1:3">
      <c r="A2170" t="s">
        <v>2635</v>
      </c>
      <c r="B2170" s="64">
        <v>1856</v>
      </c>
      <c r="C2170" s="64">
        <v>502.98</v>
      </c>
    </row>
    <row r="2171" spans="1:3">
      <c r="A2171" t="s">
        <v>2636</v>
      </c>
      <c r="B2171" s="64">
        <v>1845.5</v>
      </c>
      <c r="C2171" s="64">
        <v>499.05</v>
      </c>
    </row>
    <row r="2172" spans="1:3">
      <c r="A2172" t="s">
        <v>2637</v>
      </c>
      <c r="B2172" s="64">
        <v>1839</v>
      </c>
      <c r="C2172" s="64">
        <v>492.5</v>
      </c>
    </row>
    <row r="2173" spans="1:3">
      <c r="A2173" t="s">
        <v>2638</v>
      </c>
      <c r="B2173" s="64">
        <v>1835.5</v>
      </c>
      <c r="C2173" s="64">
        <v>496.08</v>
      </c>
    </row>
    <row r="2174" spans="1:3">
      <c r="A2174" t="s">
        <v>2639</v>
      </c>
      <c r="B2174" s="64">
        <v>1822</v>
      </c>
      <c r="C2174" s="64">
        <v>499.45</v>
      </c>
    </row>
    <row r="2175" spans="1:3">
      <c r="A2175" t="s">
        <v>2640</v>
      </c>
      <c r="B2175" s="64">
        <v>1821</v>
      </c>
      <c r="C2175" s="64">
        <v>490.97</v>
      </c>
    </row>
    <row r="2176" spans="1:3">
      <c r="A2176" t="s">
        <v>2641</v>
      </c>
      <c r="B2176" s="64">
        <v>1815.5</v>
      </c>
      <c r="C2176" s="64">
        <v>491.34</v>
      </c>
    </row>
    <row r="2177" spans="1:3">
      <c r="A2177" t="s">
        <v>2642</v>
      </c>
      <c r="B2177" s="64">
        <v>1808.5</v>
      </c>
      <c r="C2177" s="64">
        <v>487.6</v>
      </c>
    </row>
    <row r="2178" spans="1:3">
      <c r="A2178" t="s">
        <v>2643</v>
      </c>
      <c r="B2178" s="64">
        <v>1801.5</v>
      </c>
      <c r="C2178" s="64">
        <v>488.48</v>
      </c>
    </row>
    <row r="2179" spans="1:3">
      <c r="A2179" t="s">
        <v>2644</v>
      </c>
      <c r="B2179" s="64">
        <v>1780</v>
      </c>
      <c r="C2179" s="64">
        <v>478.62</v>
      </c>
    </row>
    <row r="2180" spans="1:3">
      <c r="A2180" t="s">
        <v>2645</v>
      </c>
      <c r="B2180" s="64">
        <v>1749.5</v>
      </c>
      <c r="C2180" s="64">
        <v>466.04</v>
      </c>
    </row>
    <row r="2181" spans="1:3">
      <c r="A2181" t="s">
        <v>2646</v>
      </c>
      <c r="B2181" s="64">
        <v>1741.5</v>
      </c>
      <c r="C2181" s="64">
        <v>465.52</v>
      </c>
    </row>
    <row r="2182" spans="1:3">
      <c r="A2182" t="s">
        <v>2647</v>
      </c>
      <c r="B2182" s="64">
        <v>1726</v>
      </c>
      <c r="C2182" s="64">
        <v>461.13</v>
      </c>
    </row>
    <row r="2183" spans="1:3">
      <c r="A2183" t="s">
        <v>2648</v>
      </c>
      <c r="B2183" s="64">
        <v>1719</v>
      </c>
      <c r="C2183" s="64">
        <v>460.12</v>
      </c>
    </row>
    <row r="2184" spans="1:3">
      <c r="A2184" t="s">
        <v>2649</v>
      </c>
      <c r="B2184" s="64">
        <v>1712.5</v>
      </c>
      <c r="C2184" s="64">
        <v>456.67</v>
      </c>
    </row>
    <row r="2185" spans="1:3">
      <c r="A2185" t="s">
        <v>2650</v>
      </c>
      <c r="B2185" s="64">
        <v>1710.5</v>
      </c>
      <c r="C2185" s="64">
        <v>447.77</v>
      </c>
    </row>
    <row r="2186" spans="1:3">
      <c r="A2186" t="s">
        <v>2651</v>
      </c>
      <c r="B2186" s="64">
        <v>1707</v>
      </c>
      <c r="C2186" s="64">
        <v>450.63</v>
      </c>
    </row>
    <row r="2187" spans="1:3">
      <c r="A2187" t="s">
        <v>2652</v>
      </c>
      <c r="B2187" s="64">
        <v>1703.5</v>
      </c>
      <c r="C2187" s="64">
        <v>455.97</v>
      </c>
    </row>
    <row r="2188" spans="1:3">
      <c r="A2188" t="s">
        <v>2653</v>
      </c>
      <c r="B2188" s="64">
        <v>1701</v>
      </c>
      <c r="C2188" s="64">
        <v>452.03</v>
      </c>
    </row>
    <row r="2189" spans="1:3">
      <c r="A2189" t="s">
        <v>2654</v>
      </c>
      <c r="B2189" s="64">
        <v>1700</v>
      </c>
      <c r="C2189" s="64">
        <v>449.14</v>
      </c>
    </row>
    <row r="2190" spans="1:3">
      <c r="A2190" t="s">
        <v>2655</v>
      </c>
      <c r="B2190" s="64">
        <v>1702</v>
      </c>
      <c r="C2190" s="64">
        <v>447.31</v>
      </c>
    </row>
    <row r="2191" spans="1:3">
      <c r="A2191" t="s">
        <v>2656</v>
      </c>
      <c r="B2191" s="64">
        <v>1700.5</v>
      </c>
      <c r="C2191" s="64">
        <v>445.62</v>
      </c>
    </row>
    <row r="2192" spans="1:3">
      <c r="A2192" t="s">
        <v>2657</v>
      </c>
      <c r="B2192" s="64">
        <v>1695</v>
      </c>
      <c r="C2192" s="64">
        <v>434.17</v>
      </c>
    </row>
    <row r="2193" spans="1:3">
      <c r="A2193" t="s">
        <v>2658</v>
      </c>
      <c r="B2193" s="64">
        <v>1694.5</v>
      </c>
      <c r="C2193" s="64">
        <v>435.94</v>
      </c>
    </row>
    <row r="2194" spans="1:3">
      <c r="A2194" t="s">
        <v>2659</v>
      </c>
      <c r="B2194" s="64">
        <v>1691</v>
      </c>
      <c r="C2194" s="64">
        <v>440.25</v>
      </c>
    </row>
    <row r="2195" spans="1:3">
      <c r="A2195" t="s">
        <v>2660</v>
      </c>
      <c r="B2195" s="64">
        <v>1692</v>
      </c>
      <c r="C2195" s="64">
        <v>439.14</v>
      </c>
    </row>
    <row r="2196" spans="1:3">
      <c r="A2196" t="s">
        <v>2661</v>
      </c>
      <c r="B2196" s="64">
        <v>1695</v>
      </c>
      <c r="C2196" s="64">
        <v>439.35</v>
      </c>
    </row>
    <row r="2197" spans="1:3">
      <c r="A2197" t="s">
        <v>2662</v>
      </c>
      <c r="B2197" s="64">
        <v>1730.5</v>
      </c>
      <c r="C2197" s="64">
        <v>451.95</v>
      </c>
    </row>
    <row r="2198" spans="1:3">
      <c r="A2198" t="s">
        <v>2663</v>
      </c>
      <c r="B2198" s="64">
        <v>1748.5</v>
      </c>
      <c r="C2198" s="64">
        <v>452.98</v>
      </c>
    </row>
    <row r="2199" spans="1:3">
      <c r="A2199" t="s">
        <v>2664</v>
      </c>
      <c r="B2199" s="64">
        <v>1753</v>
      </c>
      <c r="C2199" s="64">
        <v>453.09</v>
      </c>
    </row>
    <row r="2200" spans="1:3">
      <c r="A2200" t="s">
        <v>2665</v>
      </c>
      <c r="B2200" s="64">
        <v>1749.5</v>
      </c>
      <c r="C2200" s="64">
        <v>449.86</v>
      </c>
    </row>
    <row r="2201" spans="1:3">
      <c r="A2201" t="s">
        <v>2666</v>
      </c>
      <c r="B2201" s="64">
        <v>1746.5</v>
      </c>
      <c r="C2201" s="64">
        <v>449.83</v>
      </c>
    </row>
    <row r="2202" spans="1:3">
      <c r="A2202" t="s">
        <v>2667</v>
      </c>
      <c r="B2202" s="64">
        <v>1746.5</v>
      </c>
      <c r="C2202" s="64">
        <v>445.2</v>
      </c>
    </row>
    <row r="2203" spans="1:3">
      <c r="A2203" t="s">
        <v>2668</v>
      </c>
      <c r="B2203" s="64">
        <v>1745</v>
      </c>
      <c r="C2203" s="64">
        <v>445.61</v>
      </c>
    </row>
    <row r="2204" spans="1:3">
      <c r="A2204" t="s">
        <v>2669</v>
      </c>
      <c r="B2204" s="64">
        <v>1742</v>
      </c>
      <c r="C2204" s="64">
        <v>452.47</v>
      </c>
    </row>
    <row r="2205" spans="1:3">
      <c r="A2205" t="s">
        <v>2670</v>
      </c>
      <c r="B2205" s="64">
        <v>1740</v>
      </c>
      <c r="C2205" s="64">
        <v>448.8</v>
      </c>
    </row>
    <row r="2206" spans="1:3">
      <c r="A2206" t="s">
        <v>2671</v>
      </c>
      <c r="B2206" s="64">
        <v>1739</v>
      </c>
      <c r="C2206" s="64">
        <v>445.55</v>
      </c>
    </row>
    <row r="2207" spans="1:3">
      <c r="A2207" t="s">
        <v>2672</v>
      </c>
      <c r="B2207" s="64">
        <v>1743</v>
      </c>
      <c r="C2207" s="64">
        <v>447.5</v>
      </c>
    </row>
    <row r="2208" spans="1:3">
      <c r="A2208" t="s">
        <v>2673</v>
      </c>
      <c r="B2208" s="64">
        <v>1731.5</v>
      </c>
      <c r="C2208" s="64">
        <v>443.86</v>
      </c>
    </row>
    <row r="2209" spans="1:3">
      <c r="A2209" t="s">
        <v>2674</v>
      </c>
      <c r="B2209" s="64">
        <v>1729.5</v>
      </c>
      <c r="C2209" s="64">
        <v>446.44</v>
      </c>
    </row>
    <row r="2210" spans="1:3">
      <c r="A2210" t="s">
        <v>2675</v>
      </c>
      <c r="B2210" s="64">
        <v>1731</v>
      </c>
      <c r="C2210" s="64">
        <v>449.49</v>
      </c>
    </row>
    <row r="2211" spans="1:3">
      <c r="A2211" t="s">
        <v>2676</v>
      </c>
      <c r="B2211" s="64">
        <v>1729</v>
      </c>
      <c r="C2211" s="64">
        <v>444.36</v>
      </c>
    </row>
    <row r="2212" spans="1:3">
      <c r="A2212" t="s">
        <v>2677</v>
      </c>
      <c r="B2212" s="64">
        <v>1729</v>
      </c>
      <c r="C2212" s="64">
        <v>441.18</v>
      </c>
    </row>
    <row r="2213" spans="1:3">
      <c r="A2213" t="s">
        <v>2678</v>
      </c>
      <c r="B2213" s="64">
        <v>1733.5</v>
      </c>
      <c r="C2213" s="64">
        <v>444.72</v>
      </c>
    </row>
    <row r="2214" spans="1:3">
      <c r="A2214" t="s">
        <v>2679</v>
      </c>
      <c r="B2214" s="64">
        <v>1732</v>
      </c>
      <c r="C2214" s="64">
        <v>446.97</v>
      </c>
    </row>
    <row r="2215" spans="1:3">
      <c r="A2215" t="s">
        <v>2680</v>
      </c>
      <c r="B2215" s="64">
        <v>1734.5</v>
      </c>
      <c r="C2215" s="64">
        <v>454.65</v>
      </c>
    </row>
    <row r="2216" spans="1:3">
      <c r="A2216" t="s">
        <v>2681</v>
      </c>
      <c r="B2216" s="64">
        <v>1732.5</v>
      </c>
      <c r="C2216" s="64">
        <v>461.26</v>
      </c>
    </row>
    <row r="2217" spans="1:3">
      <c r="A2217" t="s">
        <v>2682</v>
      </c>
      <c r="B2217" s="64">
        <v>1722</v>
      </c>
      <c r="C2217" s="64">
        <v>463.65</v>
      </c>
    </row>
    <row r="2218" spans="1:3">
      <c r="A2218" t="s">
        <v>2683</v>
      </c>
      <c r="B2218" s="64">
        <v>1723.5</v>
      </c>
      <c r="C2218" s="64">
        <v>462.19</v>
      </c>
    </row>
    <row r="2219" spans="1:3">
      <c r="A2219" t="s">
        <v>2684</v>
      </c>
      <c r="B2219" s="64">
        <v>1711</v>
      </c>
      <c r="C2219" s="64">
        <v>461.19</v>
      </c>
    </row>
    <row r="2220" spans="1:3">
      <c r="A2220" t="s">
        <v>2685</v>
      </c>
      <c r="B2220" s="64">
        <v>1699.5</v>
      </c>
      <c r="C2220" s="64">
        <v>461.19</v>
      </c>
    </row>
    <row r="2221" spans="1:3">
      <c r="A2221" t="s">
        <v>2686</v>
      </c>
      <c r="B2221" s="64">
        <v>1690.5</v>
      </c>
      <c r="C2221" s="64">
        <v>454.56</v>
      </c>
    </row>
    <row r="2222" spans="1:3">
      <c r="A2222" t="s">
        <v>2687</v>
      </c>
      <c r="B2222" s="64">
        <v>1687</v>
      </c>
      <c r="C2222" s="64">
        <v>454.1</v>
      </c>
    </row>
    <row r="2223" spans="1:3">
      <c r="A2223" t="s">
        <v>2688</v>
      </c>
      <c r="B2223" s="64">
        <v>1684.5</v>
      </c>
      <c r="C2223" s="64">
        <v>455.76</v>
      </c>
    </row>
    <row r="2224" spans="1:3">
      <c r="A2224" t="s">
        <v>2689</v>
      </c>
      <c r="B2224" s="64">
        <v>1673</v>
      </c>
      <c r="C2224" s="64">
        <v>448.65</v>
      </c>
    </row>
    <row r="2225" spans="1:3">
      <c r="A2225" t="s">
        <v>2690</v>
      </c>
      <c r="B2225" s="64">
        <v>1672.5</v>
      </c>
      <c r="C2225" s="64">
        <v>448.51</v>
      </c>
    </row>
    <row r="2226" spans="1:3">
      <c r="A2226" t="s">
        <v>2691</v>
      </c>
      <c r="B2226" s="64">
        <v>1668</v>
      </c>
      <c r="C2226" s="64">
        <v>445.75</v>
      </c>
    </row>
    <row r="2227" spans="1:3">
      <c r="A2227" t="s">
        <v>2692</v>
      </c>
      <c r="B2227" s="64">
        <v>1666</v>
      </c>
      <c r="C2227" s="64">
        <v>443.44</v>
      </c>
    </row>
    <row r="2228" spans="1:3">
      <c r="A2228" t="s">
        <v>2693</v>
      </c>
      <c r="B2228" s="64">
        <v>1655.5</v>
      </c>
      <c r="C2228" s="64">
        <v>440.29</v>
      </c>
    </row>
    <row r="2229" spans="1:3">
      <c r="A2229" t="s">
        <v>2694</v>
      </c>
      <c r="B2229" s="64">
        <v>1643</v>
      </c>
      <c r="C2229" s="64">
        <v>432.71</v>
      </c>
    </row>
    <row r="2230" spans="1:3">
      <c r="A2230" t="s">
        <v>2695</v>
      </c>
      <c r="B2230" s="64">
        <v>1628.5</v>
      </c>
      <c r="C2230" s="64">
        <v>432.31</v>
      </c>
    </row>
    <row r="2231" spans="1:3">
      <c r="A2231" t="s">
        <v>2696</v>
      </c>
      <c r="B2231" s="64">
        <v>1618.5</v>
      </c>
      <c r="C2231" s="64">
        <v>429.31</v>
      </c>
    </row>
    <row r="2232" spans="1:3">
      <c r="A2232" t="s">
        <v>2697</v>
      </c>
      <c r="B2232" s="64">
        <v>1617</v>
      </c>
      <c r="C2232" s="64">
        <v>429.6</v>
      </c>
    </row>
    <row r="2233" spans="1:3">
      <c r="A2233" t="s">
        <v>2698</v>
      </c>
      <c r="B2233" s="64">
        <v>1596.5</v>
      </c>
      <c r="C2233" s="64">
        <v>428.71</v>
      </c>
    </row>
    <row r="2234" spans="1:3">
      <c r="A2234" t="s">
        <v>2699</v>
      </c>
      <c r="B2234" s="64">
        <v>1585.5</v>
      </c>
      <c r="C2234" s="64">
        <v>425.87</v>
      </c>
    </row>
    <row r="2235" spans="1:3">
      <c r="A2235" t="s">
        <v>2700</v>
      </c>
      <c r="B2235" s="64">
        <v>1581.5</v>
      </c>
      <c r="C2235" s="64">
        <v>433.17</v>
      </c>
    </row>
    <row r="2236" spans="1:3">
      <c r="A2236" t="s">
        <v>2701</v>
      </c>
      <c r="B2236" s="64">
        <v>1596.5</v>
      </c>
      <c r="C2236" s="64">
        <v>436.2</v>
      </c>
    </row>
    <row r="2237" spans="1:3">
      <c r="A2237" t="s">
        <v>2702</v>
      </c>
      <c r="B2237" s="64">
        <v>1600</v>
      </c>
      <c r="C2237" s="64">
        <v>435.85</v>
      </c>
    </row>
    <row r="2238" spans="1:3">
      <c r="A2238" t="s">
        <v>2703</v>
      </c>
      <c r="B2238" s="64">
        <v>1609</v>
      </c>
      <c r="C2238" s="64">
        <v>439.26</v>
      </c>
    </row>
    <row r="2239" spans="1:3">
      <c r="A2239" t="s">
        <v>2704</v>
      </c>
      <c r="B2239" s="64">
        <v>1626.5</v>
      </c>
      <c r="C2239" s="64">
        <v>439.48</v>
      </c>
    </row>
    <row r="2240" spans="1:3">
      <c r="A2240" t="s">
        <v>2705</v>
      </c>
      <c r="B2240" s="64">
        <v>1688</v>
      </c>
      <c r="C2240" s="64">
        <v>455.48</v>
      </c>
    </row>
    <row r="2241" spans="1:3">
      <c r="A2241" t="s">
        <v>2706</v>
      </c>
      <c r="B2241" s="64">
        <v>1694</v>
      </c>
      <c r="C2241" s="64">
        <v>453.67</v>
      </c>
    </row>
    <row r="2242" spans="1:3">
      <c r="A2242" t="s">
        <v>2707</v>
      </c>
      <c r="B2242" s="64">
        <v>1739</v>
      </c>
      <c r="C2242" s="64">
        <v>462.5</v>
      </c>
    </row>
    <row r="2243" spans="1:3">
      <c r="A2243" t="s">
        <v>2708</v>
      </c>
      <c r="B2243" s="64">
        <v>1747.5</v>
      </c>
      <c r="C2243" s="64">
        <v>471.41</v>
      </c>
    </row>
    <row r="2244" spans="1:3">
      <c r="A2244" t="s">
        <v>2709</v>
      </c>
      <c r="B2244" s="64">
        <v>1754</v>
      </c>
      <c r="C2244" s="64">
        <v>467.36</v>
      </c>
    </row>
    <row r="2245" spans="1:3">
      <c r="A2245" t="s">
        <v>2710</v>
      </c>
      <c r="B2245" s="64">
        <v>1768.5</v>
      </c>
      <c r="C2245" s="64">
        <v>472.48</v>
      </c>
    </row>
    <row r="2246" spans="1:3">
      <c r="A2246" t="s">
        <v>2711</v>
      </c>
      <c r="B2246" s="64">
        <v>1776</v>
      </c>
      <c r="C2246" s="64">
        <v>479.48</v>
      </c>
    </row>
    <row r="2247" spans="1:3">
      <c r="A2247" t="s">
        <v>2712</v>
      </c>
      <c r="B2247" s="64">
        <v>1807.5</v>
      </c>
      <c r="C2247" s="64">
        <v>484.07</v>
      </c>
    </row>
    <row r="2248" spans="1:3">
      <c r="A2248" t="s">
        <v>2713</v>
      </c>
      <c r="B2248" s="64">
        <v>1831.5</v>
      </c>
      <c r="C2248" s="64">
        <v>494.07</v>
      </c>
    </row>
    <row r="2249" spans="1:3">
      <c r="A2249" t="s">
        <v>2714</v>
      </c>
      <c r="B2249" s="64">
        <v>1870.5</v>
      </c>
      <c r="C2249" s="64">
        <v>501.88</v>
      </c>
    </row>
    <row r="2250" spans="1:3">
      <c r="A2250" t="s">
        <v>2715</v>
      </c>
      <c r="B2250" s="64">
        <v>1911</v>
      </c>
      <c r="C2250" s="64">
        <v>509.19</v>
      </c>
    </row>
    <row r="2251" spans="1:3">
      <c r="A2251" t="s">
        <v>2716</v>
      </c>
      <c r="B2251" s="64">
        <v>1928</v>
      </c>
      <c r="C2251" s="64">
        <v>516.20000000000005</v>
      </c>
    </row>
    <row r="2252" spans="1:3">
      <c r="A2252" t="s">
        <v>2717</v>
      </c>
      <c r="B2252" s="64">
        <v>1945</v>
      </c>
      <c r="C2252" s="64">
        <v>520.19000000000005</v>
      </c>
    </row>
    <row r="2253" spans="1:3">
      <c r="A2253" t="s">
        <v>2718</v>
      </c>
      <c r="B2253" s="64">
        <v>1934.5</v>
      </c>
      <c r="C2253" s="64">
        <v>516.14</v>
      </c>
    </row>
    <row r="2254" spans="1:3">
      <c r="A2254" t="s">
        <v>2719</v>
      </c>
      <c r="B2254" s="64">
        <v>1917</v>
      </c>
      <c r="C2254" s="64">
        <v>514.08000000000004</v>
      </c>
    </row>
    <row r="2255" spans="1:3">
      <c r="A2255" t="s">
        <v>2720</v>
      </c>
      <c r="B2255" s="64">
        <v>1926</v>
      </c>
      <c r="C2255" s="64">
        <v>513.6</v>
      </c>
    </row>
    <row r="2256" spans="1:3">
      <c r="A2256" t="s">
        <v>2721</v>
      </c>
      <c r="B2256" s="64">
        <v>1919</v>
      </c>
      <c r="C2256" s="64">
        <v>508.48</v>
      </c>
    </row>
    <row r="2257" spans="1:3">
      <c r="A2257" t="s">
        <v>2722</v>
      </c>
      <c r="B2257" s="64">
        <v>1919.5</v>
      </c>
      <c r="C2257" s="64">
        <v>500.13</v>
      </c>
    </row>
    <row r="2258" spans="1:3">
      <c r="A2258" t="s">
        <v>2723</v>
      </c>
      <c r="B2258" s="64">
        <v>1923</v>
      </c>
      <c r="C2258" s="64">
        <v>493.46</v>
      </c>
    </row>
    <row r="2259" spans="1:3">
      <c r="A2259" t="s">
        <v>2724</v>
      </c>
      <c r="B2259" s="64">
        <v>1928</v>
      </c>
      <c r="C2259" s="64">
        <v>498.45</v>
      </c>
    </row>
    <row r="2260" spans="1:3">
      <c r="A2260" t="s">
        <v>2725</v>
      </c>
      <c r="B2260" s="64">
        <v>1924</v>
      </c>
      <c r="C2260" s="64">
        <v>500.91</v>
      </c>
    </row>
    <row r="2261" spans="1:3">
      <c r="A2261" t="s">
        <v>2726</v>
      </c>
      <c r="B2261" s="64">
        <v>1916.5</v>
      </c>
      <c r="C2261" s="64">
        <v>502.89</v>
      </c>
    </row>
    <row r="2262" spans="1:3">
      <c r="A2262" t="s">
        <v>2727</v>
      </c>
      <c r="B2262" s="64">
        <v>1916</v>
      </c>
      <c r="C2262" s="64">
        <v>503.28</v>
      </c>
    </row>
    <row r="2263" spans="1:3">
      <c r="A2263" t="s">
        <v>2728</v>
      </c>
      <c r="B2263" s="64">
        <v>1902.5</v>
      </c>
      <c r="C2263" s="64">
        <v>494.67</v>
      </c>
    </row>
    <row r="2264" spans="1:3">
      <c r="A2264" t="s">
        <v>2729</v>
      </c>
      <c r="B2264" s="64">
        <v>1884.5</v>
      </c>
      <c r="C2264" s="64">
        <v>493.58</v>
      </c>
    </row>
    <row r="2265" spans="1:3">
      <c r="A2265" t="s">
        <v>2730</v>
      </c>
      <c r="B2265" s="64">
        <v>1865</v>
      </c>
      <c r="C2265" s="64">
        <v>492.21</v>
      </c>
    </row>
    <row r="2266" spans="1:3">
      <c r="A2266" t="s">
        <v>2731</v>
      </c>
      <c r="B2266" s="64">
        <v>1866</v>
      </c>
      <c r="C2266" s="64">
        <v>493.13</v>
      </c>
    </row>
    <row r="2267" spans="1:3">
      <c r="A2267" t="s">
        <v>2732</v>
      </c>
      <c r="B2267" s="64">
        <v>1837.5</v>
      </c>
      <c r="C2267" s="64">
        <v>490</v>
      </c>
    </row>
    <row r="2268" spans="1:3">
      <c r="A2268" t="s">
        <v>2733</v>
      </c>
      <c r="B2268" s="64">
        <v>1820</v>
      </c>
      <c r="C2268" s="64">
        <v>479.7</v>
      </c>
    </row>
    <row r="2269" spans="1:3">
      <c r="A2269" t="s">
        <v>2734</v>
      </c>
      <c r="B2269" s="64">
        <v>1792.5</v>
      </c>
      <c r="C2269" s="64">
        <v>459.14</v>
      </c>
    </row>
    <row r="2270" spans="1:3">
      <c r="A2270" t="s">
        <v>2735</v>
      </c>
      <c r="B2270" s="64">
        <v>1734.5</v>
      </c>
      <c r="C2270" s="64">
        <v>449.47</v>
      </c>
    </row>
    <row r="2271" spans="1:3">
      <c r="A2271" t="s">
        <v>2736</v>
      </c>
      <c r="B2271" s="64">
        <v>1716.5</v>
      </c>
      <c r="C2271" s="64">
        <v>443.88</v>
      </c>
    </row>
    <row r="2272" spans="1:3">
      <c r="A2272" t="s">
        <v>2737</v>
      </c>
      <c r="B2272" s="64">
        <v>1696</v>
      </c>
      <c r="C2272" s="64">
        <v>429.37</v>
      </c>
    </row>
    <row r="2273" spans="1:3">
      <c r="A2273" t="s">
        <v>2738</v>
      </c>
      <c r="B2273" s="64">
        <v>1683</v>
      </c>
      <c r="C2273" s="64">
        <v>430.43</v>
      </c>
    </row>
    <row r="2274" spans="1:3">
      <c r="A2274" t="s">
        <v>2739</v>
      </c>
      <c r="B2274" s="64">
        <v>1684.5</v>
      </c>
      <c r="C2274" s="64">
        <v>430.27</v>
      </c>
    </row>
    <row r="2275" spans="1:3">
      <c r="A2275" t="s">
        <v>2740</v>
      </c>
      <c r="B2275" s="64">
        <v>1687</v>
      </c>
      <c r="C2275" s="64">
        <v>435.58</v>
      </c>
    </row>
    <row r="2276" spans="1:3">
      <c r="A2276" t="s">
        <v>2741</v>
      </c>
      <c r="B2276" s="64">
        <v>1682</v>
      </c>
      <c r="C2276" s="64">
        <v>436.2</v>
      </c>
    </row>
    <row r="2277" spans="1:3">
      <c r="A2277" t="s">
        <v>2742</v>
      </c>
      <c r="B2277" s="64">
        <v>1683</v>
      </c>
      <c r="C2277" s="64">
        <v>434.88</v>
      </c>
    </row>
    <row r="2278" spans="1:3">
      <c r="A2278" t="s">
        <v>2743</v>
      </c>
      <c r="B2278" s="64">
        <v>1718.5</v>
      </c>
      <c r="C2278" s="64">
        <v>446.13</v>
      </c>
    </row>
    <row r="2279" spans="1:3">
      <c r="A2279" t="s">
        <v>2744</v>
      </c>
      <c r="B2279" s="64">
        <v>1814.5</v>
      </c>
      <c r="C2279" s="64">
        <v>469.35</v>
      </c>
    </row>
    <row r="2280" spans="1:3">
      <c r="A2280" t="s">
        <v>2745</v>
      </c>
      <c r="B2280" s="64">
        <v>1921.5</v>
      </c>
      <c r="C2280" s="64">
        <v>499.48</v>
      </c>
    </row>
    <row r="2281" spans="1:3">
      <c r="A2281" t="s">
        <v>2746</v>
      </c>
      <c r="B2281" s="64">
        <v>1974.5</v>
      </c>
      <c r="C2281" s="64">
        <v>512.19000000000005</v>
      </c>
    </row>
    <row r="2282" spans="1:3">
      <c r="A2282" t="s">
        <v>2747</v>
      </c>
      <c r="B2282" s="64">
        <v>1976.5</v>
      </c>
      <c r="C2282" s="64">
        <v>517.67999999999995</v>
      </c>
    </row>
    <row r="2283" spans="1:3">
      <c r="A2283" t="s">
        <v>2748</v>
      </c>
      <c r="B2283" s="64">
        <v>1974.5</v>
      </c>
      <c r="C2283" s="64">
        <v>511.79</v>
      </c>
    </row>
    <row r="2284" spans="1:3">
      <c r="A2284" t="s">
        <v>2749</v>
      </c>
      <c r="B2284" s="64">
        <v>1965.5</v>
      </c>
      <c r="C2284" s="64">
        <v>505.66</v>
      </c>
    </row>
    <row r="2285" spans="1:3">
      <c r="A2285" t="s">
        <v>2750</v>
      </c>
      <c r="B2285" s="64">
        <v>1988</v>
      </c>
      <c r="C2285" s="64">
        <v>513.70000000000005</v>
      </c>
    </row>
    <row r="2286" spans="1:3">
      <c r="A2286" t="s">
        <v>2751</v>
      </c>
      <c r="B2286" s="64">
        <v>2025</v>
      </c>
      <c r="C2286" s="64">
        <v>519.63</v>
      </c>
    </row>
    <row r="2287" spans="1:3">
      <c r="A2287" t="s">
        <v>2752</v>
      </c>
      <c r="B2287" s="64">
        <v>2090</v>
      </c>
      <c r="C2287" s="64">
        <v>531.54</v>
      </c>
    </row>
    <row r="2288" spans="1:3">
      <c r="A2288" t="s">
        <v>2753</v>
      </c>
      <c r="B2288" s="64">
        <v>2105.5</v>
      </c>
      <c r="C2288" s="64">
        <v>535.75</v>
      </c>
    </row>
    <row r="2289" spans="1:3">
      <c r="A2289" t="s">
        <v>2754</v>
      </c>
      <c r="B2289" s="64">
        <v>2067.5</v>
      </c>
      <c r="C2289" s="64">
        <v>525.95000000000005</v>
      </c>
    </row>
    <row r="2290" spans="1:3">
      <c r="A2290" t="s">
        <v>2755</v>
      </c>
      <c r="B2290" s="64">
        <v>2028</v>
      </c>
      <c r="C2290" s="64">
        <v>517.08000000000004</v>
      </c>
    </row>
    <row r="2291" spans="1:3">
      <c r="A2291" t="s">
        <v>2756</v>
      </c>
      <c r="B2291" s="64">
        <v>1928</v>
      </c>
      <c r="C2291" s="64">
        <v>483.69</v>
      </c>
    </row>
    <row r="2292" spans="1:3">
      <c r="A2292" t="s">
        <v>2757</v>
      </c>
      <c r="B2292" s="64">
        <v>1830.5</v>
      </c>
      <c r="C2292" s="64">
        <v>462.95</v>
      </c>
    </row>
    <row r="2293" spans="1:3">
      <c r="A2293" t="s">
        <v>2758</v>
      </c>
      <c r="B2293" s="64">
        <v>1791</v>
      </c>
      <c r="C2293" s="64">
        <v>455.61</v>
      </c>
    </row>
    <row r="2294" spans="1:3">
      <c r="A2294" t="s">
        <v>2759</v>
      </c>
      <c r="B2294" s="64">
        <v>1755</v>
      </c>
      <c r="C2294" s="64">
        <v>445.32</v>
      </c>
    </row>
    <row r="2295" spans="1:3">
      <c r="A2295" t="s">
        <v>2760</v>
      </c>
      <c r="B2295" s="64">
        <v>1749</v>
      </c>
      <c r="C2295" s="64">
        <v>446.29</v>
      </c>
    </row>
    <row r="2296" spans="1:3">
      <c r="A2296" t="s">
        <v>2761</v>
      </c>
      <c r="B2296" s="64">
        <v>1723</v>
      </c>
      <c r="C2296" s="64">
        <v>435.1</v>
      </c>
    </row>
    <row r="2297" spans="1:3">
      <c r="A2297" t="s">
        <v>2762</v>
      </c>
      <c r="B2297" s="64">
        <v>1694</v>
      </c>
      <c r="C2297" s="64">
        <v>430.39</v>
      </c>
    </row>
    <row r="2298" spans="1:3">
      <c r="A2298" t="s">
        <v>2763</v>
      </c>
      <c r="B2298" s="64">
        <v>1685.5</v>
      </c>
      <c r="C2298" s="64">
        <v>425.95</v>
      </c>
    </row>
    <row r="2299" spans="1:3">
      <c r="A2299" t="s">
        <v>2764</v>
      </c>
      <c r="B2299" s="64">
        <v>1672</v>
      </c>
      <c r="C2299" s="64">
        <v>421.26</v>
      </c>
    </row>
    <row r="2300" spans="1:3">
      <c r="A2300" t="s">
        <v>2765</v>
      </c>
      <c r="B2300" s="64">
        <v>1669.5</v>
      </c>
      <c r="C2300" s="64">
        <v>424.92</v>
      </c>
    </row>
    <row r="2301" spans="1:3">
      <c r="A2301" t="s">
        <v>2766</v>
      </c>
      <c r="B2301" s="64">
        <v>1667.5</v>
      </c>
      <c r="C2301" s="64">
        <v>422.26</v>
      </c>
    </row>
    <row r="2302" spans="1:3">
      <c r="A2302" t="s">
        <v>2767</v>
      </c>
      <c r="B2302" s="64">
        <v>1674.5</v>
      </c>
      <c r="C2302" s="64">
        <v>424.89</v>
      </c>
    </row>
    <row r="2303" spans="1:3">
      <c r="A2303" t="s">
        <v>2768</v>
      </c>
      <c r="B2303" s="64">
        <v>1705.5</v>
      </c>
      <c r="C2303" s="64">
        <v>428.19</v>
      </c>
    </row>
    <row r="2304" spans="1:3">
      <c r="A2304" t="s">
        <v>2769</v>
      </c>
      <c r="B2304" s="64">
        <v>1753.5</v>
      </c>
      <c r="C2304" s="64">
        <v>441.35</v>
      </c>
    </row>
    <row r="2305" spans="1:3">
      <c r="A2305" t="s">
        <v>2770</v>
      </c>
      <c r="B2305" s="64">
        <v>1780</v>
      </c>
      <c r="C2305" s="64">
        <v>445.89</v>
      </c>
    </row>
    <row r="2306" spans="1:3">
      <c r="A2306" t="s">
        <v>2771</v>
      </c>
      <c r="B2306" s="64">
        <v>1785</v>
      </c>
      <c r="C2306" s="64">
        <v>442.05</v>
      </c>
    </row>
    <row r="2307" spans="1:3">
      <c r="A2307" t="s">
        <v>2772</v>
      </c>
      <c r="B2307" s="64">
        <v>1778.5</v>
      </c>
      <c r="C2307" s="64">
        <v>433.78</v>
      </c>
    </row>
    <row r="2308" spans="1:3">
      <c r="A2308" t="s">
        <v>2773</v>
      </c>
      <c r="B2308" s="64">
        <v>1756</v>
      </c>
      <c r="C2308" s="64">
        <v>428.08</v>
      </c>
    </row>
    <row r="2309" spans="1:3">
      <c r="A2309" t="s">
        <v>2774</v>
      </c>
      <c r="B2309" s="64">
        <v>1746.5</v>
      </c>
      <c r="C2309" s="64">
        <v>431.02</v>
      </c>
    </row>
    <row r="2310" spans="1:3">
      <c r="A2310" t="s">
        <v>2775</v>
      </c>
      <c r="B2310" s="64">
        <v>1725</v>
      </c>
      <c r="C2310" s="64">
        <v>426.77</v>
      </c>
    </row>
    <row r="2311" spans="1:3">
      <c r="A2311" t="s">
        <v>2776</v>
      </c>
      <c r="B2311" s="64">
        <v>1695</v>
      </c>
      <c r="C2311" s="64">
        <v>419.04</v>
      </c>
    </row>
    <row r="2312" spans="1:3">
      <c r="A2312" t="s">
        <v>2777</v>
      </c>
      <c r="B2312" s="64">
        <v>1687.5</v>
      </c>
      <c r="C2312" s="64">
        <v>420.4</v>
      </c>
    </row>
    <row r="2313" spans="1:3">
      <c r="A2313" t="s">
        <v>2778</v>
      </c>
      <c r="B2313" s="64">
        <v>1670</v>
      </c>
      <c r="C2313" s="64">
        <v>414.08</v>
      </c>
    </row>
    <row r="2314" spans="1:3">
      <c r="A2314" t="s">
        <v>2779</v>
      </c>
      <c r="B2314" s="64">
        <v>1668.5</v>
      </c>
      <c r="C2314" s="64">
        <v>415.36</v>
      </c>
    </row>
    <row r="2315" spans="1:3">
      <c r="A2315" t="s">
        <v>2780</v>
      </c>
      <c r="B2315" s="64">
        <v>1680.5</v>
      </c>
      <c r="C2315" s="64">
        <v>422.77</v>
      </c>
    </row>
    <row r="2316" spans="1:3">
      <c r="A2316" t="s">
        <v>2781</v>
      </c>
      <c r="B2316" s="64">
        <v>1717.5</v>
      </c>
      <c r="C2316" s="64">
        <v>431.97</v>
      </c>
    </row>
    <row r="2317" spans="1:3">
      <c r="A2317" t="s">
        <v>2782</v>
      </c>
      <c r="B2317" s="64">
        <v>1744</v>
      </c>
      <c r="C2317" s="64">
        <v>444.22</v>
      </c>
    </row>
    <row r="2318" spans="1:3">
      <c r="A2318" t="s">
        <v>2783</v>
      </c>
      <c r="B2318" s="64">
        <v>1752.5</v>
      </c>
      <c r="C2318" s="64">
        <v>449.82</v>
      </c>
    </row>
    <row r="2319" spans="1:3">
      <c r="A2319" t="s">
        <v>2784</v>
      </c>
      <c r="B2319" s="64">
        <v>1736.5</v>
      </c>
      <c r="C2319" s="64">
        <v>450.1</v>
      </c>
    </row>
    <row r="2320" spans="1:3">
      <c r="A2320" t="s">
        <v>2785</v>
      </c>
      <c r="B2320" s="64">
        <v>1726</v>
      </c>
      <c r="C2320" s="64">
        <v>442.56</v>
      </c>
    </row>
    <row r="2321" spans="1:3">
      <c r="A2321" t="s">
        <v>2786</v>
      </c>
      <c r="B2321" s="64">
        <v>1703.5</v>
      </c>
      <c r="C2321" s="64">
        <v>439.16</v>
      </c>
    </row>
    <row r="2322" spans="1:3">
      <c r="A2322" t="s">
        <v>2787</v>
      </c>
      <c r="B2322" s="64">
        <v>1680</v>
      </c>
      <c r="C2322" s="64">
        <v>433.88</v>
      </c>
    </row>
    <row r="2323" spans="1:3">
      <c r="A2323" t="s">
        <v>2788</v>
      </c>
      <c r="B2323" s="64">
        <v>1668.5</v>
      </c>
      <c r="C2323" s="64">
        <v>430.25</v>
      </c>
    </row>
    <row r="2324" spans="1:3">
      <c r="A2324" t="s">
        <v>2789</v>
      </c>
      <c r="B2324" s="64">
        <v>1662.5</v>
      </c>
      <c r="C2324" s="64">
        <v>432.15</v>
      </c>
    </row>
    <row r="2325" spans="1:3">
      <c r="A2325" t="s">
        <v>2790</v>
      </c>
      <c r="B2325" s="64">
        <v>1679.5</v>
      </c>
      <c r="C2325" s="64">
        <v>435.33</v>
      </c>
    </row>
    <row r="2326" spans="1:3">
      <c r="A2326" t="s">
        <v>2791</v>
      </c>
      <c r="B2326" s="64">
        <v>1687</v>
      </c>
      <c r="C2326" s="64">
        <v>437.5</v>
      </c>
    </row>
    <row r="2327" spans="1:3">
      <c r="A2327" t="s">
        <v>2792</v>
      </c>
      <c r="B2327" s="64">
        <v>1704.5</v>
      </c>
      <c r="C2327" s="64">
        <v>437.84</v>
      </c>
    </row>
    <row r="2328" spans="1:3">
      <c r="A2328" t="s">
        <v>2793</v>
      </c>
      <c r="B2328" s="64">
        <v>1695</v>
      </c>
      <c r="C2328" s="64">
        <v>434.5</v>
      </c>
    </row>
    <row r="2329" spans="1:3">
      <c r="A2329" t="s">
        <v>2794</v>
      </c>
      <c r="B2329" s="64">
        <v>1694.5</v>
      </c>
      <c r="C2329" s="64">
        <v>438.88</v>
      </c>
    </row>
    <row r="2330" spans="1:3">
      <c r="A2330" t="s">
        <v>2795</v>
      </c>
      <c r="B2330" s="64">
        <v>1678.5</v>
      </c>
      <c r="C2330" s="64">
        <v>435.63</v>
      </c>
    </row>
    <row r="2331" spans="1:3">
      <c r="A2331" t="s">
        <v>2796</v>
      </c>
      <c r="B2331" s="64">
        <v>1671</v>
      </c>
      <c r="C2331" s="64">
        <v>437.43</v>
      </c>
    </row>
    <row r="2332" spans="1:3">
      <c r="A2332" t="s">
        <v>2797</v>
      </c>
      <c r="B2332" s="64">
        <v>1665</v>
      </c>
      <c r="C2332" s="64">
        <v>435.41</v>
      </c>
    </row>
    <row r="2333" spans="1:3">
      <c r="A2333" t="s">
        <v>2798</v>
      </c>
      <c r="B2333" s="64">
        <v>1663</v>
      </c>
      <c r="C2333" s="64">
        <v>431.84</v>
      </c>
    </row>
    <row r="2334" spans="1:3">
      <c r="A2334" t="s">
        <v>2799</v>
      </c>
      <c r="B2334" s="64">
        <v>1663</v>
      </c>
      <c r="C2334" s="64">
        <v>432.17</v>
      </c>
    </row>
    <row r="2335" spans="1:3">
      <c r="A2335" t="s">
        <v>2800</v>
      </c>
      <c r="B2335" s="64">
        <v>1679</v>
      </c>
      <c r="C2335" s="64">
        <v>438.27</v>
      </c>
    </row>
    <row r="2336" spans="1:3">
      <c r="A2336" t="s">
        <v>2801</v>
      </c>
      <c r="B2336" s="64">
        <v>1680.5</v>
      </c>
      <c r="C2336" s="64">
        <v>438.09</v>
      </c>
    </row>
    <row r="2337" spans="1:3">
      <c r="A2337" t="s">
        <v>2802</v>
      </c>
      <c r="B2337" s="64">
        <v>1690.5</v>
      </c>
      <c r="C2337" s="64">
        <v>439.66</v>
      </c>
    </row>
    <row r="2338" spans="1:3">
      <c r="A2338" t="s">
        <v>2803</v>
      </c>
      <c r="B2338" s="64">
        <v>1704</v>
      </c>
      <c r="C2338" s="64">
        <v>442.25</v>
      </c>
    </row>
    <row r="2339" spans="1:3">
      <c r="A2339" t="s">
        <v>2804</v>
      </c>
      <c r="B2339" s="64">
        <v>1706</v>
      </c>
      <c r="C2339" s="64">
        <v>446.48</v>
      </c>
    </row>
    <row r="2340" spans="1:3">
      <c r="A2340" t="s">
        <v>2805</v>
      </c>
      <c r="B2340" s="64">
        <v>1720.5</v>
      </c>
      <c r="C2340" s="64">
        <v>453.48</v>
      </c>
    </row>
    <row r="2341" spans="1:3">
      <c r="A2341" t="s">
        <v>2806</v>
      </c>
      <c r="B2341" s="64">
        <v>1724.5</v>
      </c>
      <c r="C2341" s="64">
        <v>451.79</v>
      </c>
    </row>
    <row r="2342" spans="1:3">
      <c r="A2342" t="s">
        <v>2807</v>
      </c>
      <c r="B2342" s="64">
        <v>1728.5</v>
      </c>
      <c r="C2342" s="64">
        <v>454.15</v>
      </c>
    </row>
    <row r="2343" spans="1:3">
      <c r="A2343" t="s">
        <v>2808</v>
      </c>
      <c r="B2343" s="64">
        <v>1718</v>
      </c>
      <c r="C2343" s="64">
        <v>457.77</v>
      </c>
    </row>
    <row r="2344" spans="1:3">
      <c r="A2344" t="s">
        <v>2809</v>
      </c>
      <c r="B2344" s="64">
        <v>1702.5</v>
      </c>
      <c r="C2344" s="64">
        <v>454</v>
      </c>
    </row>
    <row r="2345" spans="1:3">
      <c r="A2345" t="s">
        <v>2810</v>
      </c>
      <c r="B2345" s="64">
        <v>1707</v>
      </c>
      <c r="C2345" s="64">
        <v>456.3</v>
      </c>
    </row>
    <row r="2346" spans="1:3">
      <c r="A2346" t="s">
        <v>2811</v>
      </c>
      <c r="B2346" s="64">
        <v>1713.5</v>
      </c>
      <c r="C2346" s="64">
        <v>456.08</v>
      </c>
    </row>
    <row r="2347" spans="1:3">
      <c r="A2347" t="s">
        <v>2812</v>
      </c>
      <c r="B2347" s="64">
        <v>1718.5</v>
      </c>
      <c r="C2347" s="64">
        <v>456.68</v>
      </c>
    </row>
    <row r="2348" spans="1:3">
      <c r="A2348" t="s">
        <v>2813</v>
      </c>
      <c r="B2348" s="64">
        <v>1736</v>
      </c>
      <c r="C2348" s="64">
        <v>461.82</v>
      </c>
    </row>
    <row r="2349" spans="1:3">
      <c r="A2349" t="s">
        <v>2814</v>
      </c>
      <c r="B2349" s="64">
        <v>1750.5</v>
      </c>
      <c r="C2349" s="64">
        <v>469.43</v>
      </c>
    </row>
    <row r="2350" spans="1:3">
      <c r="A2350" t="s">
        <v>2815</v>
      </c>
      <c r="B2350" s="64">
        <v>1761</v>
      </c>
      <c r="C2350" s="64">
        <v>469.98</v>
      </c>
    </row>
    <row r="2351" spans="1:3">
      <c r="A2351" t="s">
        <v>2816</v>
      </c>
      <c r="B2351" s="64">
        <v>1762.5</v>
      </c>
      <c r="C2351" s="64">
        <v>471.51</v>
      </c>
    </row>
    <row r="2352" spans="1:3">
      <c r="A2352" t="s">
        <v>2817</v>
      </c>
      <c r="B2352" s="64">
        <v>1771.5</v>
      </c>
      <c r="C2352" s="64">
        <v>469.52</v>
      </c>
    </row>
    <row r="2353" spans="1:3">
      <c r="A2353" t="s">
        <v>2818</v>
      </c>
      <c r="B2353" s="64">
        <v>1787.5</v>
      </c>
      <c r="C2353" s="64">
        <v>474.01</v>
      </c>
    </row>
    <row r="2354" spans="1:3">
      <c r="A2354" t="s">
        <v>2819</v>
      </c>
      <c r="B2354" s="64">
        <v>1804.5</v>
      </c>
      <c r="C2354" s="64">
        <v>477</v>
      </c>
    </row>
    <row r="2355" spans="1:3">
      <c r="A2355" t="s">
        <v>2820</v>
      </c>
      <c r="B2355" s="64">
        <v>1792</v>
      </c>
      <c r="C2355" s="64">
        <v>475.58</v>
      </c>
    </row>
    <row r="2356" spans="1:3">
      <c r="A2356" t="s">
        <v>2821</v>
      </c>
      <c r="B2356" s="64">
        <v>1789.5</v>
      </c>
      <c r="C2356" s="64">
        <v>473.54</v>
      </c>
    </row>
    <row r="2357" spans="1:3">
      <c r="A2357" t="s">
        <v>2822</v>
      </c>
      <c r="B2357" s="64">
        <v>1790</v>
      </c>
      <c r="C2357" s="64">
        <v>471.8</v>
      </c>
    </row>
    <row r="2358" spans="1:3">
      <c r="A2358" t="s">
        <v>2823</v>
      </c>
      <c r="B2358" s="64">
        <v>1777.5</v>
      </c>
      <c r="C2358" s="64">
        <v>468.01</v>
      </c>
    </row>
    <row r="2359" spans="1:3">
      <c r="A2359" t="s">
        <v>2824</v>
      </c>
      <c r="B2359" s="64">
        <v>1793.5</v>
      </c>
      <c r="C2359" s="64">
        <v>466.81</v>
      </c>
    </row>
    <row r="2360" spans="1:3">
      <c r="A2360" t="s">
        <v>2825</v>
      </c>
      <c r="B2360" s="64">
        <v>1790.5</v>
      </c>
      <c r="C2360" s="64">
        <v>460.99</v>
      </c>
    </row>
    <row r="2361" spans="1:3">
      <c r="A2361" t="s">
        <v>2826</v>
      </c>
      <c r="B2361" s="64">
        <v>1792.5</v>
      </c>
      <c r="C2361" s="64">
        <v>452.54</v>
      </c>
    </row>
    <row r="2362" spans="1:3">
      <c r="A2362" t="s">
        <v>2827</v>
      </c>
      <c r="B2362" s="64">
        <v>1796.5</v>
      </c>
      <c r="C2362" s="64">
        <v>454.12</v>
      </c>
    </row>
    <row r="2363" spans="1:3">
      <c r="A2363" t="s">
        <v>2828</v>
      </c>
      <c r="B2363" s="64">
        <v>1803</v>
      </c>
      <c r="C2363" s="64">
        <v>453.47</v>
      </c>
    </row>
    <row r="2364" spans="1:3">
      <c r="A2364" t="s">
        <v>2829</v>
      </c>
      <c r="B2364" s="64">
        <v>1811.5</v>
      </c>
      <c r="C2364" s="64">
        <v>461.53</v>
      </c>
    </row>
    <row r="2365" spans="1:3">
      <c r="A2365" t="s">
        <v>2830</v>
      </c>
      <c r="B2365" s="64">
        <v>1814.5</v>
      </c>
      <c r="C2365" s="64">
        <v>460.65</v>
      </c>
    </row>
    <row r="2366" spans="1:3">
      <c r="A2366" t="s">
        <v>2831</v>
      </c>
      <c r="B2366" s="64">
        <v>1820.5</v>
      </c>
      <c r="C2366" s="64">
        <v>457.64</v>
      </c>
    </row>
    <row r="2367" spans="1:3">
      <c r="A2367" t="s">
        <v>2832</v>
      </c>
      <c r="B2367" s="64">
        <v>1819.5</v>
      </c>
      <c r="C2367" s="64">
        <v>459.12</v>
      </c>
    </row>
    <row r="2368" spans="1:3">
      <c r="A2368" t="s">
        <v>2833</v>
      </c>
      <c r="B2368" s="64">
        <v>1814</v>
      </c>
      <c r="C2368" s="64">
        <v>449.34</v>
      </c>
    </row>
    <row r="2369" spans="1:3">
      <c r="A2369" t="s">
        <v>2834</v>
      </c>
      <c r="B2369" s="64">
        <v>1806</v>
      </c>
      <c r="C2369" s="64">
        <v>452.29</v>
      </c>
    </row>
    <row r="2370" spans="1:3">
      <c r="A2370" t="s">
        <v>2835</v>
      </c>
      <c r="B2370" s="64">
        <v>1810</v>
      </c>
      <c r="C2370" s="64">
        <v>452.5</v>
      </c>
    </row>
    <row r="2371" spans="1:3">
      <c r="A2371" t="s">
        <v>2836</v>
      </c>
      <c r="B2371" s="64">
        <v>1805.5</v>
      </c>
      <c r="C2371" s="64">
        <v>444.05</v>
      </c>
    </row>
    <row r="2372" spans="1:3">
      <c r="A2372" t="s">
        <v>2837</v>
      </c>
      <c r="B2372" s="64">
        <v>1791.5</v>
      </c>
      <c r="C2372" s="64">
        <v>443.44</v>
      </c>
    </row>
    <row r="2373" spans="1:3">
      <c r="A2373" t="s">
        <v>2838</v>
      </c>
      <c r="B2373" s="64">
        <v>1792</v>
      </c>
      <c r="C2373" s="64">
        <v>445.33</v>
      </c>
    </row>
    <row r="2374" spans="1:3">
      <c r="A2374" t="s">
        <v>2839</v>
      </c>
      <c r="B2374" s="64">
        <v>1788</v>
      </c>
      <c r="C2374" s="64">
        <v>439.1</v>
      </c>
    </row>
    <row r="2375" spans="1:3">
      <c r="A2375" t="s">
        <v>2840</v>
      </c>
      <c r="B2375" s="64">
        <v>1777</v>
      </c>
      <c r="C2375" s="64">
        <v>431.62</v>
      </c>
    </row>
    <row r="2376" spans="1:3">
      <c r="A2376" t="s">
        <v>2841</v>
      </c>
      <c r="B2376" s="64">
        <v>1772</v>
      </c>
      <c r="C2376" s="64">
        <v>426.89</v>
      </c>
    </row>
    <row r="2377" spans="1:3">
      <c r="A2377" t="s">
        <v>2842</v>
      </c>
      <c r="B2377" s="64">
        <v>1756</v>
      </c>
      <c r="C2377" s="64">
        <v>423.23</v>
      </c>
    </row>
    <row r="2378" spans="1:3">
      <c r="A2378" t="s">
        <v>2843</v>
      </c>
      <c r="B2378" s="64">
        <v>1750</v>
      </c>
      <c r="C2378" s="64">
        <v>421.08</v>
      </c>
    </row>
    <row r="2379" spans="1:3">
      <c r="A2379" t="s">
        <v>2844</v>
      </c>
      <c r="B2379" s="64">
        <v>1737</v>
      </c>
      <c r="C2379" s="64">
        <v>417.25</v>
      </c>
    </row>
    <row r="2380" spans="1:3">
      <c r="A2380" t="s">
        <v>2845</v>
      </c>
      <c r="B2380" s="64">
        <v>1741.5</v>
      </c>
      <c r="C2380" s="64">
        <v>421.57</v>
      </c>
    </row>
    <row r="2381" spans="1:3">
      <c r="A2381" t="s">
        <v>2846</v>
      </c>
      <c r="B2381" s="64">
        <v>1751.5</v>
      </c>
      <c r="C2381" s="64">
        <v>418.82</v>
      </c>
    </row>
    <row r="2382" spans="1:3">
      <c r="A2382" t="s">
        <v>2847</v>
      </c>
      <c r="B2382" s="64">
        <v>1765.5</v>
      </c>
      <c r="C2382" s="64">
        <v>422.47</v>
      </c>
    </row>
    <row r="2383" spans="1:3">
      <c r="A2383" t="s">
        <v>2848</v>
      </c>
      <c r="B2383" s="64">
        <v>1774.5</v>
      </c>
      <c r="C2383" s="64">
        <v>432.38</v>
      </c>
    </row>
    <row r="2384" spans="1:3">
      <c r="A2384" t="s">
        <v>2849</v>
      </c>
      <c r="B2384" s="64">
        <v>1779.5</v>
      </c>
      <c r="C2384" s="64">
        <v>433.92</v>
      </c>
    </row>
    <row r="2385" spans="1:3">
      <c r="A2385" t="s">
        <v>2850</v>
      </c>
      <c r="B2385" s="64">
        <v>1774</v>
      </c>
      <c r="C2385" s="64">
        <v>435.55</v>
      </c>
    </row>
    <row r="2386" spans="1:3">
      <c r="A2386" t="s">
        <v>2851</v>
      </c>
      <c r="B2386" s="64">
        <v>1779</v>
      </c>
      <c r="C2386" s="64">
        <v>434.22</v>
      </c>
    </row>
    <row r="2387" spans="1:3">
      <c r="A2387" t="s">
        <v>2852</v>
      </c>
      <c r="B2387" s="64">
        <v>1771.5</v>
      </c>
      <c r="C2387" s="64">
        <v>432.18</v>
      </c>
    </row>
    <row r="2388" spans="1:3">
      <c r="A2388" t="s">
        <v>2853</v>
      </c>
      <c r="B2388" s="64">
        <v>1752.5</v>
      </c>
      <c r="C2388" s="64">
        <v>431.33</v>
      </c>
    </row>
    <row r="2389" spans="1:3">
      <c r="A2389" t="s">
        <v>2854</v>
      </c>
      <c r="B2389" s="64">
        <v>1751.5</v>
      </c>
      <c r="C2389" s="64">
        <v>431.72</v>
      </c>
    </row>
    <row r="2390" spans="1:3">
      <c r="A2390" t="s">
        <v>2855</v>
      </c>
      <c r="B2390" s="64">
        <v>1751.5</v>
      </c>
      <c r="C2390" s="64">
        <v>428.13</v>
      </c>
    </row>
    <row r="2391" spans="1:3">
      <c r="A2391" t="s">
        <v>2856</v>
      </c>
      <c r="B2391" s="64">
        <v>1783.5</v>
      </c>
      <c r="C2391" s="64">
        <v>436.06</v>
      </c>
    </row>
    <row r="2392" spans="1:3">
      <c r="A2392" t="s">
        <v>2857</v>
      </c>
      <c r="B2392" s="64">
        <v>1808.5</v>
      </c>
      <c r="C2392" s="64">
        <v>443.26</v>
      </c>
    </row>
    <row r="2393" spans="1:3">
      <c r="A2393" t="s">
        <v>2858</v>
      </c>
      <c r="B2393" s="64">
        <v>1805</v>
      </c>
      <c r="C2393" s="64">
        <v>439.07</v>
      </c>
    </row>
    <row r="2394" spans="1:3">
      <c r="A2394" t="s">
        <v>2859</v>
      </c>
      <c r="B2394" s="64">
        <v>1801.5</v>
      </c>
      <c r="C2394" s="64">
        <v>433.37</v>
      </c>
    </row>
    <row r="2395" spans="1:3">
      <c r="A2395" t="s">
        <v>2860</v>
      </c>
      <c r="B2395" s="64">
        <v>1801</v>
      </c>
      <c r="C2395" s="64">
        <v>433.66</v>
      </c>
    </row>
    <row r="2396" spans="1:3">
      <c r="A2396" t="s">
        <v>2861</v>
      </c>
      <c r="B2396" s="64">
        <v>1806.5</v>
      </c>
      <c r="C2396" s="64">
        <v>433.11</v>
      </c>
    </row>
    <row r="2397" spans="1:3">
      <c r="A2397" t="s">
        <v>2862</v>
      </c>
      <c r="B2397" s="64">
        <v>1805</v>
      </c>
      <c r="C2397" s="64">
        <v>432.54</v>
      </c>
    </row>
    <row r="2398" spans="1:3">
      <c r="A2398" t="s">
        <v>2863</v>
      </c>
      <c r="B2398" s="64">
        <v>1812</v>
      </c>
      <c r="C2398" s="64">
        <v>436.1</v>
      </c>
    </row>
    <row r="2399" spans="1:3">
      <c r="A2399" t="s">
        <v>2864</v>
      </c>
      <c r="B2399" s="64">
        <v>1814</v>
      </c>
      <c r="C2399" s="64">
        <v>436.06</v>
      </c>
    </row>
    <row r="2400" spans="1:3">
      <c r="A2400" t="s">
        <v>2865</v>
      </c>
      <c r="B2400" s="64">
        <v>1811</v>
      </c>
      <c r="C2400" s="64">
        <v>435.86</v>
      </c>
    </row>
    <row r="2401" spans="1:3">
      <c r="A2401" t="s">
        <v>2866</v>
      </c>
      <c r="B2401" s="64">
        <v>1815.5</v>
      </c>
      <c r="C2401" s="64">
        <v>437.36</v>
      </c>
    </row>
    <row r="2402" spans="1:3">
      <c r="A2402" t="s">
        <v>2867</v>
      </c>
      <c r="B2402" s="64">
        <v>1818.5</v>
      </c>
      <c r="C2402" s="64">
        <v>436.82</v>
      </c>
    </row>
    <row r="2403" spans="1:3">
      <c r="A2403" t="s">
        <v>2868</v>
      </c>
      <c r="B2403" s="64">
        <v>1835.5</v>
      </c>
      <c r="C2403" s="64">
        <v>443.89</v>
      </c>
    </row>
    <row r="2404" spans="1:3">
      <c r="A2404" t="s">
        <v>2869</v>
      </c>
      <c r="B2404" s="64">
        <v>1839.5</v>
      </c>
      <c r="C2404" s="64">
        <v>450.42</v>
      </c>
    </row>
    <row r="2405" spans="1:3">
      <c r="A2405" t="s">
        <v>2870</v>
      </c>
      <c r="B2405" s="64">
        <v>1839.5</v>
      </c>
      <c r="C2405" s="64">
        <v>452.97</v>
      </c>
    </row>
    <row r="2406" spans="1:3">
      <c r="A2406" t="s">
        <v>2871</v>
      </c>
      <c r="B2406" s="64">
        <v>1854.5</v>
      </c>
      <c r="C2406" s="64">
        <v>452.1</v>
      </c>
    </row>
    <row r="2407" spans="1:3">
      <c r="A2407" t="s">
        <v>2872</v>
      </c>
      <c r="B2407" s="64">
        <v>1866.5</v>
      </c>
      <c r="C2407" s="64">
        <v>456.36</v>
      </c>
    </row>
    <row r="2408" spans="1:3">
      <c r="A2408" t="s">
        <v>2873</v>
      </c>
      <c r="B2408" s="64">
        <v>1867.5</v>
      </c>
      <c r="C2408" s="64">
        <v>456.16</v>
      </c>
    </row>
    <row r="2409" spans="1:3">
      <c r="A2409" t="s">
        <v>2874</v>
      </c>
      <c r="B2409" s="64">
        <v>1869</v>
      </c>
      <c r="C2409" s="64">
        <v>453.42</v>
      </c>
    </row>
    <row r="2410" spans="1:3">
      <c r="A2410" t="s">
        <v>2875</v>
      </c>
      <c r="B2410" s="64">
        <v>1868</v>
      </c>
      <c r="C2410" s="64">
        <v>457.28</v>
      </c>
    </row>
    <row r="2411" spans="1:3">
      <c r="A2411" t="s">
        <v>2876</v>
      </c>
      <c r="B2411" s="64">
        <v>1869</v>
      </c>
      <c r="C2411" s="64">
        <v>452.87</v>
      </c>
    </row>
    <row r="2412" spans="1:3">
      <c r="A2412" t="s">
        <v>2877</v>
      </c>
      <c r="B2412" s="64">
        <v>1872.5</v>
      </c>
      <c r="C2412" s="64">
        <v>450.34</v>
      </c>
    </row>
    <row r="2413" spans="1:3">
      <c r="A2413" t="s">
        <v>2878</v>
      </c>
      <c r="B2413" s="64">
        <v>1867</v>
      </c>
      <c r="C2413" s="64">
        <v>449.01</v>
      </c>
    </row>
    <row r="2414" spans="1:3">
      <c r="A2414" t="s">
        <v>2879</v>
      </c>
      <c r="B2414" s="64">
        <v>1861.5</v>
      </c>
      <c r="C2414" s="64">
        <v>447.48</v>
      </c>
    </row>
    <row r="2415" spans="1:3">
      <c r="A2415" t="s">
        <v>2880</v>
      </c>
      <c r="B2415" s="64">
        <v>1853.5</v>
      </c>
      <c r="C2415" s="64">
        <v>450.43</v>
      </c>
    </row>
    <row r="2416" spans="1:3">
      <c r="A2416" t="s">
        <v>2881</v>
      </c>
      <c r="B2416" s="64">
        <v>1862.5</v>
      </c>
      <c r="C2416" s="64">
        <v>450.42</v>
      </c>
    </row>
    <row r="2417" spans="1:3">
      <c r="A2417" t="s">
        <v>2882</v>
      </c>
      <c r="B2417" s="64">
        <v>1873</v>
      </c>
      <c r="C2417" s="64">
        <v>459.86</v>
      </c>
    </row>
    <row r="2418" spans="1:3">
      <c r="A2418" t="s">
        <v>2883</v>
      </c>
      <c r="B2418" s="64">
        <v>1883.5</v>
      </c>
      <c r="C2418" s="64">
        <v>467.14</v>
      </c>
    </row>
    <row r="2419" spans="1:3">
      <c r="A2419" t="s">
        <v>2884</v>
      </c>
      <c r="B2419" s="64">
        <v>1891</v>
      </c>
      <c r="C2419" s="64">
        <v>468.53</v>
      </c>
    </row>
    <row r="2420" spans="1:3">
      <c r="A2420" t="s">
        <v>2885</v>
      </c>
      <c r="B2420" s="64">
        <v>1894</v>
      </c>
      <c r="C2420" s="64">
        <v>472.55</v>
      </c>
    </row>
    <row r="2421" spans="1:3">
      <c r="A2421" t="s">
        <v>2886</v>
      </c>
      <c r="B2421" s="64">
        <v>1905.5</v>
      </c>
      <c r="C2421" s="64">
        <v>477.69</v>
      </c>
    </row>
    <row r="2422" spans="1:3">
      <c r="A2422" t="s">
        <v>2887</v>
      </c>
      <c r="B2422" s="64">
        <v>1932.5</v>
      </c>
      <c r="C2422" s="64">
        <v>483.49</v>
      </c>
    </row>
    <row r="2423" spans="1:3">
      <c r="A2423" t="s">
        <v>2888</v>
      </c>
      <c r="B2423" s="64">
        <v>1936.5</v>
      </c>
      <c r="C2423" s="64">
        <v>485.46</v>
      </c>
    </row>
    <row r="2424" spans="1:3">
      <c r="A2424" t="s">
        <v>2889</v>
      </c>
      <c r="B2424" s="64">
        <v>1938</v>
      </c>
      <c r="C2424" s="64">
        <v>483.05</v>
      </c>
    </row>
    <row r="2425" spans="1:3">
      <c r="A2425" t="s">
        <v>2890</v>
      </c>
      <c r="B2425" s="64">
        <v>1933</v>
      </c>
      <c r="C2425" s="64">
        <v>483.37</v>
      </c>
    </row>
    <row r="2426" spans="1:3">
      <c r="A2426" t="s">
        <v>2891</v>
      </c>
      <c r="B2426" s="64">
        <v>1941</v>
      </c>
      <c r="C2426" s="64">
        <v>484.28</v>
      </c>
    </row>
    <row r="2427" spans="1:3">
      <c r="A2427" t="s">
        <v>2892</v>
      </c>
      <c r="B2427" s="64">
        <v>1941.5</v>
      </c>
      <c r="C2427" s="64">
        <v>486.47</v>
      </c>
    </row>
    <row r="2428" spans="1:3">
      <c r="A2428" t="s">
        <v>2893</v>
      </c>
      <c r="B2428" s="64">
        <v>1944</v>
      </c>
      <c r="C2428" s="64">
        <v>475.89</v>
      </c>
    </row>
    <row r="2429" spans="1:3">
      <c r="A2429" t="s">
        <v>2894</v>
      </c>
      <c r="B2429" s="64">
        <v>1946.5</v>
      </c>
      <c r="C2429" s="64">
        <v>476.15</v>
      </c>
    </row>
    <row r="2430" spans="1:3">
      <c r="A2430" t="s">
        <v>2895</v>
      </c>
      <c r="B2430" s="64">
        <v>1943</v>
      </c>
      <c r="C2430" s="64">
        <v>467.52</v>
      </c>
    </row>
    <row r="2431" spans="1:3">
      <c r="A2431" t="s">
        <v>2896</v>
      </c>
      <c r="B2431" s="64">
        <v>1949.5</v>
      </c>
      <c r="C2431" s="64">
        <v>471.24</v>
      </c>
    </row>
    <row r="2432" spans="1:3">
      <c r="A2432" t="s">
        <v>2897</v>
      </c>
      <c r="B2432" s="64">
        <v>1950.5</v>
      </c>
      <c r="C2432" s="64">
        <v>467.75</v>
      </c>
    </row>
    <row r="2433" spans="1:3">
      <c r="A2433" t="s">
        <v>2898</v>
      </c>
      <c r="B2433" s="64">
        <v>1951.5</v>
      </c>
      <c r="C2433" s="64">
        <v>466.09</v>
      </c>
    </row>
    <row r="2434" spans="1:3">
      <c r="A2434" t="s">
        <v>2899</v>
      </c>
      <c r="B2434" s="64">
        <v>1960.5</v>
      </c>
      <c r="C2434" s="64">
        <v>467.9</v>
      </c>
    </row>
    <row r="2435" spans="1:3">
      <c r="A2435" t="s">
        <v>2900</v>
      </c>
      <c r="B2435" s="64">
        <v>1962</v>
      </c>
      <c r="C2435" s="64">
        <v>467.14</v>
      </c>
    </row>
    <row r="2436" spans="1:3">
      <c r="A2436" t="s">
        <v>2901</v>
      </c>
      <c r="B2436" s="64">
        <v>1960.5</v>
      </c>
      <c r="C2436" s="64">
        <v>467.12</v>
      </c>
    </row>
    <row r="2437" spans="1:3">
      <c r="A2437" t="s">
        <v>2902</v>
      </c>
      <c r="B2437" s="64">
        <v>1971.5</v>
      </c>
      <c r="C2437" s="64">
        <v>469.85</v>
      </c>
    </row>
    <row r="2438" spans="1:3">
      <c r="A2438" t="s">
        <v>2903</v>
      </c>
      <c r="B2438" s="64">
        <v>1974</v>
      </c>
      <c r="C2438" s="64">
        <v>471.01</v>
      </c>
    </row>
    <row r="2439" spans="1:3">
      <c r="A2439" t="s">
        <v>2904</v>
      </c>
      <c r="B2439" s="64">
        <v>1999.5</v>
      </c>
      <c r="C2439" s="64">
        <v>474.72</v>
      </c>
    </row>
    <row r="2440" spans="1:3">
      <c r="A2440" t="s">
        <v>2905</v>
      </c>
      <c r="B2440" s="64">
        <v>2013.5</v>
      </c>
      <c r="C2440" s="64">
        <v>474.43</v>
      </c>
    </row>
    <row r="2441" spans="1:3">
      <c r="A2441" t="s">
        <v>2906</v>
      </c>
      <c r="B2441" s="64">
        <v>2051</v>
      </c>
      <c r="C2441" s="64">
        <v>481.79</v>
      </c>
    </row>
    <row r="2442" spans="1:3">
      <c r="A2442" t="s">
        <v>2907</v>
      </c>
      <c r="B2442" s="64">
        <v>2072</v>
      </c>
      <c r="C2442" s="64">
        <v>491.69</v>
      </c>
    </row>
    <row r="2443" spans="1:3">
      <c r="A2443" t="s">
        <v>2908</v>
      </c>
      <c r="B2443" s="64">
        <v>2079</v>
      </c>
      <c r="C2443" s="64">
        <v>490.91</v>
      </c>
    </row>
    <row r="2444" spans="1:3">
      <c r="A2444" t="s">
        <v>2909</v>
      </c>
      <c r="B2444" s="64">
        <v>2078</v>
      </c>
      <c r="C2444" s="64">
        <v>492.65</v>
      </c>
    </row>
    <row r="2445" spans="1:3">
      <c r="A2445" t="s">
        <v>2910</v>
      </c>
      <c r="B2445" s="64">
        <v>2076.5</v>
      </c>
      <c r="C2445" s="64">
        <v>493.46</v>
      </c>
    </row>
    <row r="2446" spans="1:3">
      <c r="A2446" t="s">
        <v>2911</v>
      </c>
      <c r="B2446" s="64">
        <v>2077</v>
      </c>
      <c r="C2446" s="64">
        <v>493.94</v>
      </c>
    </row>
    <row r="2447" spans="1:3">
      <c r="A2447" t="s">
        <v>2912</v>
      </c>
      <c r="B2447" s="64">
        <v>2073.5</v>
      </c>
      <c r="C2447" s="64">
        <v>495.34</v>
      </c>
    </row>
    <row r="2448" spans="1:3">
      <c r="A2448" t="s">
        <v>2913</v>
      </c>
      <c r="B2448" s="64">
        <v>2073.5</v>
      </c>
      <c r="C2448" s="64">
        <v>500.48</v>
      </c>
    </row>
    <row r="2449" spans="1:3">
      <c r="A2449" t="s">
        <v>2914</v>
      </c>
      <c r="B2449" s="64">
        <v>2068.5</v>
      </c>
      <c r="C2449" s="64">
        <v>500.48</v>
      </c>
    </row>
    <row r="2450" spans="1:3">
      <c r="A2450" t="s">
        <v>2915</v>
      </c>
      <c r="B2450" s="64">
        <v>2064.5</v>
      </c>
      <c r="C2450" s="64">
        <v>498.07</v>
      </c>
    </row>
    <row r="2451" spans="1:3">
      <c r="A2451" t="s">
        <v>2916</v>
      </c>
      <c r="B2451" s="64">
        <v>2057</v>
      </c>
      <c r="C2451" s="64">
        <v>497.7</v>
      </c>
    </row>
    <row r="2452" spans="1:3">
      <c r="A2452" t="s">
        <v>2917</v>
      </c>
      <c r="B2452" s="64">
        <v>2055</v>
      </c>
      <c r="C2452" s="64">
        <v>503.06</v>
      </c>
    </row>
    <row r="2453" spans="1:3">
      <c r="A2453" t="s">
        <v>2918</v>
      </c>
      <c r="B2453" s="64">
        <v>2054</v>
      </c>
      <c r="C2453" s="64">
        <v>500.12</v>
      </c>
    </row>
    <row r="2454" spans="1:3">
      <c r="A2454" t="s">
        <v>2919</v>
      </c>
      <c r="B2454" s="64">
        <v>2050.5</v>
      </c>
      <c r="C2454" s="64">
        <v>504.92</v>
      </c>
    </row>
    <row r="2455" spans="1:3">
      <c r="A2455" t="s">
        <v>2920</v>
      </c>
      <c r="B2455" s="64">
        <v>2049.5</v>
      </c>
      <c r="C2455" s="64">
        <v>504.31</v>
      </c>
    </row>
    <row r="2456" spans="1:3">
      <c r="A2456" t="s">
        <v>2921</v>
      </c>
      <c r="B2456" s="64">
        <v>2046</v>
      </c>
      <c r="C2456" s="64">
        <v>503.07</v>
      </c>
    </row>
    <row r="2457" spans="1:3">
      <c r="A2457" t="s">
        <v>2922</v>
      </c>
      <c r="B2457" s="64">
        <v>2042</v>
      </c>
      <c r="C2457" s="64">
        <v>502.83</v>
      </c>
    </row>
    <row r="2458" spans="1:3">
      <c r="A2458" t="s">
        <v>2923</v>
      </c>
      <c r="B2458" s="64">
        <v>2056</v>
      </c>
      <c r="C2458" s="64">
        <v>501.83</v>
      </c>
    </row>
    <row r="2459" spans="1:3">
      <c r="A2459" t="s">
        <v>2924</v>
      </c>
      <c r="B2459" s="64">
        <v>2062</v>
      </c>
      <c r="C2459" s="64">
        <v>506.01</v>
      </c>
    </row>
    <row r="2460" spans="1:3">
      <c r="A2460" t="s">
        <v>2925</v>
      </c>
      <c r="B2460" s="64">
        <v>2090.5</v>
      </c>
      <c r="C2460" s="64">
        <v>514.52</v>
      </c>
    </row>
    <row r="2461" spans="1:3">
      <c r="A2461" t="s">
        <v>2926</v>
      </c>
      <c r="B2461" s="64">
        <v>2100</v>
      </c>
      <c r="C2461" s="64">
        <v>518.77</v>
      </c>
    </row>
    <row r="2462" spans="1:3">
      <c r="A2462" t="s">
        <v>2927</v>
      </c>
      <c r="B2462" s="64">
        <v>2105.5</v>
      </c>
      <c r="C2462" s="64">
        <v>524.28</v>
      </c>
    </row>
    <row r="2463" spans="1:3">
      <c r="A2463" t="s">
        <v>2928</v>
      </c>
      <c r="B2463" s="64">
        <v>2108</v>
      </c>
      <c r="C2463" s="64">
        <v>523.99</v>
      </c>
    </row>
    <row r="2464" spans="1:3">
      <c r="A2464" t="s">
        <v>2929</v>
      </c>
      <c r="B2464" s="64">
        <v>2117.5</v>
      </c>
      <c r="C2464" s="64">
        <v>522.45000000000005</v>
      </c>
    </row>
    <row r="2465" spans="1:3">
      <c r="A2465" t="s">
        <v>2930</v>
      </c>
      <c r="B2465" s="64">
        <v>2124.5</v>
      </c>
      <c r="C2465" s="64">
        <v>521.86</v>
      </c>
    </row>
    <row r="2466" spans="1:3">
      <c r="A2466" t="s">
        <v>2931</v>
      </c>
      <c r="B2466" s="64">
        <v>2128.5</v>
      </c>
      <c r="C2466" s="64">
        <v>524.26</v>
      </c>
    </row>
    <row r="2467" spans="1:3">
      <c r="A2467" t="s">
        <v>2932</v>
      </c>
      <c r="B2467" s="64">
        <v>2136.5</v>
      </c>
      <c r="C2467" s="64">
        <v>527.66</v>
      </c>
    </row>
    <row r="2468" spans="1:3">
      <c r="A2468" t="s">
        <v>2933</v>
      </c>
      <c r="B2468" s="64">
        <v>2129</v>
      </c>
      <c r="C2468" s="64">
        <v>520.91999999999996</v>
      </c>
    </row>
    <row r="2469" spans="1:3">
      <c r="A2469" t="s">
        <v>2934</v>
      </c>
      <c r="B2469" s="64">
        <v>2137</v>
      </c>
      <c r="C2469" s="64">
        <v>523.65</v>
      </c>
    </row>
    <row r="2470" spans="1:3">
      <c r="A2470" t="s">
        <v>2935</v>
      </c>
      <c r="B2470" s="64">
        <v>2133</v>
      </c>
      <c r="C2470" s="64">
        <v>515.59</v>
      </c>
    </row>
    <row r="2471" spans="1:3">
      <c r="A2471" t="s">
        <v>2936</v>
      </c>
      <c r="B2471" s="64">
        <v>2134</v>
      </c>
      <c r="C2471" s="64">
        <v>516.83000000000004</v>
      </c>
    </row>
    <row r="2472" spans="1:3">
      <c r="A2472" t="s">
        <v>2937</v>
      </c>
      <c r="B2472" s="64">
        <v>2124</v>
      </c>
      <c r="C2472" s="64">
        <v>508.5</v>
      </c>
    </row>
    <row r="2473" spans="1:3">
      <c r="A2473" t="s">
        <v>2938</v>
      </c>
      <c r="B2473" s="64">
        <v>2129.5</v>
      </c>
      <c r="C2473" s="64">
        <v>507.75</v>
      </c>
    </row>
    <row r="2474" spans="1:3">
      <c r="A2474" t="s">
        <v>2939</v>
      </c>
      <c r="B2474" s="64">
        <v>2128.5</v>
      </c>
      <c r="C2474" s="64">
        <v>511.54</v>
      </c>
    </row>
    <row r="2475" spans="1:3">
      <c r="A2475" t="s">
        <v>2940</v>
      </c>
      <c r="B2475" s="64">
        <v>2117.5</v>
      </c>
      <c r="C2475" s="64">
        <v>505.49</v>
      </c>
    </row>
    <row r="2476" spans="1:3">
      <c r="A2476" t="s">
        <v>2941</v>
      </c>
      <c r="B2476" s="64">
        <v>2117.5</v>
      </c>
      <c r="C2476" s="64">
        <v>504.17</v>
      </c>
    </row>
    <row r="2477" spans="1:3">
      <c r="A2477" t="s">
        <v>2942</v>
      </c>
      <c r="B2477" s="64">
        <v>2124</v>
      </c>
      <c r="C2477" s="64">
        <v>508.5</v>
      </c>
    </row>
    <row r="2478" spans="1:3">
      <c r="A2478" t="s">
        <v>2943</v>
      </c>
      <c r="B2478" s="64">
        <v>2136.5</v>
      </c>
      <c r="C2478" s="64">
        <v>512.97</v>
      </c>
    </row>
    <row r="2479" spans="1:3">
      <c r="A2479" t="s">
        <v>2944</v>
      </c>
      <c r="B2479" s="64">
        <v>2127.5</v>
      </c>
      <c r="C2479" s="64">
        <v>508.24</v>
      </c>
    </row>
    <row r="2480" spans="1:3">
      <c r="A2480" t="s">
        <v>2945</v>
      </c>
      <c r="B2480" s="64">
        <v>2125</v>
      </c>
      <c r="C2480" s="64">
        <v>505.35</v>
      </c>
    </row>
    <row r="2481" spans="1:3">
      <c r="A2481" t="s">
        <v>2946</v>
      </c>
      <c r="B2481" s="64">
        <v>2132.5</v>
      </c>
      <c r="C2481" s="64">
        <v>508.46</v>
      </c>
    </row>
    <row r="2482" spans="1:3">
      <c r="A2482" t="s">
        <v>2947</v>
      </c>
      <c r="B2482" s="64">
        <v>2145</v>
      </c>
      <c r="C2482" s="64">
        <v>508.05</v>
      </c>
    </row>
    <row r="2483" spans="1:3">
      <c r="A2483" t="s">
        <v>2948</v>
      </c>
      <c r="B2483" s="64">
        <v>2181.5</v>
      </c>
      <c r="C2483" s="64">
        <v>511.97</v>
      </c>
    </row>
    <row r="2484" spans="1:3">
      <c r="A2484" t="s">
        <v>2949</v>
      </c>
      <c r="B2484" s="64">
        <v>2185.5</v>
      </c>
      <c r="C2484" s="64">
        <v>510.27</v>
      </c>
    </row>
    <row r="2485" spans="1:3">
      <c r="A2485" t="s">
        <v>2950</v>
      </c>
      <c r="B2485" s="64">
        <v>2179</v>
      </c>
      <c r="C2485" s="64">
        <v>512.83000000000004</v>
      </c>
    </row>
    <row r="2486" spans="1:3">
      <c r="A2486" t="s">
        <v>2951</v>
      </c>
      <c r="B2486" s="64">
        <v>2180</v>
      </c>
      <c r="C2486" s="64">
        <v>512.1</v>
      </c>
    </row>
    <row r="2487" spans="1:3">
      <c r="A2487" t="s">
        <v>2952</v>
      </c>
      <c r="B2487" s="64">
        <v>2174.5</v>
      </c>
      <c r="C2487" s="64">
        <v>512.37</v>
      </c>
    </row>
    <row r="2488" spans="1:3">
      <c r="A2488" t="s">
        <v>2953</v>
      </c>
      <c r="B2488" s="64">
        <v>2168.5</v>
      </c>
      <c r="C2488" s="64">
        <v>507.01</v>
      </c>
    </row>
    <row r="2489" spans="1:3">
      <c r="A2489" t="s">
        <v>2954</v>
      </c>
      <c r="B2489" s="64">
        <v>2166.5</v>
      </c>
      <c r="C2489" s="64">
        <v>501.62</v>
      </c>
    </row>
    <row r="2490" spans="1:3">
      <c r="A2490" t="s">
        <v>2955</v>
      </c>
      <c r="B2490" s="64">
        <v>2168</v>
      </c>
      <c r="C2490" s="64">
        <v>501.04</v>
      </c>
    </row>
    <row r="2491" spans="1:3">
      <c r="A2491" t="s">
        <v>2956</v>
      </c>
      <c r="B2491" s="64">
        <v>2169.5</v>
      </c>
      <c r="C2491" s="64">
        <v>501.5</v>
      </c>
    </row>
    <row r="2492" spans="1:3">
      <c r="A2492" t="s">
        <v>2957</v>
      </c>
      <c r="B2492" s="64">
        <v>2172</v>
      </c>
      <c r="C2492" s="64">
        <v>499.65</v>
      </c>
    </row>
    <row r="2493" spans="1:3">
      <c r="A2493" t="s">
        <v>2958</v>
      </c>
      <c r="B2493" s="64">
        <v>2175.5</v>
      </c>
      <c r="C2493" s="64">
        <v>500.81</v>
      </c>
    </row>
    <row r="2494" spans="1:3">
      <c r="A2494" t="s">
        <v>2959</v>
      </c>
      <c r="B2494" s="64">
        <v>2190</v>
      </c>
      <c r="C2494" s="64">
        <v>509.3</v>
      </c>
    </row>
    <row r="2495" spans="1:3">
      <c r="A2495" t="s">
        <v>2960</v>
      </c>
      <c r="B2495" s="64">
        <v>2202</v>
      </c>
      <c r="C2495" s="64">
        <v>509.02</v>
      </c>
    </row>
    <row r="2496" spans="1:3">
      <c r="A2496" t="s">
        <v>2961</v>
      </c>
      <c r="B2496" s="64">
        <v>2201</v>
      </c>
      <c r="C2496" s="64">
        <v>505.05</v>
      </c>
    </row>
    <row r="2497" spans="1:3">
      <c r="A2497" t="s">
        <v>2962</v>
      </c>
      <c r="B2497" s="64">
        <v>2202</v>
      </c>
      <c r="C2497" s="64">
        <v>504.01</v>
      </c>
    </row>
    <row r="2498" spans="1:3">
      <c r="A2498" t="s">
        <v>2963</v>
      </c>
      <c r="B2498" s="64">
        <v>2204.5</v>
      </c>
      <c r="C2498" s="64">
        <v>502.62</v>
      </c>
    </row>
    <row r="2499" spans="1:3">
      <c r="A2499" t="s">
        <v>2964</v>
      </c>
      <c r="B2499" s="64">
        <v>2206.5</v>
      </c>
      <c r="C2499" s="64">
        <v>502.62</v>
      </c>
    </row>
    <row r="2500" spans="1:3">
      <c r="A2500" t="s">
        <v>2965</v>
      </c>
      <c r="B2500" s="64">
        <v>2211</v>
      </c>
      <c r="C2500" s="64">
        <v>498.09</v>
      </c>
    </row>
    <row r="2501" spans="1:3">
      <c r="A2501" t="s">
        <v>2966</v>
      </c>
      <c r="B2501" s="64">
        <v>2207.5</v>
      </c>
      <c r="C2501" s="64">
        <v>493.85</v>
      </c>
    </row>
    <row r="2502" spans="1:3">
      <c r="A2502" t="s">
        <v>2967</v>
      </c>
      <c r="B2502" s="64">
        <v>2207</v>
      </c>
      <c r="C2502" s="64">
        <v>491.32</v>
      </c>
    </row>
    <row r="2503" spans="1:3">
      <c r="A2503" t="s">
        <v>2968</v>
      </c>
      <c r="B2503" s="64">
        <v>2197</v>
      </c>
      <c r="C2503" s="64">
        <v>489.86</v>
      </c>
    </row>
    <row r="2504" spans="1:3">
      <c r="A2504" t="s">
        <v>2969</v>
      </c>
      <c r="B2504" s="64">
        <v>2181.5</v>
      </c>
      <c r="C2504" s="64">
        <v>483.7</v>
      </c>
    </row>
    <row r="2505" spans="1:3">
      <c r="A2505" t="s">
        <v>2970</v>
      </c>
      <c r="B2505" s="64">
        <v>2176.5</v>
      </c>
      <c r="C2505" s="64">
        <v>475.43</v>
      </c>
    </row>
    <row r="2506" spans="1:3">
      <c r="A2506" t="s">
        <v>2971</v>
      </c>
      <c r="B2506" s="64">
        <v>2130.5</v>
      </c>
      <c r="C2506" s="64">
        <v>458.37</v>
      </c>
    </row>
    <row r="2507" spans="1:3">
      <c r="A2507" t="s">
        <v>2972</v>
      </c>
      <c r="B2507" s="64">
        <v>2125.5</v>
      </c>
      <c r="C2507" s="64">
        <v>459.17</v>
      </c>
    </row>
    <row r="2508" spans="1:3">
      <c r="A2508" t="s">
        <v>2973</v>
      </c>
      <c r="B2508" s="64">
        <v>2073</v>
      </c>
      <c r="C2508" s="64">
        <v>436.88</v>
      </c>
    </row>
    <row r="2509" spans="1:3">
      <c r="A2509" t="s">
        <v>2974</v>
      </c>
      <c r="B2509" s="64">
        <v>2039</v>
      </c>
      <c r="C2509" s="64">
        <v>439.06</v>
      </c>
    </row>
    <row r="2510" spans="1:3">
      <c r="A2510" t="s">
        <v>2975</v>
      </c>
      <c r="B2510" s="64">
        <v>2024</v>
      </c>
      <c r="C2510" s="64">
        <v>427.55</v>
      </c>
    </row>
    <row r="2511" spans="1:3">
      <c r="A2511" t="s">
        <v>2976</v>
      </c>
      <c r="B2511" s="64">
        <v>1985</v>
      </c>
      <c r="C2511" s="64">
        <v>412</v>
      </c>
    </row>
    <row r="2512" spans="1:3">
      <c r="A2512" t="s">
        <v>2977</v>
      </c>
      <c r="B2512" s="64">
        <v>1924</v>
      </c>
      <c r="C2512" s="64">
        <v>396.54</v>
      </c>
    </row>
    <row r="2513" spans="1:3">
      <c r="A2513" t="s">
        <v>2978</v>
      </c>
      <c r="B2513" s="64">
        <v>1842.5</v>
      </c>
      <c r="C2513" s="64">
        <v>366.3</v>
      </c>
    </row>
    <row r="2514" spans="1:3">
      <c r="A2514" t="s">
        <v>2979</v>
      </c>
      <c r="B2514" s="64">
        <v>1799.5</v>
      </c>
      <c r="C2514" s="64">
        <v>359.83</v>
      </c>
    </row>
    <row r="2515" spans="1:3">
      <c r="A2515" t="s">
        <v>2980</v>
      </c>
      <c r="B2515" s="64">
        <v>1707.5</v>
      </c>
      <c r="C2515" s="64">
        <v>326.61</v>
      </c>
    </row>
    <row r="2516" spans="1:3">
      <c r="A2516" t="s">
        <v>2981</v>
      </c>
      <c r="B2516" s="64">
        <v>1648</v>
      </c>
      <c r="C2516" s="64">
        <v>323.2</v>
      </c>
    </row>
    <row r="2517" spans="1:3">
      <c r="A2517" t="s">
        <v>2982</v>
      </c>
      <c r="B2517" s="64">
        <v>1621</v>
      </c>
      <c r="C2517" s="64">
        <v>321.05</v>
      </c>
    </row>
    <row r="2518" spans="1:3">
      <c r="A2518" t="s">
        <v>2983</v>
      </c>
      <c r="B2518" s="64">
        <v>1611</v>
      </c>
      <c r="C2518" s="64">
        <v>313.49</v>
      </c>
    </row>
    <row r="2519" spans="1:3">
      <c r="A2519" t="s">
        <v>2984</v>
      </c>
      <c r="B2519" s="64">
        <v>1565.5</v>
      </c>
      <c r="C2519" s="64">
        <v>307.44</v>
      </c>
    </row>
    <row r="2520" spans="1:3">
      <c r="A2520" t="s">
        <v>2985</v>
      </c>
      <c r="B2520" s="64">
        <v>1520.5</v>
      </c>
      <c r="C2520" s="64">
        <v>303.37</v>
      </c>
    </row>
    <row r="2521" spans="1:3">
      <c r="A2521" t="s">
        <v>2986</v>
      </c>
      <c r="B2521" s="64">
        <v>1511.5</v>
      </c>
      <c r="C2521" s="64">
        <v>302.06</v>
      </c>
    </row>
    <row r="2522" spans="1:3">
      <c r="A2522" t="s">
        <v>2987</v>
      </c>
      <c r="B2522" s="64">
        <v>1474</v>
      </c>
      <c r="C2522" s="64">
        <v>291.42</v>
      </c>
    </row>
    <row r="2523" spans="1:3">
      <c r="A2523" t="s">
        <v>2988</v>
      </c>
      <c r="B2523" s="64">
        <v>1442.5</v>
      </c>
      <c r="C2523" s="64">
        <v>278.74</v>
      </c>
    </row>
    <row r="2524" spans="1:3">
      <c r="A2524" t="s">
        <v>2989</v>
      </c>
      <c r="B2524" s="64">
        <v>1422.5</v>
      </c>
      <c r="C2524" s="64">
        <v>273.77</v>
      </c>
    </row>
    <row r="2525" spans="1:3">
      <c r="A2525" t="s">
        <v>2990</v>
      </c>
      <c r="B2525" s="64">
        <v>1378.5</v>
      </c>
      <c r="C2525" s="64">
        <v>262.07</v>
      </c>
    </row>
    <row r="2526" spans="1:3">
      <c r="A2526" t="s">
        <v>2991</v>
      </c>
      <c r="B2526" s="64">
        <v>1338.5</v>
      </c>
      <c r="C2526" s="64">
        <v>254.23</v>
      </c>
    </row>
    <row r="2527" spans="1:3">
      <c r="A2527" t="s">
        <v>2992</v>
      </c>
      <c r="B2527" s="64">
        <v>1349</v>
      </c>
      <c r="C2527" s="64">
        <v>253.81</v>
      </c>
    </row>
    <row r="2528" spans="1:3">
      <c r="A2528" t="s">
        <v>2993</v>
      </c>
      <c r="B2528" s="64">
        <v>1402.5</v>
      </c>
      <c r="C2528" s="64">
        <v>264.52</v>
      </c>
    </row>
    <row r="2529" spans="1:3">
      <c r="A2529" t="s">
        <v>2994</v>
      </c>
      <c r="B2529" s="64">
        <v>1420.5</v>
      </c>
      <c r="C2529" s="64">
        <v>272.27999999999997</v>
      </c>
    </row>
    <row r="2530" spans="1:3">
      <c r="A2530" t="s">
        <v>2995</v>
      </c>
      <c r="B2530" s="64">
        <v>1477.5</v>
      </c>
      <c r="C2530" s="64">
        <v>286.83999999999997</v>
      </c>
    </row>
    <row r="2531" spans="1:3">
      <c r="A2531" t="s">
        <v>2996</v>
      </c>
      <c r="B2531" s="64">
        <v>1506</v>
      </c>
      <c r="C2531" s="64">
        <v>295.29000000000002</v>
      </c>
    </row>
    <row r="2532" spans="1:3">
      <c r="A2532" t="s">
        <v>2997</v>
      </c>
      <c r="B2532" s="64">
        <v>1525.5</v>
      </c>
      <c r="C2532" s="64">
        <v>294.67</v>
      </c>
    </row>
    <row r="2533" spans="1:3">
      <c r="A2533" t="s">
        <v>2998</v>
      </c>
      <c r="B2533" s="64">
        <v>1522.5</v>
      </c>
      <c r="C2533" s="64">
        <v>293.52</v>
      </c>
    </row>
    <row r="2534" spans="1:3">
      <c r="A2534" t="s">
        <v>2999</v>
      </c>
      <c r="B2534" s="64">
        <v>1505</v>
      </c>
      <c r="C2534" s="64">
        <v>287.43</v>
      </c>
    </row>
    <row r="2535" spans="1:3">
      <c r="A2535" t="s">
        <v>3000</v>
      </c>
      <c r="B2535" s="64">
        <v>1494</v>
      </c>
      <c r="C2535" s="64">
        <v>284.08</v>
      </c>
    </row>
    <row r="2536" spans="1:3">
      <c r="A2536" t="s">
        <v>3001</v>
      </c>
      <c r="B2536" s="64">
        <v>1446</v>
      </c>
      <c r="C2536" s="64">
        <v>275.8</v>
      </c>
    </row>
    <row r="2537" spans="1:3">
      <c r="A2537" t="s">
        <v>3002</v>
      </c>
      <c r="B2537" s="64">
        <v>1435.5</v>
      </c>
      <c r="C2537" s="64">
        <v>270.54000000000002</v>
      </c>
    </row>
    <row r="2538" spans="1:3">
      <c r="A2538" t="s">
        <v>3003</v>
      </c>
      <c r="B2538" s="64">
        <v>1388</v>
      </c>
      <c r="C2538" s="64">
        <v>256.7</v>
      </c>
    </row>
    <row r="2539" spans="1:3">
      <c r="A2539" t="s">
        <v>3004</v>
      </c>
      <c r="B2539" s="64">
        <v>1364</v>
      </c>
      <c r="C2539" s="64">
        <v>247.82</v>
      </c>
    </row>
    <row r="2540" spans="1:3">
      <c r="A2540" t="s">
        <v>3005</v>
      </c>
      <c r="B2540" s="64">
        <v>1352.5</v>
      </c>
      <c r="C2540" s="64">
        <v>238.49</v>
      </c>
    </row>
    <row r="2541" spans="1:3">
      <c r="A2541" t="s">
        <v>3006</v>
      </c>
      <c r="B2541" s="64">
        <v>1366</v>
      </c>
      <c r="C2541" s="64">
        <v>239.27</v>
      </c>
    </row>
    <row r="2542" spans="1:3">
      <c r="A2542" t="s">
        <v>3007</v>
      </c>
      <c r="B2542" s="64">
        <v>1380</v>
      </c>
      <c r="C2542" s="64">
        <v>251</v>
      </c>
    </row>
    <row r="2543" spans="1:3">
      <c r="A2543" t="s">
        <v>3008</v>
      </c>
      <c r="B2543" s="64">
        <v>1414</v>
      </c>
      <c r="C2543" s="64">
        <v>263.95</v>
      </c>
    </row>
    <row r="2544" spans="1:3">
      <c r="A2544" t="s">
        <v>3009</v>
      </c>
      <c r="B2544" s="64">
        <v>1420.5</v>
      </c>
      <c r="C2544" s="64">
        <v>260.79000000000002</v>
      </c>
    </row>
    <row r="2545" spans="1:3">
      <c r="A2545" t="s">
        <v>3010</v>
      </c>
      <c r="B2545" s="64">
        <v>1446.5</v>
      </c>
      <c r="C2545" s="64">
        <v>261.14999999999998</v>
      </c>
    </row>
    <row r="2546" spans="1:3">
      <c r="A2546" t="s">
        <v>3011</v>
      </c>
      <c r="B2546" s="64">
        <v>1445</v>
      </c>
      <c r="C2546" s="64">
        <v>258.17</v>
      </c>
    </row>
    <row r="2547" spans="1:3">
      <c r="A2547" t="s">
        <v>3012</v>
      </c>
      <c r="B2547" s="64">
        <v>1445</v>
      </c>
      <c r="C2547" s="64">
        <v>253.46</v>
      </c>
    </row>
    <row r="2548" spans="1:3">
      <c r="A2548" t="s">
        <v>3013</v>
      </c>
      <c r="B2548" s="64">
        <v>1467</v>
      </c>
      <c r="C2548" s="64">
        <v>250.43</v>
      </c>
    </row>
    <row r="2549" spans="1:3">
      <c r="A2549" t="s">
        <v>3014</v>
      </c>
      <c r="B2549" s="64">
        <v>1468.5</v>
      </c>
      <c r="C2549" s="64">
        <v>255.48</v>
      </c>
    </row>
    <row r="2550" spans="1:3">
      <c r="A2550" t="s">
        <v>3015</v>
      </c>
      <c r="B2550" s="64">
        <v>1463.5</v>
      </c>
      <c r="C2550" s="64">
        <v>250.81</v>
      </c>
    </row>
    <row r="2551" spans="1:3">
      <c r="A2551" t="s">
        <v>3016</v>
      </c>
      <c r="B2551" s="64">
        <v>1446.5</v>
      </c>
      <c r="C2551" s="64">
        <v>246.76</v>
      </c>
    </row>
    <row r="2552" spans="1:3">
      <c r="A2552" t="s">
        <v>3017</v>
      </c>
      <c r="B2552" s="64">
        <v>1450</v>
      </c>
      <c r="C2552" s="64">
        <v>245.14</v>
      </c>
    </row>
    <row r="2553" spans="1:3">
      <c r="A2553" t="s">
        <v>3018</v>
      </c>
      <c r="B2553" s="64">
        <v>1462</v>
      </c>
      <c r="C2553" s="64">
        <v>250.47</v>
      </c>
    </row>
    <row r="2554" spans="1:3">
      <c r="A2554" t="s">
        <v>3019</v>
      </c>
      <c r="B2554" s="64">
        <v>1456.5</v>
      </c>
      <c r="C2554" s="64">
        <v>249.74</v>
      </c>
    </row>
    <row r="2555" spans="1:3">
      <c r="A2555" t="s">
        <v>3020</v>
      </c>
      <c r="B2555" s="64">
        <v>1465.5</v>
      </c>
      <c r="C2555" s="64">
        <v>256.48</v>
      </c>
    </row>
    <row r="2556" spans="1:3">
      <c r="A2556" t="s">
        <v>3021</v>
      </c>
      <c r="B2556" s="64">
        <v>1476.5</v>
      </c>
      <c r="C2556" s="64">
        <v>257.5</v>
      </c>
    </row>
    <row r="2557" spans="1:3">
      <c r="A2557" t="s">
        <v>3022</v>
      </c>
      <c r="B2557" s="64">
        <v>1490</v>
      </c>
      <c r="C2557" s="64">
        <v>262.45999999999998</v>
      </c>
    </row>
    <row r="2558" spans="1:3">
      <c r="A2558" t="s">
        <v>3023</v>
      </c>
      <c r="B2558" s="64">
        <v>1510</v>
      </c>
      <c r="C2558" s="64">
        <v>270.89999999999998</v>
      </c>
    </row>
    <row r="2559" spans="1:3">
      <c r="A2559" t="s">
        <v>3024</v>
      </c>
      <c r="B2559" s="64">
        <v>1524.5</v>
      </c>
      <c r="C2559" s="64">
        <v>273.20999999999998</v>
      </c>
    </row>
    <row r="2560" spans="1:3">
      <c r="A2560" t="s">
        <v>3025</v>
      </c>
      <c r="B2560" s="64">
        <v>1534</v>
      </c>
      <c r="C2560" s="64">
        <v>281.26</v>
      </c>
    </row>
    <row r="2561" spans="1:3">
      <c r="A2561" t="s">
        <v>3026</v>
      </c>
      <c r="B2561" s="64">
        <v>1564.5</v>
      </c>
      <c r="C2561" s="64">
        <v>292.98</v>
      </c>
    </row>
    <row r="2562" spans="1:3">
      <c r="A2562" t="s">
        <v>3027</v>
      </c>
      <c r="B2562" s="64">
        <v>1607.5</v>
      </c>
      <c r="C2562" s="64">
        <v>303.76</v>
      </c>
    </row>
    <row r="2563" spans="1:3">
      <c r="A2563" t="s">
        <v>3028</v>
      </c>
      <c r="B2563" s="64">
        <v>1613.5</v>
      </c>
      <c r="C2563" s="64">
        <v>300.86</v>
      </c>
    </row>
    <row r="2564" spans="1:3">
      <c r="A2564" t="s">
        <v>3029</v>
      </c>
      <c r="B2564" s="64">
        <v>1612</v>
      </c>
      <c r="C2564" s="64">
        <v>301.87</v>
      </c>
    </row>
    <row r="2565" spans="1:3">
      <c r="A2565" t="s">
        <v>3030</v>
      </c>
      <c r="B2565" s="64">
        <v>1657</v>
      </c>
      <c r="C2565" s="64">
        <v>308.05</v>
      </c>
    </row>
    <row r="2566" spans="1:3">
      <c r="A2566" t="s">
        <v>3031</v>
      </c>
      <c r="B2566" s="64">
        <v>1667</v>
      </c>
      <c r="C2566" s="64">
        <v>319.35000000000002</v>
      </c>
    </row>
    <row r="2567" spans="1:3">
      <c r="A2567" t="s">
        <v>3032</v>
      </c>
      <c r="B2567" s="64">
        <v>1676.5</v>
      </c>
      <c r="C2567" s="64">
        <v>330.8</v>
      </c>
    </row>
    <row r="2568" spans="1:3">
      <c r="A2568" t="s">
        <v>3033</v>
      </c>
      <c r="B2568" s="64">
        <v>1677.5</v>
      </c>
      <c r="C2568" s="64">
        <v>327.89</v>
      </c>
    </row>
    <row r="2569" spans="1:3">
      <c r="A2569" t="s">
        <v>3034</v>
      </c>
      <c r="B2569" s="64">
        <v>1678</v>
      </c>
      <c r="C2569" s="64">
        <v>337.76</v>
      </c>
    </row>
    <row r="2570" spans="1:3">
      <c r="A2570" t="s">
        <v>3035</v>
      </c>
      <c r="B2570" s="64">
        <v>1705.5</v>
      </c>
      <c r="C2570" s="64">
        <v>350.13</v>
      </c>
    </row>
    <row r="2571" spans="1:3">
      <c r="A2571" t="s">
        <v>3036</v>
      </c>
      <c r="B2571" s="64">
        <v>1741.5</v>
      </c>
      <c r="C2571" s="64">
        <v>357.08</v>
      </c>
    </row>
    <row r="2572" spans="1:3">
      <c r="A2572" t="s">
        <v>3037</v>
      </c>
      <c r="B2572" s="64">
        <v>1734</v>
      </c>
      <c r="C2572" s="64">
        <v>352.65</v>
      </c>
    </row>
    <row r="2573" spans="1:3">
      <c r="A2573" t="s">
        <v>3038</v>
      </c>
      <c r="B2573" s="64">
        <v>1745.5</v>
      </c>
      <c r="C2573" s="64">
        <v>345.03</v>
      </c>
    </row>
    <row r="2574" spans="1:3">
      <c r="A2574" t="s">
        <v>3039</v>
      </c>
      <c r="B2574" s="64">
        <v>1746</v>
      </c>
      <c r="C2574" s="64">
        <v>339.03</v>
      </c>
    </row>
    <row r="2575" spans="1:3">
      <c r="A2575" t="s">
        <v>3040</v>
      </c>
      <c r="B2575" s="64">
        <v>1737</v>
      </c>
      <c r="C2575" s="64">
        <v>332.44</v>
      </c>
    </row>
    <row r="2576" spans="1:3">
      <c r="A2576" t="s">
        <v>3041</v>
      </c>
      <c r="B2576" s="64">
        <v>1707</v>
      </c>
      <c r="C2576" s="64">
        <v>324.22000000000003</v>
      </c>
    </row>
    <row r="2577" spans="1:3">
      <c r="A2577" t="s">
        <v>3042</v>
      </c>
      <c r="B2577" s="64">
        <v>1696.5</v>
      </c>
      <c r="C2577" s="64">
        <v>314.98</v>
      </c>
    </row>
    <row r="2578" spans="1:3">
      <c r="A2578" t="s">
        <v>3043</v>
      </c>
      <c r="B2578" s="64">
        <v>1709.5</v>
      </c>
      <c r="C2578" s="64">
        <v>322.24</v>
      </c>
    </row>
    <row r="2579" spans="1:3">
      <c r="A2579" t="s">
        <v>3044</v>
      </c>
      <c r="B2579" s="64">
        <v>1688.5</v>
      </c>
      <c r="C2579" s="64">
        <v>320.52</v>
      </c>
    </row>
    <row r="2580" spans="1:3">
      <c r="A2580" t="s">
        <v>3045</v>
      </c>
      <c r="B2580" s="64">
        <v>1687</v>
      </c>
      <c r="C2580" s="64">
        <v>327.89</v>
      </c>
    </row>
    <row r="2581" spans="1:3">
      <c r="A2581" t="s">
        <v>3046</v>
      </c>
      <c r="B2581" s="64">
        <v>1684</v>
      </c>
      <c r="C2581" s="64">
        <v>316.77999999999997</v>
      </c>
    </row>
    <row r="2582" spans="1:3">
      <c r="A2582" t="s">
        <v>3047</v>
      </c>
      <c r="B2582" s="64">
        <v>1674.5</v>
      </c>
      <c r="C2582" s="64">
        <v>314.52</v>
      </c>
    </row>
    <row r="2583" spans="1:3">
      <c r="A2583" t="s">
        <v>3048</v>
      </c>
      <c r="B2583" s="64">
        <v>1669.5</v>
      </c>
      <c r="C2583" s="64">
        <v>305.32</v>
      </c>
    </row>
    <row r="2584" spans="1:3">
      <c r="A2584" t="s">
        <v>3049</v>
      </c>
      <c r="B2584" s="64">
        <v>1670.5</v>
      </c>
      <c r="C2584" s="64">
        <v>307.3</v>
      </c>
    </row>
    <row r="2585" spans="1:3">
      <c r="A2585" t="s">
        <v>3050</v>
      </c>
      <c r="B2585" s="64">
        <v>1669.5</v>
      </c>
      <c r="C2585" s="64">
        <v>306.89</v>
      </c>
    </row>
    <row r="2586" spans="1:3">
      <c r="A2586" t="s">
        <v>3051</v>
      </c>
      <c r="B2586" s="64">
        <v>1659.5</v>
      </c>
      <c r="C2586" s="64">
        <v>312.45999999999998</v>
      </c>
    </row>
    <row r="2587" spans="1:3">
      <c r="A2587" t="s">
        <v>3052</v>
      </c>
      <c r="B2587" s="64">
        <v>1658.5</v>
      </c>
      <c r="C2587" s="64">
        <v>309.88</v>
      </c>
    </row>
    <row r="2588" spans="1:3">
      <c r="A2588" t="s">
        <v>3053</v>
      </c>
      <c r="B2588" s="64">
        <v>1661.5</v>
      </c>
      <c r="C2588" s="64">
        <v>312.61</v>
      </c>
    </row>
    <row r="2589" spans="1:3">
      <c r="A2589" t="s">
        <v>3054</v>
      </c>
      <c r="B2589" s="64">
        <v>1663</v>
      </c>
      <c r="C2589" s="64">
        <v>311.31</v>
      </c>
    </row>
    <row r="2590" spans="1:3">
      <c r="A2590" t="s">
        <v>3055</v>
      </c>
      <c r="B2590" s="64">
        <v>1666.5</v>
      </c>
      <c r="C2590" s="64">
        <v>309.76</v>
      </c>
    </row>
    <row r="2591" spans="1:3">
      <c r="A2591" t="s">
        <v>3056</v>
      </c>
      <c r="B2591" s="64">
        <v>1671.5</v>
      </c>
      <c r="C2591" s="64">
        <v>312.72000000000003</v>
      </c>
    </row>
    <row r="2592" spans="1:3">
      <c r="A2592" t="s">
        <v>3057</v>
      </c>
      <c r="B2592" s="64">
        <v>1674.5</v>
      </c>
      <c r="C2592" s="64">
        <v>313.81</v>
      </c>
    </row>
    <row r="2593" spans="1:3">
      <c r="A2593" t="s">
        <v>3058</v>
      </c>
      <c r="B2593" s="64">
        <v>1674</v>
      </c>
      <c r="C2593" s="64">
        <v>314.66000000000003</v>
      </c>
    </row>
    <row r="2594" spans="1:3">
      <c r="A2594" t="s">
        <v>3059</v>
      </c>
      <c r="B2594" s="64">
        <v>1666</v>
      </c>
      <c r="C2594" s="64">
        <v>310.13</v>
      </c>
    </row>
    <row r="2595" spans="1:3">
      <c r="A2595" t="s">
        <v>3060</v>
      </c>
      <c r="B2595" s="64">
        <v>1669.5</v>
      </c>
      <c r="C2595" s="64">
        <v>312.58</v>
      </c>
    </row>
    <row r="2596" spans="1:3">
      <c r="A2596" t="s">
        <v>3061</v>
      </c>
      <c r="B2596" s="64">
        <v>1673.5</v>
      </c>
      <c r="C2596" s="64">
        <v>310.94</v>
      </c>
    </row>
    <row r="2597" spans="1:3">
      <c r="A2597" t="s">
        <v>3062</v>
      </c>
      <c r="B2597" s="64">
        <v>1675.5</v>
      </c>
      <c r="C2597" s="64">
        <v>314.64999999999998</v>
      </c>
    </row>
    <row r="2598" spans="1:3">
      <c r="A2598" t="s">
        <v>3063</v>
      </c>
      <c r="B2598" s="64">
        <v>1685</v>
      </c>
      <c r="C2598" s="64">
        <v>312.85000000000002</v>
      </c>
    </row>
    <row r="2599" spans="1:3">
      <c r="A2599" t="s">
        <v>3064</v>
      </c>
      <c r="B2599" s="64">
        <v>1689.5</v>
      </c>
      <c r="C2599" s="64">
        <v>316.74</v>
      </c>
    </row>
    <row r="2600" spans="1:3">
      <c r="A2600" t="s">
        <v>3065</v>
      </c>
      <c r="B2600" s="64">
        <v>1699.5</v>
      </c>
      <c r="C2600" s="64">
        <v>327.02</v>
      </c>
    </row>
    <row r="2601" spans="1:3">
      <c r="A2601" t="s">
        <v>3066</v>
      </c>
      <c r="B2601" s="64">
        <v>1706.5</v>
      </c>
      <c r="C2601" s="64">
        <v>333.43</v>
      </c>
    </row>
    <row r="2602" spans="1:3">
      <c r="A2602" t="s">
        <v>3067</v>
      </c>
      <c r="B2602" s="64">
        <v>1716.5</v>
      </c>
      <c r="C2602" s="64">
        <v>329.72</v>
      </c>
    </row>
    <row r="2603" spans="1:3">
      <c r="A2603" t="s">
        <v>3068</v>
      </c>
      <c r="B2603" s="64">
        <v>1733</v>
      </c>
      <c r="C2603" s="64">
        <v>332.69</v>
      </c>
    </row>
    <row r="2604" spans="1:3">
      <c r="A2604" t="s">
        <v>3069</v>
      </c>
      <c r="B2604" s="64">
        <v>1742.5</v>
      </c>
      <c r="C2604" s="64">
        <v>337.11</v>
      </c>
    </row>
    <row r="2605" spans="1:3">
      <c r="A2605" t="s">
        <v>3070</v>
      </c>
      <c r="B2605" s="64">
        <v>1760</v>
      </c>
      <c r="C2605" s="64">
        <v>341.55</v>
      </c>
    </row>
    <row r="2606" spans="1:3">
      <c r="A2606" t="s">
        <v>3071</v>
      </c>
      <c r="B2606" s="64">
        <v>1775.5</v>
      </c>
      <c r="C2606" s="64">
        <v>343.42</v>
      </c>
    </row>
    <row r="2607" spans="1:3">
      <c r="A2607" t="s">
        <v>3072</v>
      </c>
      <c r="B2607" s="64">
        <v>1767.5</v>
      </c>
      <c r="C2607" s="64">
        <v>342.8</v>
      </c>
    </row>
    <row r="2608" spans="1:3">
      <c r="A2608" t="s">
        <v>3073</v>
      </c>
      <c r="B2608" s="64">
        <v>1766.5</v>
      </c>
      <c r="C2608" s="64">
        <v>338.86</v>
      </c>
    </row>
    <row r="2609" spans="1:3">
      <c r="A2609" t="s">
        <v>3074</v>
      </c>
      <c r="B2609" s="64">
        <v>1762.5</v>
      </c>
      <c r="C2609" s="64">
        <v>330.61</v>
      </c>
    </row>
    <row r="2610" spans="1:3">
      <c r="A2610" t="s">
        <v>3075</v>
      </c>
      <c r="B2610" s="64">
        <v>1740</v>
      </c>
      <c r="C2610" s="64">
        <v>328.43</v>
      </c>
    </row>
    <row r="2611" spans="1:3">
      <c r="A2611" t="s">
        <v>3076</v>
      </c>
      <c r="B2611" s="64">
        <v>1733</v>
      </c>
      <c r="C2611" s="64">
        <v>327.10000000000002</v>
      </c>
    </row>
    <row r="2612" spans="1:3">
      <c r="A2612" t="s">
        <v>3077</v>
      </c>
      <c r="B2612" s="64">
        <v>1732.5</v>
      </c>
      <c r="C2612" s="64">
        <v>323.58999999999997</v>
      </c>
    </row>
    <row r="2613" spans="1:3">
      <c r="A2613" t="s">
        <v>3078</v>
      </c>
      <c r="B2613" s="64">
        <v>1735.5</v>
      </c>
      <c r="C2613" s="64">
        <v>320.2</v>
      </c>
    </row>
    <row r="2614" spans="1:3">
      <c r="A2614" t="s">
        <v>3079</v>
      </c>
      <c r="B2614" s="64">
        <v>1727</v>
      </c>
      <c r="C2614" s="64">
        <v>316.42</v>
      </c>
    </row>
    <row r="2615" spans="1:3">
      <c r="A2615" t="s">
        <v>3080</v>
      </c>
      <c r="B2615" s="64">
        <v>1728</v>
      </c>
      <c r="C2615" s="64">
        <v>319.7</v>
      </c>
    </row>
    <row r="2616" spans="1:3">
      <c r="A2616" t="s">
        <v>3081</v>
      </c>
      <c r="B2616" s="64">
        <v>1729.5</v>
      </c>
      <c r="C2616" s="64">
        <v>317.05</v>
      </c>
    </row>
    <row r="2617" spans="1:3">
      <c r="A2617" t="s">
        <v>3082</v>
      </c>
      <c r="B2617" s="64">
        <v>1734.5</v>
      </c>
      <c r="C2617" s="64">
        <v>323</v>
      </c>
    </row>
    <row r="2618" spans="1:3">
      <c r="A2618" t="s">
        <v>3083</v>
      </c>
      <c r="B2618" s="64">
        <v>1763.5</v>
      </c>
      <c r="C2618" s="64">
        <v>324.77</v>
      </c>
    </row>
    <row r="2619" spans="1:3">
      <c r="A2619" t="s">
        <v>3084</v>
      </c>
      <c r="B2619" s="64">
        <v>1762.5</v>
      </c>
      <c r="C2619" s="64">
        <v>320.27999999999997</v>
      </c>
    </row>
    <row r="2620" spans="1:3">
      <c r="A2620" t="s">
        <v>3085</v>
      </c>
      <c r="B2620" s="64">
        <v>1771.5</v>
      </c>
      <c r="C2620" s="64">
        <v>323.98</v>
      </c>
    </row>
    <row r="2621" spans="1:3">
      <c r="A2621" t="s">
        <v>3086</v>
      </c>
      <c r="B2621" s="64">
        <v>1787</v>
      </c>
      <c r="C2621" s="64">
        <v>323.56</v>
      </c>
    </row>
    <row r="2622" spans="1:3">
      <c r="A2622" t="s">
        <v>3087</v>
      </c>
      <c r="B2622" s="64">
        <v>1804.5</v>
      </c>
      <c r="C2622" s="64">
        <v>324.73</v>
      </c>
    </row>
    <row r="2623" spans="1:3">
      <c r="A2623" t="s">
        <v>3088</v>
      </c>
      <c r="B2623" s="64">
        <v>1835.5</v>
      </c>
      <c r="C2623" s="64">
        <v>327.3</v>
      </c>
    </row>
    <row r="2624" spans="1:3">
      <c r="A2624" t="s">
        <v>3089</v>
      </c>
      <c r="B2624" s="64">
        <v>1845.5</v>
      </c>
      <c r="C2624" s="64">
        <v>329.61</v>
      </c>
    </row>
    <row r="2625" spans="1:3">
      <c r="A2625" t="s">
        <v>3090</v>
      </c>
      <c r="B2625" s="64">
        <v>1863</v>
      </c>
      <c r="C2625" s="64">
        <v>337.26</v>
      </c>
    </row>
    <row r="2626" spans="1:3">
      <c r="A2626" t="s">
        <v>3091</v>
      </c>
      <c r="B2626" s="64">
        <v>1894.5</v>
      </c>
      <c r="C2626" s="64">
        <v>338.24</v>
      </c>
    </row>
    <row r="2627" spans="1:3">
      <c r="A2627" t="s">
        <v>3092</v>
      </c>
      <c r="B2627" s="64">
        <v>1902.5</v>
      </c>
      <c r="C2627" s="64">
        <v>341.62</v>
      </c>
    </row>
    <row r="2628" spans="1:3">
      <c r="A2628" t="s">
        <v>3093</v>
      </c>
      <c r="B2628" s="64">
        <v>1889.5</v>
      </c>
      <c r="C2628" s="64">
        <v>349.39</v>
      </c>
    </row>
    <row r="2629" spans="1:3">
      <c r="A2629" t="s">
        <v>3094</v>
      </c>
      <c r="B2629" s="64">
        <v>1887</v>
      </c>
      <c r="C2629" s="64">
        <v>344.59</v>
      </c>
    </row>
    <row r="2630" spans="1:3">
      <c r="A2630" t="s">
        <v>3095</v>
      </c>
      <c r="B2630" s="64">
        <v>1887.5</v>
      </c>
      <c r="C2630" s="64">
        <v>350.32</v>
      </c>
    </row>
    <row r="2631" spans="1:3">
      <c r="A2631" t="s">
        <v>3096</v>
      </c>
      <c r="B2631" s="64">
        <v>1870</v>
      </c>
      <c r="C2631" s="64">
        <v>349.14</v>
      </c>
    </row>
    <row r="2632" spans="1:3">
      <c r="A2632" t="s">
        <v>3097</v>
      </c>
      <c r="B2632" s="64">
        <v>1873.5</v>
      </c>
      <c r="C2632" s="64">
        <v>354.16</v>
      </c>
    </row>
    <row r="2633" spans="1:3">
      <c r="A2633" t="s">
        <v>3098</v>
      </c>
      <c r="B2633" s="64">
        <v>1881</v>
      </c>
      <c r="C2633" s="64">
        <v>354.5</v>
      </c>
    </row>
    <row r="2634" spans="1:3">
      <c r="A2634" t="s">
        <v>3099</v>
      </c>
      <c r="B2634" s="64">
        <v>1858</v>
      </c>
      <c r="C2634" s="64">
        <v>346.71</v>
      </c>
    </row>
    <row r="2635" spans="1:3">
      <c r="A2635" t="s">
        <v>3100</v>
      </c>
      <c r="B2635" s="64">
        <v>1845</v>
      </c>
      <c r="C2635" s="64">
        <v>348.84</v>
      </c>
    </row>
    <row r="2636" spans="1:3">
      <c r="A2636" t="s">
        <v>3101</v>
      </c>
      <c r="B2636" s="64">
        <v>1834.5</v>
      </c>
      <c r="C2636" s="64">
        <v>345.09</v>
      </c>
    </row>
    <row r="2637" spans="1:3">
      <c r="A2637" t="s">
        <v>3102</v>
      </c>
      <c r="B2637" s="64">
        <v>1804.5</v>
      </c>
      <c r="C2637" s="64">
        <v>338.3</v>
      </c>
    </row>
    <row r="2638" spans="1:3">
      <c r="A2638" t="s">
        <v>3103</v>
      </c>
      <c r="B2638" s="64">
        <v>1802.5</v>
      </c>
      <c r="C2638" s="64">
        <v>341.58</v>
      </c>
    </row>
    <row r="2639" spans="1:3">
      <c r="A2639" t="s">
        <v>3104</v>
      </c>
      <c r="B2639" s="64">
        <v>1805</v>
      </c>
      <c r="C2639" s="64">
        <v>341.47</v>
      </c>
    </row>
    <row r="2640" spans="1:3">
      <c r="A2640" t="s">
        <v>3105</v>
      </c>
      <c r="B2640" s="64">
        <v>1819.5</v>
      </c>
      <c r="C2640" s="64">
        <v>347.23</v>
      </c>
    </row>
    <row r="2641" spans="1:3">
      <c r="A2641" t="s">
        <v>3106</v>
      </c>
      <c r="B2641" s="64">
        <v>1851.5</v>
      </c>
      <c r="C2641" s="64">
        <v>353.47</v>
      </c>
    </row>
    <row r="2642" spans="1:3">
      <c r="A2642" t="s">
        <v>3107</v>
      </c>
      <c r="B2642" s="64">
        <v>1854.5</v>
      </c>
      <c r="C2642" s="64">
        <v>345.54</v>
      </c>
    </row>
    <row r="2643" spans="1:3">
      <c r="A2643" t="s">
        <v>3108</v>
      </c>
      <c r="B2643" s="64">
        <v>1859</v>
      </c>
      <c r="C2643" s="64">
        <v>344.07</v>
      </c>
    </row>
    <row r="2644" spans="1:3">
      <c r="A2644" t="s">
        <v>3109</v>
      </c>
      <c r="B2644" s="64">
        <v>1883.5</v>
      </c>
      <c r="C2644" s="64">
        <v>344.65</v>
      </c>
    </row>
    <row r="2645" spans="1:3">
      <c r="A2645" t="s">
        <v>3110</v>
      </c>
      <c r="B2645" s="64">
        <v>1893.5</v>
      </c>
      <c r="C2645" s="64">
        <v>339.52</v>
      </c>
    </row>
    <row r="2646" spans="1:3">
      <c r="A2646" t="s">
        <v>3111</v>
      </c>
      <c r="B2646" s="64">
        <v>1898</v>
      </c>
      <c r="C2646" s="64">
        <v>344.09</v>
      </c>
    </row>
    <row r="2647" spans="1:3">
      <c r="A2647" t="s">
        <v>3112</v>
      </c>
      <c r="B2647" s="64">
        <v>1893</v>
      </c>
      <c r="C2647" s="64">
        <v>341.45</v>
      </c>
    </row>
    <row r="2648" spans="1:3">
      <c r="A2648" t="s">
        <v>3113</v>
      </c>
      <c r="B2648" s="64">
        <v>1905</v>
      </c>
      <c r="C2648" s="64">
        <v>338.07</v>
      </c>
    </row>
    <row r="2649" spans="1:3">
      <c r="A2649" t="s">
        <v>3114</v>
      </c>
      <c r="B2649" s="64">
        <v>1922</v>
      </c>
      <c r="C2649" s="64">
        <v>341.02</v>
      </c>
    </row>
    <row r="2650" spans="1:3">
      <c r="A2650" t="s">
        <v>3115</v>
      </c>
      <c r="B2650" s="64">
        <v>1919.5</v>
      </c>
      <c r="C2650" s="64">
        <v>341.67</v>
      </c>
    </row>
    <row r="2651" spans="1:3">
      <c r="A2651" t="s">
        <v>3116</v>
      </c>
      <c r="B2651" s="64">
        <v>1941.5</v>
      </c>
      <c r="C2651" s="64">
        <v>343.51</v>
      </c>
    </row>
    <row r="2652" spans="1:3">
      <c r="A2652" t="s">
        <v>3117</v>
      </c>
      <c r="B2652" s="64">
        <v>1934</v>
      </c>
      <c r="C2652" s="64">
        <v>341.88</v>
      </c>
    </row>
    <row r="2653" spans="1:3">
      <c r="A2653" t="s">
        <v>3118</v>
      </c>
      <c r="B2653" s="64">
        <v>1919.5</v>
      </c>
      <c r="C2653" s="64">
        <v>345.17</v>
      </c>
    </row>
    <row r="2654" spans="1:3">
      <c r="A2654" t="s">
        <v>3119</v>
      </c>
      <c r="B2654" s="64">
        <v>1938</v>
      </c>
      <c r="C2654" s="64">
        <v>346.07</v>
      </c>
    </row>
    <row r="2655" spans="1:3">
      <c r="A2655" t="s">
        <v>3120</v>
      </c>
      <c r="B2655" s="64">
        <v>1950.5</v>
      </c>
      <c r="C2655" s="64">
        <v>347.25</v>
      </c>
    </row>
    <row r="2656" spans="1:3">
      <c r="A2656" t="s">
        <v>3121</v>
      </c>
      <c r="B2656" s="64">
        <v>1955</v>
      </c>
      <c r="C2656" s="64">
        <v>349.86</v>
      </c>
    </row>
    <row r="2657" spans="1:3">
      <c r="A2657" t="s">
        <v>3122</v>
      </c>
      <c r="B2657" s="64">
        <v>2009</v>
      </c>
      <c r="C2657" s="64">
        <v>363.16</v>
      </c>
    </row>
    <row r="2658" spans="1:3">
      <c r="A2658" t="s">
        <v>3123</v>
      </c>
      <c r="B2658" s="64">
        <v>2027.5</v>
      </c>
      <c r="C2658" s="64">
        <v>363.74</v>
      </c>
    </row>
    <row r="2659" spans="1:3">
      <c r="A2659" t="s">
        <v>3124</v>
      </c>
      <c r="B2659" s="64">
        <v>2058.5</v>
      </c>
      <c r="C2659" s="64">
        <v>367.39</v>
      </c>
    </row>
    <row r="2660" spans="1:3">
      <c r="A2660" t="s">
        <v>3125</v>
      </c>
      <c r="B2660" s="64">
        <v>2093</v>
      </c>
      <c r="C2660" s="64">
        <v>372.95</v>
      </c>
    </row>
    <row r="2661" spans="1:3">
      <c r="A2661" t="s">
        <v>3126</v>
      </c>
      <c r="B2661" s="64">
        <v>2102.5</v>
      </c>
      <c r="C2661" s="64">
        <v>372.45</v>
      </c>
    </row>
    <row r="2662" spans="1:3">
      <c r="A2662" t="s">
        <v>3127</v>
      </c>
      <c r="B2662" s="64">
        <v>2103.5</v>
      </c>
      <c r="C2662" s="64">
        <v>375.36</v>
      </c>
    </row>
    <row r="2663" spans="1:3">
      <c r="A2663" t="s">
        <v>3128</v>
      </c>
      <c r="B2663" s="64">
        <v>2112</v>
      </c>
      <c r="C2663" s="64">
        <v>377.28</v>
      </c>
    </row>
    <row r="2664" spans="1:3">
      <c r="A2664" t="s">
        <v>3129</v>
      </c>
      <c r="B2664" s="64">
        <v>2111.5</v>
      </c>
      <c r="C2664" s="64">
        <v>376.58</v>
      </c>
    </row>
    <row r="2665" spans="1:3">
      <c r="A2665" t="s">
        <v>3130</v>
      </c>
      <c r="B2665" s="64">
        <v>2113</v>
      </c>
      <c r="C2665" s="64">
        <v>377.46</v>
      </c>
    </row>
    <row r="2666" spans="1:3">
      <c r="A2666" t="s">
        <v>3131</v>
      </c>
      <c r="B2666" s="64">
        <v>2108.5</v>
      </c>
      <c r="C2666" s="64">
        <v>374.64</v>
      </c>
    </row>
    <row r="2667" spans="1:3">
      <c r="A2667" t="s">
        <v>3132</v>
      </c>
      <c r="B2667" s="64">
        <v>2107</v>
      </c>
      <c r="C2667" s="64">
        <v>374.58</v>
      </c>
    </row>
    <row r="2668" spans="1:3">
      <c r="A2668" t="s">
        <v>3133</v>
      </c>
      <c r="B2668" s="64">
        <v>2115.5</v>
      </c>
      <c r="C2668" s="64">
        <v>372.84</v>
      </c>
    </row>
    <row r="2669" spans="1:3">
      <c r="A2669" t="s">
        <v>3134</v>
      </c>
      <c r="B2669" s="64">
        <v>2104.5</v>
      </c>
      <c r="C2669" s="64">
        <v>366.45</v>
      </c>
    </row>
    <row r="2670" spans="1:3">
      <c r="A2670" t="s">
        <v>3135</v>
      </c>
      <c r="B2670" s="64">
        <v>2100</v>
      </c>
      <c r="C2670" s="64">
        <v>365.15</v>
      </c>
    </row>
    <row r="2671" spans="1:3">
      <c r="A2671" t="s">
        <v>3136</v>
      </c>
      <c r="B2671" s="64">
        <v>2098.5</v>
      </c>
      <c r="C2671" s="64">
        <v>365.08</v>
      </c>
    </row>
    <row r="2672" spans="1:3">
      <c r="A2672" t="s">
        <v>3137</v>
      </c>
      <c r="B2672" s="64">
        <v>2112</v>
      </c>
      <c r="C2672" s="64">
        <v>367.24</v>
      </c>
    </row>
    <row r="2673" spans="1:3">
      <c r="A2673" t="s">
        <v>3138</v>
      </c>
      <c r="B2673" s="64">
        <v>2107.5</v>
      </c>
      <c r="C2673" s="64">
        <v>372.22</v>
      </c>
    </row>
    <row r="2674" spans="1:3">
      <c r="A2674" t="s">
        <v>3139</v>
      </c>
      <c r="B2674" s="64">
        <v>2107.5</v>
      </c>
      <c r="C2674" s="64">
        <v>379.94</v>
      </c>
    </row>
    <row r="2675" spans="1:3">
      <c r="A2675" t="s">
        <v>3140</v>
      </c>
      <c r="B2675" s="64">
        <v>2109.5</v>
      </c>
      <c r="C2675" s="64">
        <v>391.52</v>
      </c>
    </row>
    <row r="2676" spans="1:3">
      <c r="A2676" t="s">
        <v>3141</v>
      </c>
      <c r="B2676" s="64">
        <v>2118</v>
      </c>
      <c r="C2676" s="64">
        <v>391.21</v>
      </c>
    </row>
    <row r="2677" spans="1:3">
      <c r="A2677" t="s">
        <v>3142</v>
      </c>
      <c r="B2677" s="64">
        <v>2115.5</v>
      </c>
      <c r="C2677" s="64">
        <v>393.29</v>
      </c>
    </row>
    <row r="2678" spans="1:3">
      <c r="A2678" t="s">
        <v>3143</v>
      </c>
      <c r="B2678" s="64">
        <v>2128.5</v>
      </c>
      <c r="C2678" s="64">
        <v>393.15</v>
      </c>
    </row>
    <row r="2679" spans="1:3">
      <c r="A2679" t="s">
        <v>3144</v>
      </c>
      <c r="B2679" s="64">
        <v>2129.5</v>
      </c>
      <c r="C2679" s="64">
        <v>389.59</v>
      </c>
    </row>
    <row r="2680" spans="1:3">
      <c r="A2680" t="s">
        <v>3145</v>
      </c>
      <c r="B2680" s="64">
        <v>2125.5</v>
      </c>
      <c r="C2680" s="64">
        <v>388.08</v>
      </c>
    </row>
    <row r="2681" spans="1:3">
      <c r="A2681" t="s">
        <v>3146</v>
      </c>
      <c r="B2681" s="64">
        <v>2131.5</v>
      </c>
      <c r="C2681" s="64">
        <v>392.4</v>
      </c>
    </row>
    <row r="2682" spans="1:3">
      <c r="A2682" t="s">
        <v>3147</v>
      </c>
      <c r="B2682" s="64">
        <v>2136</v>
      </c>
      <c r="C2682" s="64">
        <v>400.15</v>
      </c>
    </row>
    <row r="2683" spans="1:3">
      <c r="A2683" t="s">
        <v>3148</v>
      </c>
      <c r="B2683" s="64">
        <v>2138</v>
      </c>
      <c r="C2683" s="64">
        <v>400</v>
      </c>
    </row>
    <row r="2684" spans="1:3">
      <c r="A2684" t="s">
        <v>3149</v>
      </c>
      <c r="B2684" s="64">
        <v>2124.5</v>
      </c>
      <c r="C2684" s="64">
        <v>399.94</v>
      </c>
    </row>
    <row r="2685" spans="1:3">
      <c r="A2685" t="s">
        <v>3150</v>
      </c>
      <c r="B2685" s="64">
        <v>2130.5</v>
      </c>
      <c r="C2685" s="64">
        <v>396.59</v>
      </c>
    </row>
    <row r="2686" spans="1:3">
      <c r="A2686" t="s">
        <v>3151</v>
      </c>
      <c r="B2686" s="64">
        <v>2137.5</v>
      </c>
      <c r="C2686" s="64">
        <v>393.14</v>
      </c>
    </row>
    <row r="2687" spans="1:3">
      <c r="A2687" t="s">
        <v>3152</v>
      </c>
      <c r="B2687" s="64">
        <v>2136</v>
      </c>
      <c r="C2687" s="64">
        <v>396.66</v>
      </c>
    </row>
    <row r="2688" spans="1:3">
      <c r="A2688" t="s">
        <v>3153</v>
      </c>
      <c r="B2688" s="64">
        <v>2135.5</v>
      </c>
      <c r="C2688" s="64">
        <v>401.56</v>
      </c>
    </row>
    <row r="2689" spans="1:3">
      <c r="A2689" t="s">
        <v>3154</v>
      </c>
      <c r="B2689" s="64">
        <v>2131</v>
      </c>
      <c r="C2689" s="64">
        <v>399.81</v>
      </c>
    </row>
    <row r="2690" spans="1:3">
      <c r="A2690" t="s">
        <v>3155</v>
      </c>
      <c r="B2690" s="64">
        <v>2127.5</v>
      </c>
      <c r="C2690" s="64">
        <v>399.23</v>
      </c>
    </row>
    <row r="2691" spans="1:3">
      <c r="A2691" t="s">
        <v>3156</v>
      </c>
      <c r="B2691" s="64">
        <v>2123.5</v>
      </c>
      <c r="C2691" s="64">
        <v>396.69</v>
      </c>
    </row>
    <row r="2692" spans="1:3">
      <c r="A2692" t="s">
        <v>3157</v>
      </c>
      <c r="B2692" s="64">
        <v>2125</v>
      </c>
      <c r="C2692" s="64">
        <v>406</v>
      </c>
    </row>
    <row r="2693" spans="1:3">
      <c r="A2693" t="s">
        <v>3158</v>
      </c>
      <c r="B2693" s="64">
        <v>2114</v>
      </c>
      <c r="C2693" s="64">
        <v>403.05</v>
      </c>
    </row>
    <row r="2694" spans="1:3">
      <c r="A2694" t="s">
        <v>3159</v>
      </c>
      <c r="B2694" s="64">
        <v>2111.5</v>
      </c>
      <c r="C2694" s="64">
        <v>411.04</v>
      </c>
    </row>
    <row r="2695" spans="1:3">
      <c r="A2695" t="s">
        <v>3160</v>
      </c>
      <c r="B2695" s="64">
        <v>2114.5</v>
      </c>
      <c r="C2695" s="64">
        <v>412.34</v>
      </c>
    </row>
    <row r="2696" spans="1:3">
      <c r="A2696" t="s">
        <v>3161</v>
      </c>
      <c r="B2696" s="64">
        <v>2122</v>
      </c>
      <c r="C2696" s="64">
        <v>417.55</v>
      </c>
    </row>
    <row r="2697" spans="1:3">
      <c r="A2697" t="s">
        <v>3162</v>
      </c>
      <c r="B2697" s="64">
        <v>2116</v>
      </c>
      <c r="C2697" s="64">
        <v>412.56</v>
      </c>
    </row>
    <row r="2698" spans="1:3">
      <c r="A2698" t="s">
        <v>3163</v>
      </c>
      <c r="B2698" s="64">
        <v>2112</v>
      </c>
      <c r="C2698" s="64">
        <v>407.49</v>
      </c>
    </row>
    <row r="2699" spans="1:3">
      <c r="A2699" t="s">
        <v>3164</v>
      </c>
      <c r="B2699" s="64">
        <v>2106</v>
      </c>
      <c r="C2699" s="64">
        <v>418.11</v>
      </c>
    </row>
    <row r="2700" spans="1:3">
      <c r="A2700" t="s">
        <v>3165</v>
      </c>
      <c r="B2700" s="64">
        <v>2109.5</v>
      </c>
      <c r="C2700" s="64">
        <v>417.47</v>
      </c>
    </row>
    <row r="2701" spans="1:3">
      <c r="A2701" t="s">
        <v>3166</v>
      </c>
      <c r="B2701" s="64">
        <v>2112</v>
      </c>
      <c r="C2701" s="64">
        <v>413.31</v>
      </c>
    </row>
    <row r="2702" spans="1:3">
      <c r="A2702" t="s">
        <v>3167</v>
      </c>
      <c r="B2702" s="64">
        <v>2104.5</v>
      </c>
      <c r="C2702" s="64">
        <v>413.54</v>
      </c>
    </row>
    <row r="2703" spans="1:3">
      <c r="A2703" t="s">
        <v>3168</v>
      </c>
      <c r="B2703" s="64">
        <v>2115</v>
      </c>
      <c r="C2703" s="64">
        <v>412.6</v>
      </c>
    </row>
    <row r="2704" spans="1:3">
      <c r="A2704" t="s">
        <v>3169</v>
      </c>
      <c r="B2704" s="64">
        <v>2102</v>
      </c>
      <c r="C2704" s="64">
        <v>414.19</v>
      </c>
    </row>
    <row r="2705" spans="1:3">
      <c r="A2705" t="s">
        <v>3170</v>
      </c>
      <c r="B2705" s="64">
        <v>2105</v>
      </c>
      <c r="C2705" s="64">
        <v>413.8</v>
      </c>
    </row>
    <row r="2706" spans="1:3">
      <c r="A2706" t="s">
        <v>3171</v>
      </c>
      <c r="B2706" s="64">
        <v>2112.5</v>
      </c>
      <c r="C2706" s="64">
        <v>412.28</v>
      </c>
    </row>
    <row r="2707" spans="1:3">
      <c r="A2707" t="s">
        <v>3172</v>
      </c>
      <c r="B2707" s="64">
        <v>2101.5</v>
      </c>
      <c r="C2707" s="64">
        <v>406.87</v>
      </c>
    </row>
    <row r="2708" spans="1:3">
      <c r="A2708" t="s">
        <v>3173</v>
      </c>
      <c r="B2708" s="64">
        <v>2103</v>
      </c>
      <c r="C2708" s="64">
        <v>404.5</v>
      </c>
    </row>
    <row r="2709" spans="1:3">
      <c r="A2709" t="s">
        <v>3174</v>
      </c>
      <c r="B2709" s="64">
        <v>2105</v>
      </c>
      <c r="C2709" s="64">
        <v>401.79</v>
      </c>
    </row>
    <row r="2710" spans="1:3">
      <c r="A2710" t="s">
        <v>3175</v>
      </c>
      <c r="B2710" s="64">
        <v>2110.5</v>
      </c>
      <c r="C2710" s="64">
        <v>407.12</v>
      </c>
    </row>
    <row r="2711" spans="1:3">
      <c r="A2711" t="s">
        <v>3176</v>
      </c>
      <c r="B2711" s="64">
        <v>2108.5</v>
      </c>
      <c r="C2711" s="64">
        <v>406.58</v>
      </c>
    </row>
    <row r="2712" spans="1:3">
      <c r="A2712" t="s">
        <v>3177</v>
      </c>
      <c r="B2712" s="64">
        <v>2116.5</v>
      </c>
      <c r="C2712" s="64">
        <v>402.3</v>
      </c>
    </row>
    <row r="2713" spans="1:3">
      <c r="A2713" t="s">
        <v>3178</v>
      </c>
      <c r="B2713" s="64">
        <v>2117</v>
      </c>
      <c r="C2713" s="64">
        <v>402.24</v>
      </c>
    </row>
    <row r="2714" spans="1:3">
      <c r="A2714" t="s">
        <v>3179</v>
      </c>
      <c r="B2714" s="64">
        <v>2124.5</v>
      </c>
      <c r="C2714" s="64">
        <v>402.14</v>
      </c>
    </row>
    <row r="2715" spans="1:3">
      <c r="A2715" t="s">
        <v>3180</v>
      </c>
      <c r="B2715" s="64">
        <v>2133</v>
      </c>
      <c r="C2715" s="64">
        <v>395.95</v>
      </c>
    </row>
    <row r="2716" spans="1:3">
      <c r="A2716" t="s">
        <v>3181</v>
      </c>
      <c r="B2716" s="64">
        <v>2143</v>
      </c>
      <c r="C2716" s="64">
        <v>395.68</v>
      </c>
    </row>
    <row r="2717" spans="1:3">
      <c r="A2717" t="s">
        <v>3182</v>
      </c>
      <c r="B2717" s="64">
        <v>2145</v>
      </c>
      <c r="C2717" s="64">
        <v>390.64</v>
      </c>
    </row>
    <row r="2718" spans="1:3">
      <c r="A2718" t="s">
        <v>3183</v>
      </c>
      <c r="B2718" s="64">
        <v>2148.5</v>
      </c>
      <c r="C2718" s="64">
        <v>402.87</v>
      </c>
    </row>
    <row r="2719" spans="1:3">
      <c r="A2719" t="s">
        <v>3184</v>
      </c>
      <c r="B2719" s="64">
        <v>2156</v>
      </c>
      <c r="C2719" s="64">
        <v>406.79</v>
      </c>
    </row>
    <row r="2720" spans="1:3">
      <c r="A2720" t="s">
        <v>3185</v>
      </c>
      <c r="B2720" s="64">
        <v>2160.5</v>
      </c>
      <c r="C2720" s="64">
        <v>415.24</v>
      </c>
    </row>
    <row r="2721" spans="1:3">
      <c r="A2721" t="s">
        <v>3186</v>
      </c>
      <c r="B2721" s="64">
        <v>2148</v>
      </c>
      <c r="C2721" s="64">
        <v>406.36</v>
      </c>
    </row>
    <row r="2722" spans="1:3">
      <c r="A2722" t="s">
        <v>3187</v>
      </c>
      <c r="B2722" s="64">
        <v>2159.5</v>
      </c>
      <c r="C2722" s="64">
        <v>408.07</v>
      </c>
    </row>
    <row r="2723" spans="1:3">
      <c r="A2723" t="s">
        <v>3188</v>
      </c>
      <c r="B2723" s="64">
        <v>2182</v>
      </c>
      <c r="C2723" s="64">
        <v>407.85</v>
      </c>
    </row>
    <row r="2724" spans="1:3">
      <c r="A2724" t="s">
        <v>3189</v>
      </c>
      <c r="B2724" s="64">
        <v>2191.5</v>
      </c>
      <c r="C2724" s="64">
        <v>412.01</v>
      </c>
    </row>
    <row r="2725" spans="1:3">
      <c r="A2725" t="s">
        <v>3190</v>
      </c>
      <c r="B2725" s="64">
        <v>2189</v>
      </c>
      <c r="C2725" s="64">
        <v>408.7</v>
      </c>
    </row>
    <row r="2726" spans="1:3">
      <c r="A2726" t="s">
        <v>3191</v>
      </c>
      <c r="B2726" s="64">
        <v>2199.5</v>
      </c>
      <c r="C2726" s="64">
        <v>401.96</v>
      </c>
    </row>
    <row r="2727" spans="1:3">
      <c r="A2727" t="s">
        <v>3192</v>
      </c>
      <c r="B2727" s="64">
        <v>2200</v>
      </c>
      <c r="C2727" s="64">
        <v>412.91</v>
      </c>
    </row>
    <row r="2728" spans="1:3">
      <c r="A2728" t="s">
        <v>3193</v>
      </c>
      <c r="B2728" s="64">
        <v>2194</v>
      </c>
      <c r="C2728" s="64">
        <v>406.52</v>
      </c>
    </row>
    <row r="2729" spans="1:3">
      <c r="A2729" t="s">
        <v>3194</v>
      </c>
      <c r="B2729" s="64">
        <v>2203</v>
      </c>
      <c r="C2729" s="64">
        <v>405.26</v>
      </c>
    </row>
    <row r="2730" spans="1:3">
      <c r="A2730" t="s">
        <v>3195</v>
      </c>
      <c r="B2730" s="64">
        <v>2203</v>
      </c>
      <c r="C2730" s="64">
        <v>401.79</v>
      </c>
    </row>
    <row r="2731" spans="1:3">
      <c r="A2731" t="s">
        <v>3196</v>
      </c>
      <c r="B2731" s="64">
        <v>2197.5</v>
      </c>
      <c r="C2731" s="64">
        <v>403.14</v>
      </c>
    </row>
    <row r="2732" spans="1:3">
      <c r="A2732" t="s">
        <v>3197</v>
      </c>
      <c r="B2732" s="64">
        <v>2203</v>
      </c>
      <c r="C2732" s="64">
        <v>411.16</v>
      </c>
    </row>
    <row r="2733" spans="1:3">
      <c r="A2733" t="s">
        <v>3198</v>
      </c>
      <c r="B2733" s="64">
        <v>2207</v>
      </c>
      <c r="C2733" s="64">
        <v>411.6</v>
      </c>
    </row>
    <row r="2734" spans="1:3">
      <c r="A2734" t="s">
        <v>3199</v>
      </c>
      <c r="B2734" s="64">
        <v>2205.5</v>
      </c>
      <c r="C2734" s="64">
        <v>404.38</v>
      </c>
    </row>
    <row r="2735" spans="1:3">
      <c r="A2735" t="s">
        <v>3200</v>
      </c>
      <c r="B2735" s="64">
        <v>2208.5</v>
      </c>
      <c r="C2735" s="64">
        <v>410.04</v>
      </c>
    </row>
    <row r="2736" spans="1:3">
      <c r="A2736" t="s">
        <v>3201</v>
      </c>
      <c r="B2736" s="64">
        <v>2242.5</v>
      </c>
      <c r="C2736" s="64">
        <v>417.44</v>
      </c>
    </row>
    <row r="2737" spans="1:3">
      <c r="A2737" t="s">
        <v>3202</v>
      </c>
      <c r="B2737" s="64">
        <v>2277.5</v>
      </c>
      <c r="C2737" s="64">
        <v>423.17</v>
      </c>
    </row>
    <row r="2738" spans="1:3">
      <c r="A2738" t="s">
        <v>3203</v>
      </c>
      <c r="B2738" s="64">
        <v>2316</v>
      </c>
      <c r="C2738" s="64">
        <v>430.56</v>
      </c>
    </row>
    <row r="2739" spans="1:3">
      <c r="A2739" t="s">
        <v>3204</v>
      </c>
      <c r="B2739" s="64">
        <v>2401</v>
      </c>
      <c r="C2739" s="64">
        <v>445.29</v>
      </c>
    </row>
    <row r="2740" spans="1:3">
      <c r="A2740" t="s">
        <v>3205</v>
      </c>
      <c r="B2740" s="64">
        <v>2428.5</v>
      </c>
      <c r="C2740" s="64">
        <v>451.56</v>
      </c>
    </row>
    <row r="2741" spans="1:3">
      <c r="A2741" t="s">
        <v>3206</v>
      </c>
      <c r="B2741" s="64">
        <v>2524</v>
      </c>
      <c r="C2741" s="64">
        <v>465.68</v>
      </c>
    </row>
    <row r="2742" spans="1:3">
      <c r="A2742" t="s">
        <v>3207</v>
      </c>
      <c r="B2742" s="64">
        <v>2624</v>
      </c>
      <c r="C2742" s="64">
        <v>482.35</v>
      </c>
    </row>
    <row r="2743" spans="1:3">
      <c r="A2743" t="s">
        <v>3208</v>
      </c>
      <c r="B2743" s="64">
        <v>2648.5</v>
      </c>
      <c r="C2743" s="64">
        <v>489.83</v>
      </c>
    </row>
    <row r="2744" spans="1:3">
      <c r="A2744" t="s">
        <v>3209</v>
      </c>
      <c r="B2744" s="64">
        <v>2675.5</v>
      </c>
      <c r="C2744" s="64">
        <v>491.64</v>
      </c>
    </row>
    <row r="2745" spans="1:3">
      <c r="A2745" t="s">
        <v>3210</v>
      </c>
      <c r="B2745" s="64">
        <v>2732</v>
      </c>
      <c r="C2745" s="64">
        <v>501.1</v>
      </c>
    </row>
    <row r="2746" spans="1:3">
      <c r="A2746" t="s">
        <v>3211</v>
      </c>
      <c r="B2746" s="64">
        <v>2777.5</v>
      </c>
      <c r="C2746" s="64">
        <v>511.23</v>
      </c>
    </row>
    <row r="2747" spans="1:3">
      <c r="A2747" t="s">
        <v>3212</v>
      </c>
      <c r="B2747" s="64">
        <v>2808</v>
      </c>
      <c r="C2747" s="64">
        <v>509.99</v>
      </c>
    </row>
    <row r="2748" spans="1:3">
      <c r="A2748" t="s">
        <v>3213</v>
      </c>
      <c r="B2748" s="64">
        <v>2884.5</v>
      </c>
      <c r="C2748" s="64">
        <v>516.84</v>
      </c>
    </row>
    <row r="2749" spans="1:3">
      <c r="A2749" t="s">
        <v>3214</v>
      </c>
      <c r="B2749" s="64">
        <v>2884.5</v>
      </c>
      <c r="C2749" s="64">
        <v>515.17999999999995</v>
      </c>
    </row>
    <row r="2750" spans="1:3">
      <c r="A2750" t="s">
        <v>3215</v>
      </c>
      <c r="B2750" s="64">
        <v>2973</v>
      </c>
      <c r="C2750" s="64">
        <v>524.79999999999995</v>
      </c>
    </row>
    <row r="2751" spans="1:3">
      <c r="A2751" t="s">
        <v>3216</v>
      </c>
      <c r="B2751" s="64">
        <v>2990</v>
      </c>
      <c r="C2751" s="64">
        <v>519.82000000000005</v>
      </c>
    </row>
    <row r="2752" spans="1:3">
      <c r="A2752" t="s">
        <v>3217</v>
      </c>
      <c r="B2752" s="64">
        <v>2988.5</v>
      </c>
      <c r="C2752" s="64">
        <v>527.72</v>
      </c>
    </row>
    <row r="2753" spans="1:3">
      <c r="A2753" t="s">
        <v>3218</v>
      </c>
      <c r="B2753" s="64">
        <v>2970.5</v>
      </c>
      <c r="C2753" s="64">
        <v>521.69000000000005</v>
      </c>
    </row>
    <row r="2754" spans="1:3">
      <c r="A2754" t="s">
        <v>3219</v>
      </c>
      <c r="B2754" s="64">
        <v>2978</v>
      </c>
      <c r="C2754" s="64">
        <v>516.21</v>
      </c>
    </row>
    <row r="2755" spans="1:3">
      <c r="A2755" t="s">
        <v>3220</v>
      </c>
      <c r="B2755" s="64">
        <v>2977.5</v>
      </c>
      <c r="C2755" s="64">
        <v>514.34</v>
      </c>
    </row>
    <row r="2756" spans="1:3">
      <c r="A2756" t="s">
        <v>3221</v>
      </c>
      <c r="B2756" s="64">
        <v>2986</v>
      </c>
      <c r="C2756" s="64">
        <v>527.92999999999995</v>
      </c>
    </row>
    <row r="2757" spans="1:3">
      <c r="A2757" t="s">
        <v>3222</v>
      </c>
      <c r="B2757" s="64">
        <v>2983</v>
      </c>
      <c r="C2757" s="64">
        <v>538.84</v>
      </c>
    </row>
    <row r="2758" spans="1:3">
      <c r="A2758" t="s">
        <v>3223</v>
      </c>
      <c r="B2758" s="64">
        <v>2982</v>
      </c>
      <c r="C2758" s="64">
        <v>535.95000000000005</v>
      </c>
    </row>
    <row r="2759" spans="1:3">
      <c r="A2759" t="s">
        <v>3224</v>
      </c>
      <c r="B2759" s="64">
        <v>2953</v>
      </c>
      <c r="C2759" s="64">
        <v>523.12</v>
      </c>
    </row>
    <row r="2760" spans="1:3">
      <c r="A2760" t="s">
        <v>3225</v>
      </c>
      <c r="B2760" s="64">
        <v>2857.5</v>
      </c>
      <c r="C2760" s="64">
        <v>509.27</v>
      </c>
    </row>
    <row r="2761" spans="1:3">
      <c r="A2761" t="s">
        <v>3226</v>
      </c>
      <c r="B2761" s="64">
        <v>2800</v>
      </c>
      <c r="C2761" s="64">
        <v>501.52</v>
      </c>
    </row>
    <row r="2762" spans="1:3">
      <c r="A2762" t="s">
        <v>3227</v>
      </c>
      <c r="B2762" s="64">
        <v>2733</v>
      </c>
      <c r="C2762" s="64">
        <v>491.64</v>
      </c>
    </row>
    <row r="2763" spans="1:3">
      <c r="A2763" t="s">
        <v>3228</v>
      </c>
      <c r="B2763" s="64">
        <v>2657.5</v>
      </c>
      <c r="C2763" s="64">
        <v>484.24</v>
      </c>
    </row>
    <row r="2764" spans="1:3">
      <c r="A2764" t="s">
        <v>3229</v>
      </c>
      <c r="B2764" s="64">
        <v>2487</v>
      </c>
      <c r="C2764" s="64">
        <v>451.12</v>
      </c>
    </row>
    <row r="2765" spans="1:3">
      <c r="A2765" t="s">
        <v>3230</v>
      </c>
      <c r="B2765" s="64">
        <v>2442.5</v>
      </c>
      <c r="C2765" s="64">
        <v>442.96</v>
      </c>
    </row>
    <row r="2766" spans="1:3">
      <c r="A2766" t="s">
        <v>3231</v>
      </c>
      <c r="B2766" s="64">
        <v>2339.5</v>
      </c>
      <c r="C2766" s="64">
        <v>416.8</v>
      </c>
    </row>
    <row r="2767" spans="1:3">
      <c r="A2767" t="s">
        <v>3232</v>
      </c>
      <c r="B2767" s="339">
        <v>2321.5</v>
      </c>
      <c r="C2767" s="64">
        <v>409.65</v>
      </c>
    </row>
    <row r="2768" spans="1:3">
      <c r="A2768" t="s">
        <v>3233</v>
      </c>
      <c r="B2768" s="339">
        <v>2302.5</v>
      </c>
      <c r="C2768" s="64">
        <v>400.71</v>
      </c>
    </row>
    <row r="2769" spans="1:5">
      <c r="A2769" t="s">
        <v>3234</v>
      </c>
      <c r="B2769" s="339">
        <v>2340.5</v>
      </c>
      <c r="C2769" s="64">
        <v>405.84</v>
      </c>
    </row>
    <row r="2770" spans="1:5">
      <c r="A2770" t="s">
        <v>3235</v>
      </c>
      <c r="B2770" s="339">
        <v>2387.5</v>
      </c>
      <c r="C2770" s="64">
        <v>415.43</v>
      </c>
    </row>
    <row r="2771" spans="1:5">
      <c r="A2771" t="s">
        <v>3236</v>
      </c>
      <c r="B2771" s="339">
        <v>2393</v>
      </c>
      <c r="C2771" s="64">
        <v>425.5</v>
      </c>
      <c r="E2771" s="60">
        <f>AVERAGE(B2767:B2771)</f>
        <v>2349</v>
      </c>
    </row>
    <row r="2772" spans="1:5">
      <c r="A2772" t="s">
        <v>3237</v>
      </c>
      <c r="B2772" s="64">
        <v>2407.5</v>
      </c>
      <c r="C2772" s="64">
        <v>421.92</v>
      </c>
    </row>
    <row r="2773" spans="1:5">
      <c r="A2773" t="s">
        <v>3238</v>
      </c>
      <c r="B2773" s="64">
        <v>2412</v>
      </c>
      <c r="C2773" s="64">
        <v>425.25</v>
      </c>
    </row>
    <row r="2774" spans="1:5">
      <c r="A2774" t="s">
        <v>3239</v>
      </c>
      <c r="B2774" s="64">
        <v>2429</v>
      </c>
      <c r="C2774" s="64">
        <v>433.9</v>
      </c>
    </row>
    <row r="2775" spans="1:5">
      <c r="A2775" t="s">
        <v>3240</v>
      </c>
      <c r="B2775" s="64">
        <v>2432.5</v>
      </c>
      <c r="C2775" s="64">
        <v>430.61</v>
      </c>
    </row>
    <row r="2776" spans="1:5">
      <c r="A2776" t="s">
        <v>3241</v>
      </c>
      <c r="B2776" s="64">
        <v>2483.5</v>
      </c>
      <c r="C2776" s="64">
        <v>445.63</v>
      </c>
    </row>
    <row r="2777" spans="1:5">
      <c r="A2777" t="s">
        <v>3242</v>
      </c>
      <c r="B2777" s="64">
        <v>2485</v>
      </c>
      <c r="C2777" s="64">
        <v>437.65</v>
      </c>
    </row>
    <row r="2778" spans="1:5">
      <c r="A2778" t="s">
        <v>3243</v>
      </c>
      <c r="B2778" s="64">
        <v>2517.5</v>
      </c>
      <c r="C2778" s="64">
        <v>439.74</v>
      </c>
    </row>
    <row r="2779" spans="1:5">
      <c r="A2779" t="s">
        <v>3244</v>
      </c>
      <c r="B2779" s="64">
        <v>2577</v>
      </c>
      <c r="C2779" s="64">
        <v>452.03</v>
      </c>
    </row>
    <row r="2780" spans="1:5">
      <c r="A2780" t="s">
        <v>3245</v>
      </c>
      <c r="B2780" s="64">
        <v>2655</v>
      </c>
      <c r="C2780" s="64">
        <v>467.92</v>
      </c>
    </row>
    <row r="2781" spans="1:5">
      <c r="A2781" t="s">
        <v>3246</v>
      </c>
      <c r="B2781" s="64">
        <v>2701</v>
      </c>
      <c r="C2781" s="64">
        <v>480.26</v>
      </c>
    </row>
    <row r="2782" spans="1:5">
      <c r="A2782" t="s">
        <v>3247</v>
      </c>
      <c r="B2782" s="64">
        <v>2710</v>
      </c>
      <c r="C2782" s="64">
        <v>485.14</v>
      </c>
    </row>
    <row r="2783" spans="1:5">
      <c r="A2783" t="s">
        <v>3248</v>
      </c>
      <c r="B2783" s="64">
        <v>2737</v>
      </c>
      <c r="C2783" s="64">
        <v>492.09</v>
      </c>
    </row>
    <row r="2784" spans="1:5">
      <c r="A2784" t="s">
        <v>3249</v>
      </c>
      <c r="B2784" s="64">
        <v>2753</v>
      </c>
      <c r="C2784" s="64">
        <v>495.41</v>
      </c>
    </row>
    <row r="2785" spans="1:7">
      <c r="A2785" t="s">
        <v>3250</v>
      </c>
      <c r="B2785" s="64">
        <v>2759.5</v>
      </c>
      <c r="C2785" s="64">
        <v>505.22</v>
      </c>
    </row>
    <row r="2786" spans="1:7">
      <c r="A2786" t="s">
        <v>3251</v>
      </c>
      <c r="B2786" s="64">
        <v>2747</v>
      </c>
      <c r="C2786" s="64">
        <v>499.91</v>
      </c>
    </row>
    <row r="2787" spans="1:7">
      <c r="A2787" t="s">
        <v>3252</v>
      </c>
      <c r="B2787" s="339">
        <v>2743</v>
      </c>
      <c r="C2787" s="64">
        <v>502.57</v>
      </c>
    </row>
    <row r="2788" spans="1:7">
      <c r="A2788" t="s">
        <v>3253</v>
      </c>
      <c r="B2788" s="339">
        <v>2719</v>
      </c>
      <c r="C2788" s="64">
        <v>497.53</v>
      </c>
    </row>
    <row r="2789" spans="1:7">
      <c r="A2789" t="s">
        <v>3254</v>
      </c>
      <c r="B2789" s="339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3255</v>
      </c>
      <c r="B2790" s="339">
        <v>2718.5</v>
      </c>
      <c r="C2790" s="64">
        <v>507.75</v>
      </c>
    </row>
    <row r="2791" spans="1:7">
      <c r="A2791" t="s">
        <v>3256</v>
      </c>
      <c r="B2791" s="339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3257</v>
      </c>
      <c r="B2792">
        <v>2803</v>
      </c>
      <c r="C2792">
        <v>516.97</v>
      </c>
    </row>
    <row r="2793" spans="1:7">
      <c r="A2793" t="s">
        <v>3258</v>
      </c>
      <c r="B2793">
        <v>2893.5</v>
      </c>
      <c r="C2793">
        <v>532.58000000000004</v>
      </c>
      <c r="E2793" s="60"/>
      <c r="F2793" s="60"/>
    </row>
    <row r="2794" spans="1:7">
      <c r="A2794" t="s">
        <v>3259</v>
      </c>
      <c r="B2794">
        <v>3005</v>
      </c>
      <c r="C2794">
        <v>560.01</v>
      </c>
      <c r="E2794" s="60"/>
      <c r="F2794" s="60"/>
      <c r="G2794" s="304"/>
    </row>
    <row r="2795" spans="1:7">
      <c r="A2795" t="s">
        <v>3260</v>
      </c>
      <c r="B2795">
        <v>3070</v>
      </c>
      <c r="C2795">
        <v>581.33000000000004</v>
      </c>
    </row>
    <row r="2796" spans="1:7">
      <c r="A2796" t="s">
        <v>3261</v>
      </c>
      <c r="B2796">
        <v>3102</v>
      </c>
      <c r="C2796">
        <v>594.03</v>
      </c>
    </row>
    <row r="2797" spans="1:7">
      <c r="A2797" t="s">
        <v>3262</v>
      </c>
      <c r="B2797">
        <v>3127.5</v>
      </c>
      <c r="C2797">
        <v>597.88</v>
      </c>
    </row>
    <row r="2798" spans="1:7">
      <c r="A2798" t="s">
        <v>3263</v>
      </c>
      <c r="B2798">
        <v>3127.5</v>
      </c>
      <c r="C2798">
        <v>598.67999999999995</v>
      </c>
    </row>
    <row r="2799" spans="1:7">
      <c r="A2799" t="s">
        <v>3264</v>
      </c>
      <c r="B2799">
        <v>3117.5</v>
      </c>
      <c r="C2799">
        <v>588.65</v>
      </c>
    </row>
    <row r="2800" spans="1:7">
      <c r="A2800" t="s">
        <v>3265</v>
      </c>
      <c r="B2800">
        <v>3091</v>
      </c>
      <c r="C2800">
        <v>583.32000000000005</v>
      </c>
    </row>
    <row r="2801" spans="1:7">
      <c r="A2801" t="s">
        <v>3266</v>
      </c>
      <c r="B2801">
        <v>3065</v>
      </c>
      <c r="C2801">
        <v>581.59</v>
      </c>
    </row>
    <row r="2802" spans="1:7">
      <c r="A2802" t="s">
        <v>3267</v>
      </c>
      <c r="B2802">
        <v>3041.5</v>
      </c>
      <c r="C2802">
        <v>577.57000000000005</v>
      </c>
    </row>
    <row r="2803" spans="1:7">
      <c r="A2803" t="s">
        <v>3268</v>
      </c>
      <c r="B2803">
        <v>2981.5</v>
      </c>
      <c r="C2803">
        <v>568.34</v>
      </c>
    </row>
    <row r="2804" spans="1:7">
      <c r="A2804" t="s">
        <v>3269</v>
      </c>
      <c r="B2804">
        <v>2995.5</v>
      </c>
      <c r="C2804">
        <v>563.59</v>
      </c>
    </row>
    <row r="2805" spans="1:7">
      <c r="A2805" t="s">
        <v>3270</v>
      </c>
      <c r="B2805">
        <v>2949.5</v>
      </c>
      <c r="C2805">
        <v>559.36</v>
      </c>
    </row>
    <row r="2806" spans="1:7">
      <c r="A2806" t="s">
        <v>3271</v>
      </c>
      <c r="B2806">
        <v>2930.5</v>
      </c>
      <c r="C2806">
        <v>547.96</v>
      </c>
    </row>
    <row r="2807" spans="1:7">
      <c r="A2807" t="s">
        <v>3272</v>
      </c>
      <c r="B2807">
        <v>2894</v>
      </c>
      <c r="C2807">
        <v>543.78</v>
      </c>
    </row>
    <row r="2808" spans="1:7">
      <c r="A2808" t="s">
        <v>3273</v>
      </c>
      <c r="B2808" s="339">
        <v>2903</v>
      </c>
      <c r="C2808">
        <v>543.94000000000005</v>
      </c>
    </row>
    <row r="2809" spans="1:7">
      <c r="A2809" t="s">
        <v>3274</v>
      </c>
      <c r="B2809" s="339">
        <v>2915.5</v>
      </c>
      <c r="C2809">
        <v>549.16</v>
      </c>
    </row>
    <row r="2810" spans="1:7">
      <c r="A2810" t="s">
        <v>3275</v>
      </c>
      <c r="B2810" s="339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3276</v>
      </c>
      <c r="B2811" s="339">
        <v>3010</v>
      </c>
      <c r="C2811">
        <v>576.85</v>
      </c>
    </row>
    <row r="2812" spans="1:7">
      <c r="A2812" t="s">
        <v>3277</v>
      </c>
      <c r="B2812" s="339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81" t="s">
        <v>3278</v>
      </c>
      <c r="B2813" s="64">
        <v>3081.5</v>
      </c>
      <c r="C2813">
        <v>597.65</v>
      </c>
    </row>
    <row r="2814" spans="1:7">
      <c r="A2814" s="381" t="s">
        <v>3279</v>
      </c>
      <c r="B2814">
        <v>3078.5</v>
      </c>
      <c r="C2814">
        <v>604.58000000000004</v>
      </c>
    </row>
    <row r="2815" spans="1:7">
      <c r="A2815" s="381" t="s">
        <v>3280</v>
      </c>
      <c r="B2815">
        <v>3078.5</v>
      </c>
      <c r="C2815">
        <v>611.41999999999996</v>
      </c>
    </row>
    <row r="2816" spans="1:7">
      <c r="A2816" s="381" t="s">
        <v>3281</v>
      </c>
      <c r="B2816">
        <v>3085</v>
      </c>
      <c r="C2816">
        <v>612.47</v>
      </c>
    </row>
    <row r="2817" spans="1:6">
      <c r="A2817" s="381" t="s">
        <v>3282</v>
      </c>
      <c r="B2817">
        <v>3073</v>
      </c>
      <c r="C2817">
        <v>609.96</v>
      </c>
    </row>
    <row r="2818" spans="1:6">
      <c r="A2818" s="381" t="s">
        <v>3283</v>
      </c>
      <c r="B2818">
        <v>3069</v>
      </c>
      <c r="C2818">
        <v>605.33000000000004</v>
      </c>
    </row>
    <row r="2819" spans="1:6">
      <c r="A2819" s="381" t="s">
        <v>3284</v>
      </c>
      <c r="B2819">
        <v>3058.5</v>
      </c>
      <c r="C2819">
        <v>603.97</v>
      </c>
    </row>
    <row r="2820" spans="1:6">
      <c r="A2820" s="381" t="s">
        <v>3285</v>
      </c>
      <c r="B2820">
        <v>3045.5</v>
      </c>
      <c r="C2820">
        <v>594.82000000000005</v>
      </c>
    </row>
    <row r="2821" spans="1:6">
      <c r="A2821" s="381" t="s">
        <v>3286</v>
      </c>
      <c r="B2821">
        <v>3010</v>
      </c>
      <c r="C2821">
        <v>593.45000000000005</v>
      </c>
    </row>
    <row r="2822" spans="1:6">
      <c r="A2822" s="381" t="s">
        <v>3287</v>
      </c>
      <c r="B2822">
        <v>2966.5</v>
      </c>
      <c r="C2822">
        <v>588.24</v>
      </c>
    </row>
    <row r="2823" spans="1:6">
      <c r="A2823" s="381" t="s">
        <v>3288</v>
      </c>
      <c r="B2823">
        <v>2947.5</v>
      </c>
      <c r="C2823">
        <v>584.24</v>
      </c>
    </row>
    <row r="2824" spans="1:6">
      <c r="A2824" s="381" t="s">
        <v>3289</v>
      </c>
      <c r="B2824">
        <v>2868.5</v>
      </c>
      <c r="C2824">
        <v>570.96</v>
      </c>
    </row>
    <row r="2825" spans="1:6">
      <c r="A2825" s="381" t="s">
        <v>3290</v>
      </c>
      <c r="B2825">
        <v>2868</v>
      </c>
      <c r="C2825">
        <v>565.67999999999995</v>
      </c>
    </row>
    <row r="2826" spans="1:6">
      <c r="A2826" s="381" t="s">
        <v>3291</v>
      </c>
      <c r="B2826">
        <v>2866.5</v>
      </c>
      <c r="C2826">
        <v>570.79</v>
      </c>
    </row>
    <row r="2827" spans="1:6">
      <c r="A2827" s="381" t="s">
        <v>3292</v>
      </c>
      <c r="B2827">
        <v>2871</v>
      </c>
      <c r="C2827">
        <v>578.36</v>
      </c>
    </row>
    <row r="2828" spans="1:6">
      <c r="A2828" s="381" t="s">
        <v>3293</v>
      </c>
      <c r="B2828">
        <v>2866.5</v>
      </c>
      <c r="C2828">
        <v>577.34</v>
      </c>
    </row>
    <row r="2829" spans="1:6">
      <c r="A2829" s="381" t="s">
        <v>3294</v>
      </c>
      <c r="B2829" s="402">
        <v>2870.5</v>
      </c>
      <c r="C2829">
        <v>585.22</v>
      </c>
    </row>
    <row r="2830" spans="1:6">
      <c r="A2830" s="381" t="s">
        <v>3295</v>
      </c>
      <c r="B2830" s="402">
        <v>2872</v>
      </c>
      <c r="C2830">
        <v>579.97</v>
      </c>
    </row>
    <row r="2831" spans="1:6">
      <c r="A2831" s="381" t="s">
        <v>3296</v>
      </c>
      <c r="B2831" s="402">
        <v>2874.5</v>
      </c>
      <c r="C2831">
        <v>583.54</v>
      </c>
    </row>
    <row r="2832" spans="1:6">
      <c r="A2832" s="381" t="s">
        <v>3297</v>
      </c>
      <c r="B2832" s="402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81" t="s">
        <v>3298</v>
      </c>
      <c r="B2833" s="402">
        <v>2875.5</v>
      </c>
      <c r="C2833">
        <v>578.22</v>
      </c>
    </row>
    <row r="2834" spans="1:7">
      <c r="A2834" s="381" t="s">
        <v>3299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81" t="s">
        <v>3300</v>
      </c>
      <c r="B2835">
        <v>2880.5</v>
      </c>
      <c r="C2835">
        <v>570.62</v>
      </c>
    </row>
    <row r="2836" spans="1:7">
      <c r="A2836" t="s">
        <v>3301</v>
      </c>
      <c r="B2836" s="64">
        <v>2932.5</v>
      </c>
      <c r="C2836" s="64">
        <v>576.91999999999996</v>
      </c>
    </row>
    <row r="2837" spans="1:7">
      <c r="A2837" t="s">
        <v>3302</v>
      </c>
      <c r="B2837" s="64">
        <v>2960</v>
      </c>
      <c r="C2837" s="64">
        <v>569.23</v>
      </c>
    </row>
    <row r="2838" spans="1:7">
      <c r="A2838" t="s">
        <v>3303</v>
      </c>
      <c r="B2838" s="64">
        <v>2979.5</v>
      </c>
      <c r="C2838" s="64">
        <v>569.26</v>
      </c>
      <c r="G2838" t="s">
        <v>3304</v>
      </c>
    </row>
    <row r="2839" spans="1:7">
      <c r="A2839" t="s">
        <v>3305</v>
      </c>
      <c r="B2839" s="64">
        <v>2983</v>
      </c>
      <c r="C2839" s="64">
        <v>567.76</v>
      </c>
    </row>
    <row r="2840" spans="1:7">
      <c r="A2840" t="s">
        <v>3306</v>
      </c>
      <c r="B2840" s="64">
        <v>3005.5</v>
      </c>
      <c r="C2840" s="64">
        <v>581.33000000000004</v>
      </c>
    </row>
    <row r="2841" spans="1:7">
      <c r="A2841" t="s">
        <v>3307</v>
      </c>
      <c r="B2841" s="64">
        <v>3017</v>
      </c>
      <c r="C2841" s="64">
        <v>583.45000000000005</v>
      </c>
    </row>
    <row r="2842" spans="1:7">
      <c r="A2842" s="381" t="s">
        <v>3308</v>
      </c>
      <c r="B2842">
        <v>3019</v>
      </c>
      <c r="C2842">
        <v>595.23</v>
      </c>
    </row>
    <row r="2843" spans="1:7">
      <c r="A2843" s="381" t="s">
        <v>3309</v>
      </c>
      <c r="B2843">
        <v>3035</v>
      </c>
      <c r="C2843">
        <v>592.20000000000005</v>
      </c>
    </row>
    <row r="2844" spans="1:7">
      <c r="A2844" s="381" t="s">
        <v>3310</v>
      </c>
      <c r="B2844">
        <v>3034</v>
      </c>
      <c r="C2844">
        <v>592.58000000000004</v>
      </c>
    </row>
    <row r="2845" spans="1:7">
      <c r="A2845" s="381" t="s">
        <v>3311</v>
      </c>
      <c r="B2845">
        <v>3019.5</v>
      </c>
      <c r="C2845">
        <v>574.49</v>
      </c>
    </row>
    <row r="2846" spans="1:7">
      <c r="A2846" s="381" t="s">
        <v>3312</v>
      </c>
      <c r="B2846">
        <v>3002</v>
      </c>
      <c r="C2846">
        <v>575.21</v>
      </c>
    </row>
    <row r="2847" spans="1:7">
      <c r="A2847" s="381" t="s">
        <v>3313</v>
      </c>
      <c r="B2847">
        <v>2989</v>
      </c>
      <c r="C2847">
        <v>576.69000000000005</v>
      </c>
    </row>
    <row r="2848" spans="1:7">
      <c r="A2848" s="381" t="s">
        <v>3314</v>
      </c>
      <c r="B2848">
        <v>2959.5</v>
      </c>
      <c r="C2848">
        <v>568.15</v>
      </c>
    </row>
    <row r="2849" spans="1:3">
      <c r="A2849" t="s">
        <v>3315</v>
      </c>
      <c r="B2849" s="64">
        <v>2954</v>
      </c>
      <c r="C2849" s="64">
        <v>566.23</v>
      </c>
    </row>
    <row r="2850" spans="1:3">
      <c r="A2850" t="s">
        <v>3316</v>
      </c>
      <c r="B2850" s="64">
        <v>2975.5</v>
      </c>
      <c r="C2850" s="64">
        <v>574.98</v>
      </c>
    </row>
    <row r="2851" spans="1:3">
      <c r="A2851" t="s">
        <v>3317</v>
      </c>
      <c r="B2851" s="64">
        <v>3017</v>
      </c>
      <c r="C2851" s="64">
        <v>582.66</v>
      </c>
    </row>
    <row r="2852" spans="1:3">
      <c r="A2852" t="s">
        <v>3318</v>
      </c>
      <c r="B2852" s="64">
        <v>3024</v>
      </c>
      <c r="C2852" s="64">
        <v>591.32000000000005</v>
      </c>
    </row>
    <row r="2853" spans="1:3">
      <c r="A2853" t="s">
        <v>3319</v>
      </c>
      <c r="B2853" s="64">
        <v>3049.5</v>
      </c>
      <c r="C2853" s="64">
        <v>600.65</v>
      </c>
    </row>
    <row r="2854" spans="1:3">
      <c r="A2854" t="s">
        <v>3320</v>
      </c>
      <c r="B2854" s="64">
        <v>3049</v>
      </c>
      <c r="C2854" s="64">
        <v>586.67999999999995</v>
      </c>
    </row>
    <row r="2855" spans="1:3">
      <c r="A2855" t="s">
        <v>3321</v>
      </c>
      <c r="B2855" s="64">
        <v>3062</v>
      </c>
      <c r="C2855" s="64">
        <v>593.07000000000005</v>
      </c>
    </row>
    <row r="2856" spans="1:3">
      <c r="A2856" t="s">
        <v>3322</v>
      </c>
      <c r="B2856" s="64">
        <v>3073.5</v>
      </c>
      <c r="C2856" s="64">
        <v>593</v>
      </c>
    </row>
    <row r="2857" spans="1:3">
      <c r="A2857" t="s">
        <v>3323</v>
      </c>
      <c r="B2857" s="64">
        <v>3086</v>
      </c>
      <c r="C2857" s="64">
        <v>594.72</v>
      </c>
    </row>
    <row r="2858" spans="1:3">
      <c r="A2858" t="s">
        <v>3324</v>
      </c>
      <c r="B2858" s="64">
        <v>3117</v>
      </c>
      <c r="C2858" s="64">
        <v>599.08000000000004</v>
      </c>
    </row>
    <row r="2859" spans="1:3">
      <c r="A2859" t="s">
        <v>3325</v>
      </c>
      <c r="B2859" s="64">
        <v>3164</v>
      </c>
      <c r="C2859" s="64">
        <v>603.70000000000005</v>
      </c>
    </row>
    <row r="2860" spans="1:3">
      <c r="A2860" t="s">
        <v>3326</v>
      </c>
      <c r="B2860" s="64">
        <v>3189.5</v>
      </c>
      <c r="C2860" s="64">
        <v>608.91999999999996</v>
      </c>
    </row>
    <row r="2861" spans="1:3">
      <c r="A2861" t="s">
        <v>3327</v>
      </c>
      <c r="B2861" s="64">
        <v>3195.5</v>
      </c>
      <c r="C2861" s="64">
        <v>614.76</v>
      </c>
    </row>
    <row r="2862" spans="1:3">
      <c r="A2862" t="s">
        <v>3328</v>
      </c>
      <c r="B2862" s="64">
        <v>3214</v>
      </c>
      <c r="C2862" s="64">
        <v>614.77</v>
      </c>
    </row>
    <row r="2863" spans="1:3">
      <c r="A2863" t="s">
        <v>3329</v>
      </c>
      <c r="B2863" s="64">
        <v>3217.5</v>
      </c>
      <c r="C2863" s="64">
        <v>612.39</v>
      </c>
    </row>
    <row r="2864" spans="1:3">
      <c r="A2864" t="s">
        <v>3330</v>
      </c>
      <c r="B2864" s="64">
        <v>3216.5</v>
      </c>
      <c r="C2864" s="64">
        <v>613.48</v>
      </c>
    </row>
    <row r="2865" spans="1:3">
      <c r="A2865" t="s">
        <v>3331</v>
      </c>
      <c r="B2865" s="64">
        <v>3232.5</v>
      </c>
      <c r="C2865" s="64">
        <v>611.52</v>
      </c>
    </row>
    <row r="2866" spans="1:3">
      <c r="A2866" t="s">
        <v>3332</v>
      </c>
      <c r="B2866" s="64">
        <v>3228.5</v>
      </c>
      <c r="C2866" s="64">
        <v>612.85</v>
      </c>
    </row>
    <row r="2867" spans="1:3">
      <c r="A2867" t="s">
        <v>3333</v>
      </c>
      <c r="B2867" s="64">
        <v>3225.5</v>
      </c>
      <c r="C2867" s="64">
        <v>601.77</v>
      </c>
    </row>
    <row r="2868" spans="1:3">
      <c r="A2868" t="s">
        <v>3334</v>
      </c>
      <c r="B2868" s="64">
        <v>3222</v>
      </c>
      <c r="C2868" s="64">
        <v>594.9</v>
      </c>
    </row>
    <row r="2869" spans="1:3">
      <c r="A2869" t="s">
        <v>3335</v>
      </c>
      <c r="B2869" s="64">
        <v>3220</v>
      </c>
      <c r="C2869" s="64">
        <v>598.74</v>
      </c>
    </row>
    <row r="2870" spans="1:3">
      <c r="A2870" t="s">
        <v>3336</v>
      </c>
      <c r="B2870" s="64">
        <v>3215</v>
      </c>
      <c r="C2870" s="64">
        <v>598.47</v>
      </c>
    </row>
    <row r="2871" spans="1:3">
      <c r="A2871" t="s">
        <v>3337</v>
      </c>
      <c r="B2871" s="64">
        <v>3225.5</v>
      </c>
      <c r="C2871" s="64">
        <v>613.33000000000004</v>
      </c>
    </row>
    <row r="2872" spans="1:3">
      <c r="A2872" t="s">
        <v>3338</v>
      </c>
      <c r="B2872" s="64">
        <v>3253</v>
      </c>
      <c r="C2872" s="64">
        <v>624.38</v>
      </c>
    </row>
    <row r="2873" spans="1:3">
      <c r="A2873" t="s">
        <v>3339</v>
      </c>
      <c r="B2873" s="64">
        <v>3264</v>
      </c>
      <c r="C2873" s="64">
        <v>621.71</v>
      </c>
    </row>
    <row r="2874" spans="1:3">
      <c r="A2874" t="s">
        <v>3340</v>
      </c>
      <c r="B2874" s="64">
        <v>3275</v>
      </c>
      <c r="C2874" s="64">
        <v>630.29</v>
      </c>
    </row>
    <row r="2875" spans="1:3">
      <c r="A2875" t="s">
        <v>3341</v>
      </c>
      <c r="B2875" s="64">
        <v>3291.5</v>
      </c>
      <c r="C2875" s="64">
        <v>634.57000000000005</v>
      </c>
    </row>
    <row r="2876" spans="1:3">
      <c r="A2876" t="s">
        <v>3342</v>
      </c>
      <c r="B2876" s="64">
        <v>3282</v>
      </c>
      <c r="C2876" s="64">
        <v>634.20000000000005</v>
      </c>
    </row>
    <row r="2877" spans="1:3">
      <c r="A2877" t="s">
        <v>3343</v>
      </c>
      <c r="B2877" s="64">
        <v>3296.5</v>
      </c>
      <c r="C2877" s="64">
        <v>637.13</v>
      </c>
    </row>
    <row r="2878" spans="1:3">
      <c r="A2878" t="s">
        <v>3344</v>
      </c>
      <c r="B2878" s="64">
        <v>3292.5</v>
      </c>
      <c r="C2878" s="64">
        <v>635</v>
      </c>
    </row>
    <row r="2879" spans="1:3">
      <c r="A2879" t="s">
        <v>3345</v>
      </c>
      <c r="B2879" s="64">
        <v>3297</v>
      </c>
      <c r="C2879" s="64">
        <v>636</v>
      </c>
    </row>
    <row r="2880" spans="1:3">
      <c r="A2880" t="s">
        <v>3346</v>
      </c>
      <c r="B2880" s="64">
        <v>3305.5</v>
      </c>
      <c r="C2880" s="64">
        <v>638.74</v>
      </c>
    </row>
    <row r="2881" spans="1:5">
      <c r="A2881" t="s">
        <v>3347</v>
      </c>
      <c r="B2881" s="64">
        <v>3304.5</v>
      </c>
      <c r="C2881" s="64">
        <v>621.96</v>
      </c>
    </row>
    <row r="2882" spans="1:5">
      <c r="A2882" t="s">
        <v>3348</v>
      </c>
      <c r="B2882" s="64">
        <v>3303.5</v>
      </c>
      <c r="C2882" s="64">
        <v>622.48</v>
      </c>
    </row>
    <row r="2883" spans="1:5">
      <c r="A2883" t="s">
        <v>3349</v>
      </c>
      <c r="B2883" s="64">
        <v>3303</v>
      </c>
      <c r="C2883" s="64">
        <v>627.23</v>
      </c>
    </row>
    <row r="2884" spans="1:5">
      <c r="A2884" t="s">
        <v>3350</v>
      </c>
      <c r="B2884" s="64">
        <v>3317.5</v>
      </c>
      <c r="C2884" s="64">
        <v>634.20000000000005</v>
      </c>
    </row>
    <row r="2885" spans="1:5">
      <c r="A2885" t="s">
        <v>3351</v>
      </c>
      <c r="B2885" s="64">
        <v>3316.5</v>
      </c>
      <c r="C2885" s="64">
        <v>630.39</v>
      </c>
    </row>
    <row r="2886" spans="1:5">
      <c r="A2886" t="s">
        <v>3352</v>
      </c>
      <c r="B2886" s="64">
        <v>3339.5</v>
      </c>
      <c r="C2886" s="64">
        <v>637.07000000000005</v>
      </c>
    </row>
    <row r="2887" spans="1:5">
      <c r="A2887" t="s">
        <v>3353</v>
      </c>
      <c r="B2887" s="64">
        <v>3335</v>
      </c>
      <c r="C2887" s="64">
        <v>632.23</v>
      </c>
    </row>
    <row r="2888" spans="1:5">
      <c r="A2888" t="s">
        <v>3354</v>
      </c>
      <c r="B2888" s="64">
        <v>3350.5</v>
      </c>
      <c r="C2888" s="64">
        <v>634.20000000000005</v>
      </c>
    </row>
    <row r="2889" spans="1:5">
      <c r="A2889" t="s">
        <v>3355</v>
      </c>
      <c r="B2889" s="64">
        <v>3351</v>
      </c>
      <c r="C2889" s="64">
        <v>626.24</v>
      </c>
    </row>
    <row r="2890" spans="1:5">
      <c r="A2890" t="s">
        <v>3356</v>
      </c>
      <c r="B2890" s="64">
        <v>3350.5</v>
      </c>
      <c r="C2890" s="64">
        <v>634.32000000000005</v>
      </c>
    </row>
    <row r="2891" spans="1:5">
      <c r="A2891" t="s">
        <v>3357</v>
      </c>
      <c r="B2891" s="64">
        <v>3346</v>
      </c>
      <c r="C2891" s="64">
        <v>631.20000000000005</v>
      </c>
    </row>
    <row r="2892" spans="1:5">
      <c r="A2892" t="s">
        <v>3358</v>
      </c>
      <c r="B2892" s="64">
        <v>3362.5</v>
      </c>
      <c r="C2892" s="64">
        <v>633.48</v>
      </c>
    </row>
    <row r="2893" spans="1:5">
      <c r="A2893" t="s">
        <v>3359</v>
      </c>
      <c r="B2893" s="64">
        <v>3355</v>
      </c>
      <c r="C2893" s="64">
        <v>627.57000000000005</v>
      </c>
    </row>
    <row r="2894" spans="1:5">
      <c r="A2894" t="s">
        <v>3360</v>
      </c>
      <c r="B2894" s="64">
        <v>3352.5</v>
      </c>
      <c r="C2894" s="64">
        <v>623.14</v>
      </c>
    </row>
    <row r="2895" spans="1:5">
      <c r="A2895" t="s">
        <v>3361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3362</v>
      </c>
      <c r="B2896" s="64">
        <v>3386.5</v>
      </c>
      <c r="C2896" s="64">
        <v>624.12</v>
      </c>
    </row>
    <row r="2897" spans="1:9">
      <c r="A2897" t="s">
        <v>3363</v>
      </c>
      <c r="B2897" s="64">
        <v>3365.5</v>
      </c>
      <c r="C2897" s="64">
        <v>619</v>
      </c>
    </row>
    <row r="2898" spans="1:9">
      <c r="A2898" t="s">
        <v>3364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3365</v>
      </c>
      <c r="B2899" s="64">
        <v>3383</v>
      </c>
      <c r="C2899" s="64">
        <v>620.51</v>
      </c>
      <c r="G2899" s="29"/>
    </row>
    <row r="2900" spans="1:9">
      <c r="A2900" t="s">
        <v>3366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3367</v>
      </c>
      <c r="B2901" s="64">
        <v>3417</v>
      </c>
      <c r="C2901" s="64">
        <v>622.63</v>
      </c>
    </row>
    <row r="2902" spans="1:9">
      <c r="A2902" t="s">
        <v>3368</v>
      </c>
      <c r="B2902" s="64">
        <v>3419</v>
      </c>
      <c r="C2902" s="64">
        <v>621.29999999999995</v>
      </c>
    </row>
    <row r="2903" spans="1:9">
      <c r="A2903" t="s">
        <v>3369</v>
      </c>
      <c r="B2903" s="64">
        <v>3430</v>
      </c>
      <c r="C2903" s="64">
        <v>622.5</v>
      </c>
    </row>
    <row r="2904" spans="1:9">
      <c r="A2904" t="s">
        <v>3370</v>
      </c>
      <c r="B2904" s="64">
        <v>3431.5</v>
      </c>
      <c r="C2904" s="64">
        <v>620.29999999999995</v>
      </c>
    </row>
    <row r="2905" spans="1:9">
      <c r="A2905" t="s">
        <v>3371</v>
      </c>
      <c r="B2905" s="64">
        <v>3463</v>
      </c>
      <c r="C2905" s="64">
        <v>628.38</v>
      </c>
    </row>
    <row r="2906" spans="1:9">
      <c r="A2906" t="s">
        <v>3372</v>
      </c>
      <c r="B2906" s="64">
        <v>3487</v>
      </c>
      <c r="C2906" s="64">
        <v>631.70000000000005</v>
      </c>
    </row>
    <row r="2907" spans="1:9">
      <c r="A2907" t="s">
        <v>3373</v>
      </c>
      <c r="B2907" s="64">
        <v>3516.5</v>
      </c>
      <c r="C2907" s="64">
        <v>644.04999999999995</v>
      </c>
    </row>
    <row r="2908" spans="1:9">
      <c r="A2908" t="s">
        <v>3374</v>
      </c>
      <c r="B2908" s="64">
        <v>3540</v>
      </c>
      <c r="C2908" s="64">
        <v>642</v>
      </c>
    </row>
    <row r="2909" spans="1:9">
      <c r="A2909" t="s">
        <v>3375</v>
      </c>
      <c r="B2909" s="64">
        <v>3574.5</v>
      </c>
      <c r="C2909" s="64">
        <v>639.79</v>
      </c>
    </row>
    <row r="2910" spans="1:9">
      <c r="A2910" t="s">
        <v>3376</v>
      </c>
      <c r="B2910" s="64">
        <v>3625.5</v>
      </c>
      <c r="C2910" s="64">
        <v>653.6</v>
      </c>
    </row>
    <row r="2911" spans="1:9">
      <c r="A2911" t="s">
        <v>3377</v>
      </c>
      <c r="B2911" s="64">
        <v>3661.5</v>
      </c>
      <c r="C2911" s="64">
        <v>647.59</v>
      </c>
    </row>
    <row r="2912" spans="1:9">
      <c r="A2912" t="s">
        <v>3378</v>
      </c>
      <c r="B2912" s="64">
        <v>3693.5</v>
      </c>
      <c r="C2912" s="64">
        <v>654.88</v>
      </c>
    </row>
    <row r="2913" spans="1:9">
      <c r="A2913" t="s">
        <v>3379</v>
      </c>
      <c r="B2913" s="64">
        <v>3814</v>
      </c>
      <c r="C2913" s="64">
        <v>687.7</v>
      </c>
    </row>
    <row r="2914" spans="1:9">
      <c r="A2914" t="s">
        <v>3380</v>
      </c>
      <c r="B2914" s="64">
        <v>3881</v>
      </c>
      <c r="C2914" s="64">
        <v>697.14</v>
      </c>
    </row>
    <row r="2915" spans="1:9">
      <c r="A2915" t="s">
        <v>3381</v>
      </c>
      <c r="B2915" s="64">
        <v>3924</v>
      </c>
      <c r="C2915" s="64">
        <v>704.49</v>
      </c>
    </row>
    <row r="2916" spans="1:9">
      <c r="A2916" t="s">
        <v>3382</v>
      </c>
      <c r="B2916" s="64">
        <v>3920.5</v>
      </c>
      <c r="C2916" s="64">
        <v>696.61</v>
      </c>
    </row>
    <row r="2917" spans="1:9">
      <c r="A2917" t="s">
        <v>3383</v>
      </c>
      <c r="B2917" s="64">
        <v>3947</v>
      </c>
      <c r="C2917" s="64">
        <v>698.83</v>
      </c>
    </row>
    <row r="2918" spans="1:9">
      <c r="A2918" t="s">
        <v>3384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3385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3386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73">
        <f>AVERAGE(B2913:B2917)</f>
        <v>3897.3</v>
      </c>
      <c r="H2920" s="60">
        <f>+G2920-E2898</f>
        <v>3897.3</v>
      </c>
      <c r="I2920" s="469">
        <f>+G2920/G2900</f>
        <v>1.1579807463750893</v>
      </c>
    </row>
    <row r="2921" spans="1:9">
      <c r="A2921" t="s">
        <v>3387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3388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3389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3390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3391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3392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3393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6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6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6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6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7">
        <v>8.6999999999999994E-3</v>
      </c>
    </row>
    <row r="2932" spans="1:10">
      <c r="A2932" s="96">
        <v>44523</v>
      </c>
      <c r="B2932" s="470">
        <v>3609.5</v>
      </c>
      <c r="C2932" s="178">
        <v>643.63</v>
      </c>
      <c r="D2932" s="178">
        <f t="shared" ref="D2932:D2933" si="2">+B2932/B2931</f>
        <v>0.98004344284550637</v>
      </c>
      <c r="E2932" s="178">
        <f t="shared" ref="E2932:E2933" si="3">(1-D2932)*100</f>
        <v>1.9956557154493626</v>
      </c>
    </row>
    <row r="2933" spans="1:10">
      <c r="A2933" s="96">
        <v>44524</v>
      </c>
      <c r="B2933" s="470">
        <v>3603.5</v>
      </c>
      <c r="C2933" s="178">
        <v>644.29</v>
      </c>
      <c r="D2933" s="178">
        <f t="shared" si="2"/>
        <v>0.99833771990580411</v>
      </c>
      <c r="E2933" s="178">
        <f t="shared" si="3"/>
        <v>0.16622800941958893</v>
      </c>
    </row>
    <row r="2934" spans="1:10">
      <c r="A2934" s="96">
        <v>44525</v>
      </c>
      <c r="B2934" s="470">
        <v>3588.5</v>
      </c>
      <c r="C2934" s="178">
        <v>645.07000000000005</v>
      </c>
      <c r="D2934" s="178">
        <f t="shared" ref="D2934:D2937" si="4">+B2934/B2933</f>
        <v>0.99583738032468438</v>
      </c>
      <c r="E2934" s="178">
        <f t="shared" ref="E2934:E2937" si="5">(1-D2934)*100</f>
        <v>0.41626196753156153</v>
      </c>
    </row>
    <row r="2935" spans="1:10">
      <c r="A2935" s="96">
        <v>44526</v>
      </c>
      <c r="B2935" s="470">
        <v>3586.5</v>
      </c>
      <c r="C2935" s="178">
        <v>640.45000000000005</v>
      </c>
      <c r="D2935" s="178">
        <f t="shared" si="4"/>
        <v>0.99944266406576565</v>
      </c>
      <c r="E2935" s="178">
        <f t="shared" si="5"/>
        <v>5.5733593423434868E-2</v>
      </c>
    </row>
    <row r="2936" spans="1:10">
      <c r="A2936" s="96">
        <v>44529</v>
      </c>
      <c r="B2936" s="470">
        <v>3589.5</v>
      </c>
      <c r="C2936" s="178">
        <v>639.27</v>
      </c>
      <c r="D2936" s="178">
        <f t="shared" si="4"/>
        <v>1.000836470096194</v>
      </c>
      <c r="E2936" s="178">
        <f t="shared" si="5"/>
        <v>-8.3647009619403079E-2</v>
      </c>
    </row>
    <row r="2937" spans="1:10">
      <c r="A2937" s="96">
        <v>44530</v>
      </c>
      <c r="B2937" s="470">
        <v>3568.5</v>
      </c>
      <c r="C2937" s="178">
        <v>631.92999999999995</v>
      </c>
      <c r="D2937" s="178">
        <f t="shared" si="4"/>
        <v>0.99414960300877564</v>
      </c>
      <c r="E2937" s="178">
        <f t="shared" si="5"/>
        <v>0.58503969912243603</v>
      </c>
    </row>
    <row r="2938" spans="1:10">
      <c r="A2938" s="96">
        <v>44531</v>
      </c>
      <c r="B2938" s="470">
        <v>3551.5</v>
      </c>
      <c r="C2938" s="178">
        <v>626.91999999999996</v>
      </c>
      <c r="D2938" s="178">
        <f t="shared" ref="D2938:D2942" si="6">+B2938/B2937</f>
        <v>0.99523609359674936</v>
      </c>
      <c r="E2938" s="178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6">
        <v>44532</v>
      </c>
      <c r="B2939" s="470">
        <v>3527</v>
      </c>
      <c r="C2939" s="178">
        <v>624.03</v>
      </c>
      <c r="D2939" s="178">
        <f t="shared" si="6"/>
        <v>0.99310150640574402</v>
      </c>
      <c r="E2939" s="178">
        <f t="shared" si="7"/>
        <v>0.68984935942559833</v>
      </c>
      <c r="G2939" s="29"/>
    </row>
    <row r="2940" spans="1:10">
      <c r="A2940" s="96">
        <v>44533</v>
      </c>
      <c r="B2940" s="470">
        <v>3424.5</v>
      </c>
      <c r="C2940" s="178">
        <v>603.22</v>
      </c>
      <c r="D2940" s="178">
        <f t="shared" si="6"/>
        <v>0.97093847462432659</v>
      </c>
      <c r="E2940" s="178">
        <f t="shared" si="7"/>
        <v>2.9061525375673414</v>
      </c>
      <c r="G2940" s="472">
        <f>AVERAGE(B2933:B2937)+0.2</f>
        <v>3587.5</v>
      </c>
      <c r="H2940" s="60">
        <f>+G2940-G2920</f>
        <v>-309.80000000000018</v>
      </c>
      <c r="I2940" s="191">
        <f>+G2940/G2920</f>
        <v>0.92050907038205931</v>
      </c>
      <c r="J2940" s="469">
        <f>1-I2940</f>
        <v>7.9490929617940687E-2</v>
      </c>
    </row>
    <row r="2941" spans="1:10">
      <c r="A2941" s="96">
        <v>44536</v>
      </c>
      <c r="B2941" s="470">
        <v>3385.5</v>
      </c>
      <c r="C2941" s="178">
        <v>595.41</v>
      </c>
      <c r="D2941" s="178">
        <f t="shared" si="6"/>
        <v>0.9886114761279019</v>
      </c>
      <c r="E2941" s="178">
        <f t="shared" si="7"/>
        <v>1.13885238720981</v>
      </c>
    </row>
    <row r="2942" spans="1:10">
      <c r="A2942" s="96">
        <v>44537</v>
      </c>
      <c r="B2942" s="470">
        <v>3374</v>
      </c>
      <c r="C2942" s="178">
        <v>600.57000000000005</v>
      </c>
      <c r="D2942" s="178">
        <f t="shared" si="6"/>
        <v>0.9966031605375868</v>
      </c>
      <c r="E2942" s="178">
        <f t="shared" si="7"/>
        <v>0.33968394624132037</v>
      </c>
    </row>
    <row r="2943" spans="1:10">
      <c r="A2943" s="96">
        <v>44538</v>
      </c>
      <c r="B2943" s="470">
        <v>3358</v>
      </c>
      <c r="C2943" s="178">
        <v>606.36</v>
      </c>
      <c r="D2943" s="178">
        <f t="shared" ref="D2943:D2944" si="8">+B2943/B2942</f>
        <v>0.99525785417901602</v>
      </c>
      <c r="E2943" s="178">
        <f t="shared" ref="E2943:E2944" si="9">(1-D2943)*100</f>
        <v>0.47421458209839784</v>
      </c>
    </row>
    <row r="2944" spans="1:10">
      <c r="A2944" s="96">
        <v>44539</v>
      </c>
      <c r="B2944" s="470">
        <v>3385.5</v>
      </c>
      <c r="C2944" s="178">
        <v>606.72</v>
      </c>
      <c r="D2944" s="178">
        <f t="shared" si="8"/>
        <v>1.0081893984514592</v>
      </c>
      <c r="E2944" s="178">
        <f t="shared" si="9"/>
        <v>-0.81893984514591622</v>
      </c>
    </row>
    <row r="2945" spans="1:8">
      <c r="A2945" s="96">
        <v>44540</v>
      </c>
      <c r="B2945" s="470">
        <v>3470</v>
      </c>
      <c r="C2945" s="178">
        <v>618.21</v>
      </c>
      <c r="D2945" s="178">
        <f t="shared" ref="D2945" si="10">+B2945/B2944</f>
        <v>1.0249593856151233</v>
      </c>
      <c r="E2945" s="178">
        <f t="shared" ref="E2945" si="11">(1-D2945)*100</f>
        <v>-2.4959385615123342</v>
      </c>
    </row>
    <row r="2946" spans="1:8">
      <c r="A2946" s="96">
        <v>44543</v>
      </c>
      <c r="B2946" s="470">
        <v>3440.5</v>
      </c>
      <c r="C2946" s="178">
        <v>606.47</v>
      </c>
      <c r="D2946" s="178">
        <f t="shared" ref="D2946:D2954" si="12">+B2946/B2945</f>
        <v>0.99149855907780982</v>
      </c>
      <c r="E2946" s="178">
        <f t="shared" ref="E2946:E2954" si="13">(1-D2946)*100</f>
        <v>0.85014409221901843</v>
      </c>
    </row>
    <row r="2947" spans="1:8">
      <c r="A2947" s="96">
        <v>44544</v>
      </c>
      <c r="B2947" s="470">
        <v>3434.5</v>
      </c>
      <c r="C2947" s="178">
        <v>603.5</v>
      </c>
      <c r="D2947" s="178">
        <f t="shared" si="12"/>
        <v>0.9982560674320593</v>
      </c>
      <c r="E2947" s="178">
        <f t="shared" si="13"/>
        <v>0.17439325679406981</v>
      </c>
    </row>
    <row r="2948" spans="1:8">
      <c r="A2948" s="96">
        <v>44545</v>
      </c>
      <c r="B2948" s="470">
        <v>3432.5</v>
      </c>
      <c r="C2948" s="178">
        <v>599.77</v>
      </c>
      <c r="D2948" s="178">
        <f t="shared" si="12"/>
        <v>0.99941767360605616</v>
      </c>
      <c r="E2948" s="178">
        <f t="shared" si="13"/>
        <v>5.8232639394384389E-2</v>
      </c>
    </row>
    <row r="2949" spans="1:8">
      <c r="A2949" s="96">
        <v>44546</v>
      </c>
      <c r="B2949" s="470">
        <v>3425</v>
      </c>
      <c r="C2949" s="178">
        <v>603.52</v>
      </c>
      <c r="D2949" s="178">
        <f t="shared" si="12"/>
        <v>0.99781500364166065</v>
      </c>
      <c r="E2949" s="178">
        <f t="shared" si="13"/>
        <v>0.21849963583393528</v>
      </c>
    </row>
    <row r="2950" spans="1:8">
      <c r="A2950" s="96">
        <v>44547</v>
      </c>
      <c r="B2950" s="470">
        <v>3407</v>
      </c>
      <c r="C2950" s="178">
        <v>599.61</v>
      </c>
      <c r="D2950" s="178">
        <f t="shared" si="12"/>
        <v>0.9947445255474453</v>
      </c>
      <c r="E2950" s="178">
        <f t="shared" si="13"/>
        <v>0.52554744525546981</v>
      </c>
    </row>
    <row r="2951" spans="1:8">
      <c r="A2951" s="96">
        <v>44550</v>
      </c>
      <c r="B2951" s="470">
        <v>3403.5</v>
      </c>
      <c r="C2951" s="178">
        <v>593.15</v>
      </c>
      <c r="D2951" s="178">
        <f t="shared" si="12"/>
        <v>0.99897270325799825</v>
      </c>
      <c r="E2951" s="178">
        <f t="shared" si="13"/>
        <v>0.10272967420017487</v>
      </c>
    </row>
    <row r="2952" spans="1:8">
      <c r="A2952" s="96">
        <v>44551</v>
      </c>
      <c r="B2952" s="470">
        <v>3408</v>
      </c>
      <c r="C2952" s="178">
        <v>594.04</v>
      </c>
      <c r="D2952" s="178">
        <f t="shared" si="12"/>
        <v>1.001322168356104</v>
      </c>
      <c r="E2952" s="178">
        <f t="shared" si="13"/>
        <v>-0.13221683561039921</v>
      </c>
    </row>
    <row r="2953" spans="1:8">
      <c r="A2953" s="96">
        <v>44552</v>
      </c>
      <c r="B2953" s="470">
        <v>3408.5</v>
      </c>
      <c r="C2953" s="178">
        <v>601.15</v>
      </c>
      <c r="D2953" s="178">
        <f t="shared" si="12"/>
        <v>1.0001467136150235</v>
      </c>
      <c r="E2953" s="178">
        <f t="shared" si="13"/>
        <v>-1.4671361502349711E-2</v>
      </c>
    </row>
    <row r="2954" spans="1:8">
      <c r="A2954" s="96">
        <v>44553</v>
      </c>
      <c r="B2954" s="470">
        <v>3411</v>
      </c>
      <c r="C2954" s="178">
        <v>602.33000000000004</v>
      </c>
      <c r="D2954" s="178">
        <f t="shared" si="12"/>
        <v>1.0007334604664808</v>
      </c>
      <c r="E2954" s="178">
        <f t="shared" si="13"/>
        <v>-7.3346046648081753E-2</v>
      </c>
    </row>
    <row r="2955" spans="1:8">
      <c r="A2955" s="96">
        <v>44557</v>
      </c>
      <c r="B2955" s="470">
        <v>3407</v>
      </c>
      <c r="D2955" s="178">
        <f t="shared" ref="D2955" si="14">+B2955/B2954</f>
        <v>0.99882732336558189</v>
      </c>
      <c r="E2955" s="178">
        <f t="shared" ref="E2955" si="15">(1-D2955)*100</f>
        <v>0.11726766344181128</v>
      </c>
    </row>
    <row r="2956" spans="1:8">
      <c r="A2956" s="96">
        <v>44558</v>
      </c>
      <c r="B2956" s="470">
        <v>3408</v>
      </c>
      <c r="D2956" s="178">
        <f t="shared" ref="D2956" si="16">+B2956/B2955</f>
        <v>1.0002935133548576</v>
      </c>
      <c r="E2956" s="178">
        <f t="shared" ref="E2956" si="17">(1-D2956)*100</f>
        <v>-2.9351335485761076E-2</v>
      </c>
    </row>
    <row r="2957" spans="1:8">
      <c r="A2957" s="96">
        <v>44559</v>
      </c>
      <c r="B2957" s="470">
        <v>3394</v>
      </c>
      <c r="D2957" s="178">
        <f t="shared" ref="D2957" si="18">+B2957/B2956</f>
        <v>0.99589201877934275</v>
      </c>
      <c r="E2957" s="178">
        <f t="shared" ref="E2957" si="19">(1-D2957)*100</f>
        <v>0.4107981220657253</v>
      </c>
    </row>
    <row r="2958" spans="1:8">
      <c r="A2958" s="96">
        <v>44560</v>
      </c>
      <c r="B2958" s="470">
        <v>3396</v>
      </c>
      <c r="D2958" s="178">
        <f t="shared" ref="D2958" si="20">+B2958/B2957</f>
        <v>1.0005892751915144</v>
      </c>
      <c r="E2958" s="178">
        <f t="shared" ref="E2958" si="21">(1-D2958)*100</f>
        <v>-5.8927519151441565E-2</v>
      </c>
    </row>
    <row r="2959" spans="1:8">
      <c r="A2959" s="96">
        <v>44564</v>
      </c>
      <c r="B2959" s="470">
        <v>3413.5</v>
      </c>
      <c r="D2959" s="178">
        <f t="shared" ref="D2959:D2960" si="22">+B2959/B2958</f>
        <v>1.0051531213191991</v>
      </c>
      <c r="E2959" s="178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6">
        <v>44565</v>
      </c>
      <c r="B2960" s="470">
        <v>3418.5</v>
      </c>
      <c r="D2960" s="178">
        <f t="shared" si="22"/>
        <v>1.0014647722279186</v>
      </c>
      <c r="E2960" s="178">
        <f t="shared" si="23"/>
        <v>-0.14647722279186315</v>
      </c>
      <c r="G2960" s="29"/>
    </row>
    <row r="2961" spans="1:12">
      <c r="A2961" s="96">
        <v>44566</v>
      </c>
      <c r="B2961">
        <v>3416.5</v>
      </c>
      <c r="D2961" s="178">
        <f t="shared" ref="D2961:D2965" si="24">+B2961/B2960</f>
        <v>0.99941494807664177</v>
      </c>
      <c r="E2961" s="178">
        <f t="shared" ref="E2961:E2965" si="25">(1-D2961)*100</f>
        <v>5.8505192335822631E-2</v>
      </c>
      <c r="G2961" s="472">
        <f>AVERAGE(B2954:B2958)</f>
        <v>3403.2</v>
      </c>
      <c r="H2961" s="60">
        <f>+G2961-G2940</f>
        <v>-184.30000000000018</v>
      </c>
      <c r="I2961" s="191">
        <f>+G2961/G2940</f>
        <v>0.94862717770034843</v>
      </c>
      <c r="J2961" s="469">
        <f>1-I2961</f>
        <v>5.1372822299651566E-2</v>
      </c>
    </row>
    <row r="2962" spans="1:12">
      <c r="A2962" s="96">
        <v>44567</v>
      </c>
      <c r="B2962">
        <v>3411</v>
      </c>
      <c r="D2962" s="178">
        <f t="shared" si="24"/>
        <v>0.99839016537392067</v>
      </c>
      <c r="E2962" s="178">
        <f t="shared" si="25"/>
        <v>0.16098346260793317</v>
      </c>
    </row>
    <row r="2963" spans="1:12">
      <c r="A2963" s="96">
        <v>44568</v>
      </c>
      <c r="B2963">
        <v>3412</v>
      </c>
      <c r="D2963" s="178">
        <f t="shared" si="24"/>
        <v>1.0002931691586046</v>
      </c>
      <c r="E2963" s="178">
        <f t="shared" si="25"/>
        <v>-2.9316915860455595E-2</v>
      </c>
    </row>
    <row r="2964" spans="1:12" ht="15.75" thickBot="1">
      <c r="A2964" s="96">
        <v>44571</v>
      </c>
      <c r="B2964">
        <v>3406.5</v>
      </c>
      <c r="D2964" s="178">
        <f t="shared" si="24"/>
        <v>0.99838804220398591</v>
      </c>
      <c r="E2964" s="178">
        <f t="shared" si="25"/>
        <v>0.16119577960140852</v>
      </c>
      <c r="I2964" s="477">
        <v>44575</v>
      </c>
      <c r="J2964" s="474" t="s">
        <v>3394</v>
      </c>
      <c r="K2964" s="474" t="s">
        <v>3395</v>
      </c>
      <c r="L2964" s="474" t="s">
        <v>3396</v>
      </c>
    </row>
    <row r="2965" spans="1:12" ht="15.75" thickBot="1">
      <c r="A2965" s="96">
        <v>44572</v>
      </c>
      <c r="B2965">
        <v>3412.5</v>
      </c>
      <c r="D2965" s="178">
        <f t="shared" si="24"/>
        <v>1.0017613386173492</v>
      </c>
      <c r="E2965" s="178">
        <f t="shared" si="25"/>
        <v>-0.1761338617349173</v>
      </c>
      <c r="I2965" s="477">
        <v>44574</v>
      </c>
      <c r="J2965" s="474" t="s">
        <v>3397</v>
      </c>
      <c r="K2965" s="474" t="s">
        <v>3398</v>
      </c>
      <c r="L2965" s="474" t="s">
        <v>3399</v>
      </c>
    </row>
    <row r="2966" spans="1:12" ht="15.75" thickBot="1">
      <c r="A2966" s="96">
        <v>44573</v>
      </c>
      <c r="B2966">
        <v>3410</v>
      </c>
      <c r="D2966" s="178">
        <f t="shared" ref="D2966" si="26">+B2966/B2965</f>
        <v>0.99926739926739927</v>
      </c>
      <c r="E2966" s="178">
        <f t="shared" ref="E2966" si="27">(1-D2966)*100</f>
        <v>7.3260073260073E-2</v>
      </c>
      <c r="I2966" s="477">
        <v>44573</v>
      </c>
      <c r="J2966" s="474" t="s">
        <v>3400</v>
      </c>
      <c r="K2966" s="474" t="s">
        <v>3401</v>
      </c>
      <c r="L2966" s="474" t="s">
        <v>3402</v>
      </c>
    </row>
    <row r="2967" spans="1:12" ht="15.75" thickBot="1">
      <c r="A2967" s="96">
        <v>44574</v>
      </c>
      <c r="B2967">
        <v>3404</v>
      </c>
      <c r="D2967" s="178">
        <f t="shared" ref="D2967" si="28">+B2967/B2966</f>
        <v>0.99824046920821119</v>
      </c>
      <c r="E2967" s="178">
        <f t="shared" ref="E2967" si="29">(1-D2967)*100</f>
        <v>0.17595307917888103</v>
      </c>
      <c r="I2967" s="477">
        <v>44572</v>
      </c>
      <c r="J2967" s="474" t="s">
        <v>3403</v>
      </c>
      <c r="K2967" s="474" t="s">
        <v>3404</v>
      </c>
      <c r="L2967" s="474" t="s">
        <v>3405</v>
      </c>
    </row>
    <row r="2968" spans="1:12" ht="15.75" thickBot="1">
      <c r="A2968" s="96">
        <v>44575</v>
      </c>
      <c r="B2968">
        <v>3394.5</v>
      </c>
      <c r="D2968" s="178">
        <f t="shared" ref="D2968:D2969" si="30">+B2968/B2967</f>
        <v>0.99720916568742657</v>
      </c>
      <c r="E2968" s="178">
        <f t="shared" ref="E2968:E2969" si="31">(1-D2968)*100</f>
        <v>0.27908343125734314</v>
      </c>
      <c r="I2968" s="477">
        <v>44571</v>
      </c>
      <c r="J2968" s="474" t="s">
        <v>3406</v>
      </c>
      <c r="K2968" s="474" t="s">
        <v>3407</v>
      </c>
      <c r="L2968" s="474" t="s">
        <v>3408</v>
      </c>
    </row>
    <row r="2969" spans="1:12">
      <c r="A2969" s="96">
        <v>44578</v>
      </c>
      <c r="B2969">
        <v>3391.5</v>
      </c>
      <c r="D2969" s="178">
        <f t="shared" si="30"/>
        <v>0.99911621741051704</v>
      </c>
      <c r="E2969" s="178">
        <f t="shared" si="31"/>
        <v>8.8378258948296207E-2</v>
      </c>
    </row>
    <row r="2970" spans="1:12">
      <c r="A2970" s="96">
        <v>44579</v>
      </c>
      <c r="B2970">
        <v>3371</v>
      </c>
      <c r="D2970" s="178">
        <f t="shared" ref="D2970" si="32">+B2970/B2969</f>
        <v>0.9939554769276131</v>
      </c>
      <c r="E2970" s="178">
        <f t="shared" ref="E2970" si="33">(1-D2970)*100</f>
        <v>0.60445230723868981</v>
      </c>
    </row>
    <row r="2971" spans="1:12">
      <c r="A2971" s="96">
        <v>44580</v>
      </c>
      <c r="B2971">
        <v>3365.5</v>
      </c>
      <c r="D2971" s="178">
        <f t="shared" ref="D2971" si="34">+B2971/B2970</f>
        <v>0.99836843666567787</v>
      </c>
      <c r="E2971" s="178">
        <f t="shared" ref="E2971" si="35">(1-D2971)*100</f>
        <v>0.16315633343221281</v>
      </c>
    </row>
    <row r="2972" spans="1:12">
      <c r="A2972" s="96">
        <v>44581</v>
      </c>
      <c r="B2972">
        <v>3311</v>
      </c>
      <c r="D2972" s="178">
        <f t="shared" ref="D2972:D2973" si="36">+B2972/B2971</f>
        <v>0.98380626949933148</v>
      </c>
      <c r="E2972" s="178">
        <f t="shared" ref="E2972:E2973" si="37">(1-D2972)*100</f>
        <v>1.6193730500668524</v>
      </c>
    </row>
    <row r="2973" spans="1:12">
      <c r="A2973" s="96">
        <v>44582</v>
      </c>
      <c r="B2973">
        <v>3295</v>
      </c>
      <c r="D2973" s="178">
        <f t="shared" si="36"/>
        <v>0.99516762307459983</v>
      </c>
      <c r="E2973" s="178">
        <f t="shared" si="37"/>
        <v>0.48323769254001725</v>
      </c>
    </row>
    <row r="2974" spans="1:12">
      <c r="A2974" s="96">
        <v>44585</v>
      </c>
      <c r="B2974">
        <v>3256.5</v>
      </c>
      <c r="D2974" s="178">
        <f t="shared" ref="D2974" si="38">+B2974/B2973</f>
        <v>0.98831562974203335</v>
      </c>
      <c r="E2974" s="178">
        <f t="shared" ref="E2974" si="39">(1-D2974)*100</f>
        <v>1.1684370257966648</v>
      </c>
    </row>
    <row r="2975" spans="1:12">
      <c r="A2975" s="96">
        <v>44586</v>
      </c>
      <c r="B2975">
        <v>3234</v>
      </c>
      <c r="D2975" s="178">
        <f t="shared" ref="D2975:D2991" si="40">+B2975/B2974</f>
        <v>0.99309074159373556</v>
      </c>
      <c r="E2975" s="178">
        <f t="shared" ref="E2975:E2991" si="41">(1-D2975)*100</f>
        <v>0.69092584062644402</v>
      </c>
    </row>
    <row r="2976" spans="1:12">
      <c r="A2976" s="96">
        <v>44587</v>
      </c>
      <c r="B2976">
        <v>3230</v>
      </c>
      <c r="D2976" s="178">
        <f t="shared" si="40"/>
        <v>0.99876314162028446</v>
      </c>
      <c r="E2976" s="178">
        <f t="shared" si="41"/>
        <v>0.12368583797155441</v>
      </c>
    </row>
    <row r="2977" spans="1:12">
      <c r="A2977" s="96">
        <v>44588</v>
      </c>
      <c r="B2977">
        <v>3184</v>
      </c>
      <c r="D2977" s="178">
        <f t="shared" si="40"/>
        <v>0.98575851393188851</v>
      </c>
      <c r="E2977" s="178">
        <f t="shared" si="41"/>
        <v>1.4241486068111486</v>
      </c>
    </row>
    <row r="2978" spans="1:12" ht="15.75" thickBot="1">
      <c r="A2978" s="96">
        <v>44589</v>
      </c>
      <c r="B2978">
        <v>3131</v>
      </c>
      <c r="D2978" s="178">
        <f t="shared" si="40"/>
        <v>0.98335427135678388</v>
      </c>
      <c r="E2978" s="178">
        <f t="shared" si="41"/>
        <v>1.6645728643216118</v>
      </c>
      <c r="F2978" s="178">
        <f>+D2978/D2973</f>
        <v>0.98812928451056492</v>
      </c>
      <c r="G2978" s="178">
        <f>(1-F2978)*100</f>
        <v>1.187071548943508</v>
      </c>
      <c r="I2978" s="477"/>
      <c r="J2978" s="474"/>
      <c r="K2978" s="474"/>
      <c r="L2978" s="474"/>
    </row>
    <row r="2979" spans="1:12" ht="15.75" thickBot="1">
      <c r="A2979" s="96">
        <v>44592</v>
      </c>
      <c r="B2979">
        <v>3117</v>
      </c>
      <c r="D2979" s="178">
        <f t="shared" si="40"/>
        <v>0.99552858511657616</v>
      </c>
      <c r="E2979" s="178">
        <f t="shared" si="41"/>
        <v>0.4471414883423841</v>
      </c>
      <c r="I2979" s="477"/>
      <c r="J2979" s="474"/>
      <c r="K2979" s="474"/>
      <c r="L2979" s="474"/>
    </row>
    <row r="2980" spans="1:12" ht="15.75" thickBot="1">
      <c r="A2980" s="96">
        <v>44593</v>
      </c>
      <c r="B2980">
        <v>3053.5</v>
      </c>
      <c r="D2980" s="178">
        <f t="shared" si="40"/>
        <v>0.97962784728905994</v>
      </c>
      <c r="E2980" s="178">
        <f t="shared" si="41"/>
        <v>2.0372152710940061</v>
      </c>
      <c r="I2980" s="477"/>
      <c r="J2980" s="474"/>
      <c r="K2980" s="474"/>
      <c r="L2980" s="474"/>
    </row>
    <row r="2981" spans="1:12" ht="15.75" thickBot="1">
      <c r="A2981" s="96">
        <v>44594</v>
      </c>
      <c r="B2981">
        <v>2958.5</v>
      </c>
      <c r="D2981" s="178">
        <f t="shared" si="40"/>
        <v>0.96888816112657605</v>
      </c>
      <c r="E2981" s="178">
        <f t="shared" si="41"/>
        <v>3.1111838873423947</v>
      </c>
      <c r="I2981" s="477"/>
      <c r="J2981" s="474"/>
      <c r="K2981" s="474"/>
      <c r="L2981" s="474"/>
    </row>
    <row r="2982" spans="1:12">
      <c r="A2982" s="96">
        <v>44595</v>
      </c>
      <c r="B2982">
        <v>2901.5</v>
      </c>
      <c r="D2982" s="178">
        <f t="shared" si="40"/>
        <v>0.98073347980395476</v>
      </c>
      <c r="E2982" s="178">
        <f t="shared" si="41"/>
        <v>1.9266520196045245</v>
      </c>
    </row>
    <row r="2983" spans="1:12">
      <c r="A2983" s="96">
        <v>44596</v>
      </c>
      <c r="B2983">
        <v>2859</v>
      </c>
      <c r="D2983" s="178">
        <f>+B2983/B2982</f>
        <v>0.98535240392900225</v>
      </c>
      <c r="E2983" s="178">
        <f t="shared" si="41"/>
        <v>1.4647596070997748</v>
      </c>
      <c r="F2983" s="178">
        <f>+B2983/B2978</f>
        <v>0.91312679655062279</v>
      </c>
      <c r="G2983" s="178">
        <f>(1-F2983)*100</f>
        <v>8.6873203449377208</v>
      </c>
    </row>
    <row r="2984" spans="1:12" ht="15.75" thickBot="1">
      <c r="A2984" s="96">
        <v>44599</v>
      </c>
      <c r="B2984">
        <v>2854.5</v>
      </c>
      <c r="D2984" s="178">
        <f t="shared" si="40"/>
        <v>0.99842602308499473</v>
      </c>
      <c r="E2984" s="178">
        <f t="shared" si="41"/>
        <v>0.15739769150052707</v>
      </c>
      <c r="I2984" s="477">
        <v>44606</v>
      </c>
      <c r="J2984" s="474" t="s">
        <v>3409</v>
      </c>
      <c r="K2984" s="474" t="s">
        <v>3410</v>
      </c>
      <c r="L2984" s="474" t="s">
        <v>3411</v>
      </c>
    </row>
    <row r="2985" spans="1:12" ht="15.75" thickBot="1">
      <c r="A2985" s="96">
        <v>44600</v>
      </c>
      <c r="B2985">
        <v>2885</v>
      </c>
      <c r="D2985" s="178">
        <f t="shared" si="40"/>
        <v>1.0106848835172535</v>
      </c>
      <c r="E2985" s="178">
        <f t="shared" si="41"/>
        <v>-1.0684883517253496</v>
      </c>
      <c r="I2985" s="477">
        <v>44603</v>
      </c>
      <c r="J2985" s="474" t="s">
        <v>3412</v>
      </c>
      <c r="K2985" s="474" t="s">
        <v>3413</v>
      </c>
      <c r="L2985" s="474" t="s">
        <v>3414</v>
      </c>
    </row>
    <row r="2986" spans="1:12">
      <c r="A2986" s="96">
        <v>44601</v>
      </c>
      <c r="B2986">
        <v>2926</v>
      </c>
      <c r="D2986" s="178">
        <f t="shared" si="40"/>
        <v>1.0142114384748699</v>
      </c>
      <c r="E2986" s="178">
        <f t="shared" si="41"/>
        <v>-1.4211438474869942</v>
      </c>
    </row>
    <row r="2987" spans="1:12">
      <c r="A2987" s="96">
        <v>44602</v>
      </c>
      <c r="B2987">
        <v>2938.5</v>
      </c>
      <c r="D2987" s="178">
        <f t="shared" si="40"/>
        <v>1.004272043745728</v>
      </c>
      <c r="E2987" s="178">
        <f t="shared" si="41"/>
        <v>-0.42720437457279825</v>
      </c>
    </row>
    <row r="2988" spans="1:12">
      <c r="A2988" s="96">
        <v>44603</v>
      </c>
      <c r="B2988">
        <v>2930.5</v>
      </c>
      <c r="D2988" s="178">
        <f t="shared" si="40"/>
        <v>0.99727752254551638</v>
      </c>
      <c r="E2988" s="178">
        <f t="shared" si="41"/>
        <v>0.27224774544836183</v>
      </c>
    </row>
    <row r="2989" spans="1:12" ht="15.75" thickBot="1">
      <c r="A2989" s="96">
        <v>44606</v>
      </c>
      <c r="B2989">
        <v>2958.5</v>
      </c>
      <c r="D2989" s="178">
        <f t="shared" si="40"/>
        <v>1.0095546835011091</v>
      </c>
      <c r="E2989" s="178">
        <f t="shared" si="41"/>
        <v>-0.95546835011091069</v>
      </c>
      <c r="I2989" s="477">
        <v>44610</v>
      </c>
      <c r="J2989" s="474" t="s">
        <v>3415</v>
      </c>
      <c r="K2989" s="474" t="s">
        <v>3416</v>
      </c>
      <c r="L2989" s="474" t="s">
        <v>3417</v>
      </c>
    </row>
    <row r="2990" spans="1:12" ht="15.75" thickBot="1">
      <c r="A2990" s="96">
        <v>44607</v>
      </c>
      <c r="B2990">
        <v>2971.5</v>
      </c>
      <c r="D2990" s="178">
        <f t="shared" si="40"/>
        <v>1.0043941186412033</v>
      </c>
      <c r="E2990" s="178">
        <f t="shared" si="41"/>
        <v>-0.43941186412033151</v>
      </c>
      <c r="I2990" s="477">
        <v>44609</v>
      </c>
      <c r="J2990" s="474" t="s">
        <v>3418</v>
      </c>
      <c r="K2990" s="474" t="s">
        <v>3419</v>
      </c>
      <c r="L2990" s="474" t="s">
        <v>3420</v>
      </c>
    </row>
    <row r="2991" spans="1:12" ht="15.75" thickBot="1">
      <c r="A2991" s="96">
        <v>44608</v>
      </c>
      <c r="B2991">
        <v>2971</v>
      </c>
      <c r="D2991" s="178">
        <f t="shared" si="40"/>
        <v>0.99983173481406695</v>
      </c>
      <c r="E2991" s="178">
        <f t="shared" si="41"/>
        <v>1.6826518593304751E-2</v>
      </c>
      <c r="I2991" s="477">
        <v>44608</v>
      </c>
      <c r="J2991" s="474" t="s">
        <v>3421</v>
      </c>
      <c r="K2991" s="474" t="s">
        <v>3422</v>
      </c>
      <c r="L2991" s="474" t="s">
        <v>3423</v>
      </c>
    </row>
    <row r="2992" spans="1:12" ht="15.75" thickBot="1">
      <c r="A2992" s="96">
        <v>44609</v>
      </c>
      <c r="B2992">
        <v>2972</v>
      </c>
      <c r="D2992" s="178">
        <f t="shared" ref="D2992:D2993" si="42">+B2992/B2991</f>
        <v>1.0003365870077414</v>
      </c>
      <c r="E2992" s="178">
        <f t="shared" ref="E2992:E2993" si="43">(1-D2992)*100</f>
        <v>-3.3658700774141792E-2</v>
      </c>
      <c r="I2992" s="477">
        <v>44607</v>
      </c>
      <c r="J2992" s="474" t="s">
        <v>3424</v>
      </c>
      <c r="K2992" s="474" t="s">
        <v>3425</v>
      </c>
      <c r="L2992" s="474" t="s">
        <v>3426</v>
      </c>
    </row>
    <row r="2993" spans="1:12" ht="15.75" thickBot="1">
      <c r="A2993" s="96">
        <v>44610</v>
      </c>
      <c r="B2993">
        <v>2944</v>
      </c>
      <c r="D2993" s="178">
        <f t="shared" si="42"/>
        <v>0.99057873485868098</v>
      </c>
      <c r="E2993" s="178">
        <f t="shared" si="43"/>
        <v>0.9421265141319024</v>
      </c>
      <c r="F2993" s="178">
        <f>+B2993/B2988</f>
        <v>1.0046067224023205</v>
      </c>
      <c r="G2993" s="178">
        <f>(1-F2993)*100</f>
        <v>-0.46067224023205178</v>
      </c>
      <c r="I2993" s="477">
        <v>44606</v>
      </c>
      <c r="J2993" s="474" t="s">
        <v>3409</v>
      </c>
      <c r="K2993" s="474" t="s">
        <v>3410</v>
      </c>
      <c r="L2993" s="474" t="s">
        <v>3411</v>
      </c>
    </row>
    <row r="2994" spans="1:12">
      <c r="A2994" s="96">
        <v>44613</v>
      </c>
      <c r="B2994">
        <v>2930</v>
      </c>
      <c r="D2994" s="178">
        <f t="shared" ref="D2994" si="44">+B2994/B2993</f>
        <v>0.99524456521739135</v>
      </c>
      <c r="E2994" s="178">
        <f t="shared" ref="E2994" si="45">(1-D2994)*100</f>
        <v>0.47554347826086474</v>
      </c>
    </row>
    <row r="2995" spans="1:12">
      <c r="A2995" s="96">
        <v>44614</v>
      </c>
      <c r="B2995">
        <v>2923.5</v>
      </c>
      <c r="D2995" s="178">
        <f t="shared" ref="D2995" si="46">+B2995/B2994</f>
        <v>0.99778156996587031</v>
      </c>
      <c r="E2995" s="178">
        <f t="shared" ref="E2995" si="47">(1-D2995)*100</f>
        <v>0.22184300341296925</v>
      </c>
    </row>
    <row r="2996" spans="1:12">
      <c r="A2996" s="96">
        <v>44615</v>
      </c>
      <c r="B2996">
        <v>2920</v>
      </c>
      <c r="D2996" s="178">
        <f t="shared" ref="D2996" si="48">+B2996/B2995</f>
        <v>0.99880280485719175</v>
      </c>
      <c r="E2996" s="178">
        <f t="shared" ref="E2996" si="49">(1-D2996)*100</f>
        <v>0.11971951428082495</v>
      </c>
    </row>
    <row r="2997" spans="1:12">
      <c r="A2997" s="96">
        <v>44616</v>
      </c>
      <c r="B2997">
        <v>2951.5</v>
      </c>
      <c r="D2997" s="178">
        <f t="shared" ref="D2997" si="50">+B2997/B2996</f>
        <v>1.0107876712328767</v>
      </c>
      <c r="E2997" s="178">
        <f t="shared" ref="E2997" si="51">(1-D2997)*100</f>
        <v>-1.0787671232876717</v>
      </c>
    </row>
    <row r="2998" spans="1:12">
      <c r="A2998" s="96">
        <v>44617</v>
      </c>
      <c r="B2998">
        <v>2954</v>
      </c>
      <c r="D2998" s="178">
        <f t="shared" ref="D2998" si="52">+B2998/B2997</f>
        <v>1.0008470269354566</v>
      </c>
      <c r="E2998" s="178">
        <f t="shared" ref="E2998" si="53">(1-D2998)*100</f>
        <v>-8.4702693545657404E-2</v>
      </c>
      <c r="F2998" s="178">
        <f>+B2998/B2993</f>
        <v>1.0033967391304348</v>
      </c>
      <c r="G2998" s="178">
        <f>(1-F2998)*100</f>
        <v>-0.33967391304348116</v>
      </c>
    </row>
    <row r="2999" spans="1:12">
      <c r="A2999" s="96">
        <v>44622</v>
      </c>
      <c r="B2999">
        <v>2954.5</v>
      </c>
      <c r="D2999" s="178">
        <f t="shared" ref="D2999" si="54">+B2999/B2998</f>
        <v>1.0001692620176033</v>
      </c>
      <c r="E2999" s="178">
        <f t="shared" ref="E2999" si="55">(1-D2999)*100</f>
        <v>-1.6926201760325554E-2</v>
      </c>
    </row>
    <row r="3000" spans="1:12">
      <c r="A3000" s="96">
        <v>44623</v>
      </c>
      <c r="B3000">
        <v>2971.5</v>
      </c>
      <c r="D3000" s="178">
        <f t="shared" ref="D3000" si="56">+B3000/B2999</f>
        <v>1.0057539346759181</v>
      </c>
      <c r="E3000" s="178">
        <f t="shared" ref="E3000" si="57">(1-D3000)*100</f>
        <v>-0.57539346759181154</v>
      </c>
    </row>
    <row r="3001" spans="1:12">
      <c r="A3001" s="96">
        <v>44624</v>
      </c>
      <c r="B3001">
        <v>3027</v>
      </c>
      <c r="D3001" s="178">
        <f t="shared" ref="D3001" si="58">+B3001/B3000</f>
        <v>1.0186774356385664</v>
      </c>
      <c r="E3001" s="178">
        <f t="shared" ref="E3001" si="59">(1-D3001)*100</f>
        <v>-1.8677435638566386</v>
      </c>
      <c r="F3001" s="178">
        <f>+B3001/B2998</f>
        <v>1.0247122545700744</v>
      </c>
      <c r="G3001" s="178">
        <f>(1-F3001)*100</f>
        <v>-2.4712254570074421</v>
      </c>
    </row>
    <row r="3002" spans="1:12">
      <c r="A3002" s="96">
        <v>44627</v>
      </c>
      <c r="B3002">
        <v>3083</v>
      </c>
      <c r="D3002" s="178">
        <f t="shared" ref="D3002" si="60">+B3002/B3001</f>
        <v>1.0185001651800463</v>
      </c>
      <c r="E3002" s="178">
        <f t="shared" ref="E3002" si="61">(1-D3002)*100</f>
        <v>-1.8500165180046269</v>
      </c>
    </row>
    <row r="3003" spans="1:12">
      <c r="A3003" s="96">
        <v>44628</v>
      </c>
      <c r="B3003">
        <v>3153.5</v>
      </c>
      <c r="D3003" s="178">
        <f t="shared" ref="D3003" si="62">+B3003/B3002</f>
        <v>1.0228673370094064</v>
      </c>
      <c r="E3003" s="178">
        <f t="shared" ref="E3003" si="63">(1-D3003)*100</f>
        <v>-2.2867337009406352</v>
      </c>
      <c r="F3003" s="178"/>
      <c r="G3003" s="178"/>
    </row>
    <row r="3004" spans="1:12">
      <c r="A3004" s="96">
        <v>44629</v>
      </c>
      <c r="B3004">
        <v>3232</v>
      </c>
      <c r="D3004" s="178">
        <f t="shared" ref="D3004" si="64">+B3004/B3003</f>
        <v>1.0248929760583478</v>
      </c>
      <c r="E3004" s="178">
        <f t="shared" ref="E3004" si="65">(1-D3004)*100</f>
        <v>-2.4892976058347838</v>
      </c>
    </row>
    <row r="3005" spans="1:12">
      <c r="A3005" s="96">
        <v>44630</v>
      </c>
      <c r="B3005">
        <v>3362</v>
      </c>
      <c r="D3005" s="178">
        <f t="shared" ref="D3005" si="66">+B3005/B3004</f>
        <v>1.0402227722772277</v>
      </c>
      <c r="E3005" s="178">
        <f t="shared" ref="E3005" si="67">(1-D3005)*100</f>
        <v>-4.0222772277227703</v>
      </c>
    </row>
    <row r="3006" spans="1:12">
      <c r="A3006" s="96">
        <v>44631</v>
      </c>
      <c r="B3006">
        <v>3396.5</v>
      </c>
      <c r="D3006" s="178">
        <f t="shared" ref="D3006" si="68">+B3006/B3005</f>
        <v>1.0102617489589529</v>
      </c>
      <c r="E3006" s="178">
        <f t="shared" ref="E3006" si="69">(1-D3006)*100</f>
        <v>-1.0261748958952932</v>
      </c>
      <c r="F3006" s="178">
        <f>+B3006/B3001</f>
        <v>1.1220680541790551</v>
      </c>
      <c r="G3006" s="178">
        <f>(1-F3006)*100</f>
        <v>-12.206805417905509</v>
      </c>
    </row>
    <row r="3007" spans="1:12">
      <c r="A3007" s="96">
        <v>44634</v>
      </c>
      <c r="B3007">
        <v>3432</v>
      </c>
      <c r="D3007" s="178">
        <f t="shared" ref="D3007" si="70">+B3007/B3006</f>
        <v>1.0104519358162816</v>
      </c>
      <c r="E3007" s="178">
        <f t="shared" ref="E3007" si="71">(1-D3007)*100</f>
        <v>-1.0451935816281566</v>
      </c>
    </row>
    <row r="3008" spans="1:12">
      <c r="A3008" s="96">
        <v>44635</v>
      </c>
      <c r="B3008">
        <v>3429.5</v>
      </c>
      <c r="D3008" s="178">
        <f t="shared" ref="D3008" si="72">+B3008/B3007</f>
        <v>0.99927156177156173</v>
      </c>
      <c r="E3008" s="178">
        <f t="shared" ref="E3008" si="73">(1-D3008)*100</f>
        <v>7.2843822843826622E-2</v>
      </c>
    </row>
    <row r="3009" spans="1:7">
      <c r="A3009" s="96">
        <v>44636</v>
      </c>
      <c r="B3009">
        <v>3355.5</v>
      </c>
      <c r="D3009" s="178">
        <f t="shared" ref="D3009" si="74">+B3009/B3008</f>
        <v>0.97842251057005392</v>
      </c>
      <c r="E3009" s="178">
        <f t="shared" ref="E3009" si="75">(1-D3009)*100</f>
        <v>2.1577489429946084</v>
      </c>
    </row>
    <row r="3010" spans="1:7">
      <c r="A3010" s="96">
        <v>44637</v>
      </c>
      <c r="B3010">
        <v>3354</v>
      </c>
      <c r="D3010" s="178">
        <f t="shared" ref="D3010" si="76">+B3010/B3009</f>
        <v>0.99955297273133659</v>
      </c>
      <c r="E3010" s="178">
        <f t="shared" ref="E3010" si="77">(1-D3010)*100</f>
        <v>4.4702726866341358E-2</v>
      </c>
    </row>
    <row r="3011" spans="1:7">
      <c r="A3011" s="96">
        <v>44638</v>
      </c>
      <c r="B3011">
        <v>3351</v>
      </c>
      <c r="D3011" s="178">
        <f t="shared" ref="D3011" si="78">+B3011/B3010</f>
        <v>0.99910554561717357</v>
      </c>
      <c r="E3011" s="178">
        <f t="shared" ref="E3011" si="79">(1-D3011)*100</f>
        <v>8.944543828264262E-2</v>
      </c>
      <c r="F3011" s="178">
        <f>+B3011/B3006</f>
        <v>0.98660385691152652</v>
      </c>
      <c r="G3011" s="178">
        <f>(1-F3011)*100</f>
        <v>1.3396143088473478</v>
      </c>
    </row>
    <row r="3012" spans="1:7">
      <c r="A3012" s="96">
        <v>44641</v>
      </c>
      <c r="B3012">
        <v>3337</v>
      </c>
      <c r="D3012" s="178">
        <f t="shared" ref="D3012" si="80">+B3012/B3011</f>
        <v>0.99582214264398683</v>
      </c>
      <c r="E3012" s="178">
        <f t="shared" ref="E3012" si="81">(1-D3012)*100</f>
        <v>0.41778573560131704</v>
      </c>
    </row>
    <row r="3013" spans="1:7">
      <c r="A3013" s="96">
        <v>44642</v>
      </c>
      <c r="B3013">
        <v>3337</v>
      </c>
      <c r="D3013" s="178">
        <f t="shared" ref="D3013" si="82">+B3013/B3012</f>
        <v>1</v>
      </c>
      <c r="E3013" s="178">
        <f t="shared" ref="E3013" si="83">(1-D3013)*100</f>
        <v>0</v>
      </c>
    </row>
    <row r="3014" spans="1:7">
      <c r="A3014" s="96">
        <v>44643</v>
      </c>
      <c r="B3014">
        <v>3342.5</v>
      </c>
      <c r="D3014" s="178">
        <f t="shared" ref="D3014" si="84">+B3014/B3013</f>
        <v>1.0016481869943064</v>
      </c>
      <c r="E3014" s="178">
        <f t="shared" ref="E3014" si="85">(1-D3014)*100</f>
        <v>-0.16481869943063554</v>
      </c>
    </row>
    <row r="3015" spans="1:7">
      <c r="A3015" s="96">
        <v>44644</v>
      </c>
      <c r="B3015">
        <v>3372.5</v>
      </c>
      <c r="D3015" s="178">
        <f t="shared" ref="D3015" si="86">+B3015/B3014</f>
        <v>1.0089753178758414</v>
      </c>
      <c r="E3015" s="178">
        <f t="shared" ref="E3015" si="87">(1-D3015)*100</f>
        <v>-0.89753178758413821</v>
      </c>
    </row>
    <row r="3016" spans="1:7">
      <c r="A3016" s="96">
        <v>44645</v>
      </c>
      <c r="B3016">
        <v>3435.5</v>
      </c>
      <c r="D3016" s="178">
        <f t="shared" ref="D3016:D3017" si="88">+B3016/B3015</f>
        <v>1.0186805040770941</v>
      </c>
      <c r="E3016" s="178">
        <f t="shared" ref="E3016:E3017" si="89">(1-D3016)*100</f>
        <v>-1.8680504077094096</v>
      </c>
      <c r="F3016" s="178">
        <f>+B3016/B3011</f>
        <v>1.025216353327365</v>
      </c>
      <c r="G3016" s="178">
        <f>(1-F3016)*100</f>
        <v>-2.5216353327365049</v>
      </c>
    </row>
    <row r="3017" spans="1:7">
      <c r="A3017" s="96">
        <v>44648</v>
      </c>
      <c r="B3017">
        <v>3483</v>
      </c>
      <c r="D3017" s="178">
        <f t="shared" si="88"/>
        <v>1.0138262261679523</v>
      </c>
      <c r="E3017" s="178">
        <f t="shared" si="89"/>
        <v>-1.382622616795226</v>
      </c>
    </row>
    <row r="3018" spans="1:7">
      <c r="A3018" s="96">
        <v>44649</v>
      </c>
      <c r="B3018">
        <v>3500</v>
      </c>
      <c r="D3018" s="178">
        <f t="shared" ref="D3018" si="90">+B3018/B3017</f>
        <v>1.0048808498420903</v>
      </c>
      <c r="E3018" s="178">
        <f t="shared" ref="E3018" si="91">(1-D3018)*100</f>
        <v>-0.48808498420902513</v>
      </c>
    </row>
    <row r="3019" spans="1:7">
      <c r="A3019" s="96">
        <v>44650</v>
      </c>
      <c r="B3019">
        <v>3495</v>
      </c>
      <c r="D3019" s="178">
        <f t="shared" ref="D3019" si="92">+B3019/B3018</f>
        <v>0.99857142857142855</v>
      </c>
      <c r="E3019" s="178">
        <f t="shared" ref="E3019" si="93">(1-D3019)*100</f>
        <v>0.14285714285714457</v>
      </c>
    </row>
    <row r="3020" spans="1:7">
      <c r="A3020" s="96">
        <v>44651</v>
      </c>
      <c r="B3020">
        <v>3480</v>
      </c>
      <c r="D3020" s="178">
        <f t="shared" ref="D3020" si="94">+B3020/B3019</f>
        <v>0.99570815450643779</v>
      </c>
      <c r="E3020" s="178">
        <f t="shared" ref="E3020" si="95">(1-D3020)*100</f>
        <v>0.42918454935622075</v>
      </c>
    </row>
    <row r="3021" spans="1:7">
      <c r="A3021" s="96">
        <v>44652</v>
      </c>
      <c r="B3021">
        <v>3473</v>
      </c>
      <c r="D3021" s="178">
        <f t="shared" ref="D3021" si="96">+B3021/B3020</f>
        <v>0.99798850574712639</v>
      </c>
      <c r="E3021" s="178">
        <f t="shared" ref="E3021" si="97">(1-D3021)*100</f>
        <v>0.20114942528736135</v>
      </c>
      <c r="F3021" s="178">
        <f>+B3021/B3016</f>
        <v>1.0109154417115414</v>
      </c>
      <c r="G3021" s="178">
        <f>(1-F3021)*100</f>
        <v>-1.0915441711541352</v>
      </c>
    </row>
    <row r="3022" spans="1:7">
      <c r="A3022" s="96">
        <v>44655</v>
      </c>
      <c r="B3022">
        <v>3487.5</v>
      </c>
      <c r="D3022" s="178">
        <f t="shared" ref="D3022" si="98">+B3022/B3021</f>
        <v>1.0041750647854881</v>
      </c>
      <c r="E3022" s="178">
        <f t="shared" ref="E3022" si="99">(1-D3022)*100</f>
        <v>-0.41750647854881251</v>
      </c>
    </row>
    <row r="3023" spans="1:7">
      <c r="A3023" s="96">
        <v>44656</v>
      </c>
      <c r="B3023">
        <v>3523.5</v>
      </c>
      <c r="D3023" s="178">
        <f t="shared" ref="D3023" si="100">+B3023/B3022</f>
        <v>1.0103225806451612</v>
      </c>
      <c r="E3023" s="178">
        <f t="shared" ref="E3023" si="101">(1-D3023)*100</f>
        <v>-1.0322580645161228</v>
      </c>
    </row>
    <row r="3024" spans="1:7">
      <c r="A3024" s="96">
        <v>44657</v>
      </c>
      <c r="B3024">
        <v>3611.5</v>
      </c>
      <c r="D3024" s="178">
        <f t="shared" ref="D3024" si="102">+B3024/B3023</f>
        <v>1.0249751667376188</v>
      </c>
      <c r="E3024" s="178">
        <f t="shared" ref="E3024" si="103">(1-D3024)*100</f>
        <v>-2.4975166737618792</v>
      </c>
    </row>
    <row r="3025" spans="1:7">
      <c r="A3025" s="96">
        <v>44658</v>
      </c>
      <c r="B3025">
        <v>3722</v>
      </c>
      <c r="D3025" s="178">
        <f t="shared" ref="D3025" si="104">+B3025/B3024</f>
        <v>1.030596704970234</v>
      </c>
      <c r="E3025" s="178">
        <f t="shared" ref="E3025" si="105">(1-D3025)*100</f>
        <v>-3.0596704970234034</v>
      </c>
    </row>
    <row r="3026" spans="1:7">
      <c r="A3026" s="96">
        <v>44659</v>
      </c>
      <c r="B3026">
        <v>3815</v>
      </c>
      <c r="D3026" s="178">
        <f t="shared" ref="D3026" si="106">+B3026/B3025</f>
        <v>1.0249865663621709</v>
      </c>
      <c r="E3026" s="178">
        <f t="shared" ref="E3026" si="107">(1-D3026)*100</f>
        <v>-2.4986566362170892</v>
      </c>
      <c r="F3026" s="178">
        <f>+B3026/B3021</f>
        <v>1.0984739418370284</v>
      </c>
      <c r="G3026" s="178">
        <f>(1-F3026)*100</f>
        <v>-9.8473941837028391</v>
      </c>
    </row>
    <row r="3027" spans="1:7">
      <c r="A3027" s="96">
        <v>44662</v>
      </c>
      <c r="B3027">
        <v>3906</v>
      </c>
      <c r="D3027" s="178">
        <f t="shared" ref="D3027" si="108">+B3027/B3026</f>
        <v>1.0238532110091743</v>
      </c>
      <c r="E3027" s="178">
        <f t="shared" ref="E3027" si="109">(1-D3027)*100</f>
        <v>-2.3853211009174258</v>
      </c>
    </row>
    <row r="3028" spans="1:7">
      <c r="A3028" s="96">
        <v>44663</v>
      </c>
      <c r="B3028">
        <v>3917</v>
      </c>
      <c r="D3028" s="178">
        <f t="shared" ref="D3028" si="110">+B3028/B3027</f>
        <v>1.0028161802355351</v>
      </c>
      <c r="E3028" s="178">
        <f t="shared" ref="E3028" si="111">(1-D3028)*100</f>
        <v>-0.28161802355350929</v>
      </c>
    </row>
    <row r="3029" spans="1:7">
      <c r="A3029" s="96">
        <v>44664</v>
      </c>
      <c r="B3029">
        <v>3994.5</v>
      </c>
      <c r="D3029" s="178">
        <f t="shared" ref="D3029" si="112">+B3029/B3028</f>
        <v>1.0197855501659434</v>
      </c>
      <c r="E3029" s="178">
        <f t="shared" ref="E3029" si="113">(1-D3029)*100</f>
        <v>-1.9785550165943411</v>
      </c>
    </row>
    <row r="3030" spans="1:7">
      <c r="A3030" s="96">
        <v>44665</v>
      </c>
      <c r="B3030">
        <v>3994</v>
      </c>
      <c r="D3030" s="178">
        <f t="shared" ref="D3030" si="114">+B3030/B3029</f>
        <v>0.99987482788834647</v>
      </c>
      <c r="E3030" s="178">
        <f t="shared" ref="E3030" si="115">(1-D3030)*100</f>
        <v>1.2517211165352649E-2</v>
      </c>
      <c r="F3030" s="178">
        <f>+B3030/B3026</f>
        <v>1.0469200524246396</v>
      </c>
      <c r="G3030" s="178">
        <f>(1-F3030)*100</f>
        <v>-4.6920052424639591</v>
      </c>
    </row>
    <row r="3031" spans="1:7">
      <c r="A3031" s="96">
        <v>44669</v>
      </c>
      <c r="B3031">
        <v>3977.5</v>
      </c>
      <c r="D3031" s="178">
        <f t="shared" ref="D3031" si="116">+B3031/B3030</f>
        <v>0.9958688032048072</v>
      </c>
      <c r="E3031" s="178">
        <f t="shared" ref="E3031" si="117">(1-D3031)*100</f>
        <v>0.41311967951928041</v>
      </c>
    </row>
    <row r="3032" spans="1:7">
      <c r="A3032" s="96">
        <v>44670</v>
      </c>
      <c r="B3032">
        <v>3939</v>
      </c>
      <c r="D3032" s="178">
        <f t="shared" ref="D3032" si="118">+B3032/B3031</f>
        <v>0.99032055311125078</v>
      </c>
      <c r="E3032" s="178">
        <f t="shared" ref="E3032" si="119">(1-D3032)*100</f>
        <v>0.96794468887492213</v>
      </c>
    </row>
    <row r="3033" spans="1:7">
      <c r="A3033" s="96">
        <v>44671</v>
      </c>
      <c r="B3033">
        <v>3910</v>
      </c>
      <c r="D3033" s="178">
        <f t="shared" ref="D3033:D3034" si="120">+B3033/B3032</f>
        <v>0.99263772531099259</v>
      </c>
      <c r="E3033" s="178">
        <f t="shared" ref="E3033:E3034" si="121">(1-D3033)*100</f>
        <v>0.73622746890074087</v>
      </c>
    </row>
    <row r="3034" spans="1:7">
      <c r="A3034" s="96">
        <v>44672</v>
      </c>
      <c r="B3034" s="192">
        <v>3910</v>
      </c>
      <c r="D3034" s="178">
        <f t="shared" si="120"/>
        <v>1</v>
      </c>
      <c r="E3034" s="178">
        <f t="shared" si="121"/>
        <v>0</v>
      </c>
    </row>
    <row r="3035" spans="1:7">
      <c r="A3035" s="96">
        <v>44673</v>
      </c>
      <c r="B3035">
        <v>3880.5</v>
      </c>
      <c r="D3035" s="178">
        <f t="shared" ref="D3035" si="122">+B3035/B3034</f>
        <v>0.99245524296675192</v>
      </c>
      <c r="E3035" s="178">
        <f t="shared" ref="E3035" si="123">(1-D3035)*100</f>
        <v>0.7544757033248084</v>
      </c>
      <c r="F3035" s="178">
        <f>+B3035/B3031</f>
        <v>0.97561282212445</v>
      </c>
      <c r="G3035" s="178">
        <f>(1-F3035)*100</f>
        <v>2.4387177875550003</v>
      </c>
    </row>
    <row r="3036" spans="1:7">
      <c r="A3036" s="96">
        <v>44676</v>
      </c>
      <c r="B3036">
        <v>3788.5</v>
      </c>
      <c r="D3036" s="178">
        <f t="shared" ref="D3036" si="124">+B3036/B3035</f>
        <v>0.9762917149851823</v>
      </c>
      <c r="E3036" s="178">
        <f t="shared" ref="E3036" si="125">(1-D3036)*100</f>
        <v>2.3708285014817698</v>
      </c>
    </row>
    <row r="3037" spans="1:7">
      <c r="A3037" s="96">
        <v>44677</v>
      </c>
      <c r="B3037">
        <v>3673</v>
      </c>
      <c r="D3037" s="178">
        <f t="shared" ref="D3037" si="126">+B3037/B3036</f>
        <v>0.96951299986802164</v>
      </c>
      <c r="E3037" s="178">
        <f t="shared" ref="E3037" si="127">(1-D3037)*100</f>
        <v>3.0487000131978359</v>
      </c>
    </row>
    <row r="3038" spans="1:7">
      <c r="A3038" s="96">
        <v>44678</v>
      </c>
      <c r="B3038">
        <v>3558.5</v>
      </c>
      <c r="D3038" s="178">
        <f t="shared" ref="D3038" si="128">+B3038/B3037</f>
        <v>0.9688265722842363</v>
      </c>
      <c r="E3038" s="178">
        <f t="shared" ref="E3038" si="129">(1-D3038)*100</f>
        <v>3.1173427715763702</v>
      </c>
    </row>
    <row r="3039" spans="1:7">
      <c r="A3039" s="96">
        <v>44679</v>
      </c>
      <c r="B3039">
        <v>3495</v>
      </c>
      <c r="D3039" s="178">
        <f t="shared" ref="D3039" si="130">+B3039/B3038</f>
        <v>0.98215540255725731</v>
      </c>
      <c r="E3039" s="178">
        <f t="shared" ref="E3039" si="131">(1-D3039)*100</f>
        <v>1.7844597442742693</v>
      </c>
    </row>
    <row r="3040" spans="1:7">
      <c r="A3040" s="96">
        <v>44680</v>
      </c>
      <c r="B3040">
        <v>3458</v>
      </c>
      <c r="D3040" s="178">
        <f t="shared" ref="D3040" si="132">+B3040/B3039</f>
        <v>0.98941344778254647</v>
      </c>
      <c r="E3040" s="178">
        <f t="shared" ref="E3040" si="133">(1-D3040)*100</f>
        <v>1.0586552217453526</v>
      </c>
      <c r="F3040" s="178">
        <f>+B3040/B3035</f>
        <v>0.89112227805695143</v>
      </c>
      <c r="G3040" s="178">
        <f>(1-F3040)*100</f>
        <v>10.887772194304857</v>
      </c>
    </row>
    <row r="3041" spans="1:7">
      <c r="A3041" s="96">
        <v>44683</v>
      </c>
      <c r="B3041">
        <v>3440</v>
      </c>
      <c r="D3041" s="178">
        <f t="shared" ref="D3041" si="134">+B3041/B3040</f>
        <v>0.99479467900520535</v>
      </c>
      <c r="E3041" s="178">
        <f t="shared" ref="E3041" si="135">(1-D3041)*100</f>
        <v>0.52053209947946488</v>
      </c>
    </row>
    <row r="3042" spans="1:7">
      <c r="A3042" s="96">
        <v>44684</v>
      </c>
      <c r="B3042">
        <v>3417</v>
      </c>
      <c r="D3042" s="178">
        <f t="shared" ref="D3042" si="136">+B3042/B3041</f>
        <v>0.99331395348837215</v>
      </c>
      <c r="E3042" s="178">
        <f t="shared" ref="E3042" si="137">(1-D3042)*100</f>
        <v>0.66860465116278522</v>
      </c>
    </row>
    <row r="3043" spans="1:7">
      <c r="A3043" s="96">
        <v>44685</v>
      </c>
      <c r="B3043">
        <v>3397</v>
      </c>
      <c r="D3043" s="178">
        <f t="shared" ref="D3043" si="138">+B3043/B3042</f>
        <v>0.99414691249634179</v>
      </c>
      <c r="E3043" s="178">
        <f t="shared" ref="E3043" si="139">(1-D3043)*100</f>
        <v>0.58530875036582053</v>
      </c>
    </row>
    <row r="3044" spans="1:7">
      <c r="A3044" s="96">
        <v>44686</v>
      </c>
      <c r="B3044">
        <v>3399.5</v>
      </c>
      <c r="D3044" s="178">
        <f t="shared" ref="D3044" si="140">+B3044/B3043</f>
        <v>1.0007359434795409</v>
      </c>
      <c r="E3044" s="178">
        <f t="shared" ref="E3044" si="141">(1-D3044)*100</f>
        <v>-7.3594347954086814E-2</v>
      </c>
    </row>
    <row r="3045" spans="1:7">
      <c r="A3045" s="96">
        <v>44687</v>
      </c>
      <c r="B3045">
        <v>3424</v>
      </c>
      <c r="D3045" s="178">
        <f t="shared" ref="D3045" si="142">+B3045/B3044</f>
        <v>1.0072069421973819</v>
      </c>
      <c r="E3045" s="178">
        <f t="shared" ref="E3045" si="143">(1-D3045)*100</f>
        <v>-0.72069421973819381</v>
      </c>
      <c r="F3045" s="178">
        <f>+B3045/B3040</f>
        <v>0.99016772700983224</v>
      </c>
      <c r="G3045" s="178">
        <f>(1-F3045)*100</f>
        <v>0.98322729901677564</v>
      </c>
    </row>
    <row r="3046" spans="1:7">
      <c r="A3046" s="96">
        <v>44690</v>
      </c>
      <c r="B3046">
        <v>3458</v>
      </c>
      <c r="D3046" s="178">
        <f t="shared" ref="D3046" si="144">+B3046/B3045</f>
        <v>1.0099299065420562</v>
      </c>
      <c r="E3046" s="178">
        <f t="shared" ref="E3046" si="145">(1-D3046)*100</f>
        <v>-0.99299065420561661</v>
      </c>
    </row>
    <row r="3047" spans="1:7">
      <c r="A3047" s="96">
        <v>44691</v>
      </c>
      <c r="B3047">
        <v>3462.5</v>
      </c>
      <c r="D3047" s="178">
        <f t="shared" ref="D3047" si="146">+B3047/B3046</f>
        <v>1.0013013302486986</v>
      </c>
      <c r="E3047" s="178">
        <f t="shared" ref="E3047" si="147">(1-D3047)*100</f>
        <v>-0.13013302486986067</v>
      </c>
    </row>
    <row r="3048" spans="1:7">
      <c r="A3048" s="96">
        <v>44692</v>
      </c>
      <c r="B3048">
        <v>3477.5</v>
      </c>
      <c r="D3048" s="178">
        <f t="shared" ref="D3048" si="148">+B3048/B3047</f>
        <v>1.004332129963899</v>
      </c>
      <c r="E3048" s="178">
        <f t="shared" ref="E3048" si="149">(1-D3048)*100</f>
        <v>-0.43321299638989785</v>
      </c>
    </row>
    <row r="3049" spans="1:7">
      <c r="A3049" s="96">
        <v>44693</v>
      </c>
      <c r="B3049">
        <v>3453</v>
      </c>
      <c r="D3049" s="178">
        <f>+B3049/B3048</f>
        <v>0.99295470884255932</v>
      </c>
      <c r="E3049" s="178">
        <f t="shared" ref="E3049" si="150">(1-D3049)*100</f>
        <v>0.70452911574406807</v>
      </c>
    </row>
    <row r="3050" spans="1:7">
      <c r="A3050" s="96">
        <v>44694</v>
      </c>
      <c r="B3050">
        <v>3447</v>
      </c>
      <c r="D3050" s="178">
        <f>+B3050/B3049</f>
        <v>0.99826238053866201</v>
      </c>
      <c r="E3050" s="178">
        <f t="shared" ref="E3050" si="151">(1-D3050)*100</f>
        <v>0.17376194613379914</v>
      </c>
      <c r="F3050" s="178">
        <f>+B3050/B3045</f>
        <v>1.0067172897196262</v>
      </c>
      <c r="G3050" s="178">
        <f>(1-F3050)*100</f>
        <v>-0.67172897196261516</v>
      </c>
    </row>
    <row r="3051" spans="1:7">
      <c r="A3051" s="96">
        <v>44697</v>
      </c>
      <c r="B3051">
        <v>3449</v>
      </c>
      <c r="D3051" s="178">
        <f t="shared" ref="D3051:D3052" si="152">+B3051/B3050</f>
        <v>1.0005802146794314</v>
      </c>
      <c r="E3051" s="178">
        <f t="shared" ref="E3051:E3052" si="153">(1-D3051)*100</f>
        <v>-5.8021467943136784E-2</v>
      </c>
    </row>
    <row r="3052" spans="1:7">
      <c r="A3052" s="96">
        <v>44698</v>
      </c>
      <c r="B3052">
        <v>3445.5</v>
      </c>
      <c r="D3052" s="178">
        <f t="shared" si="152"/>
        <v>0.9989852131052479</v>
      </c>
      <c r="E3052" s="178">
        <f t="shared" si="153"/>
        <v>0.10147868947520955</v>
      </c>
    </row>
    <row r="3053" spans="1:7">
      <c r="A3053" s="96">
        <v>44699</v>
      </c>
      <c r="B3053">
        <v>3443.5</v>
      </c>
      <c r="D3053" s="178">
        <f t="shared" ref="D3053" si="154">+B3053/B3052</f>
        <v>0.99941953272384265</v>
      </c>
      <c r="E3053" s="178">
        <f t="shared" ref="E3053" si="155">(1-D3053)*100</f>
        <v>5.8046727615734817E-2</v>
      </c>
    </row>
    <row r="3054" spans="1:7">
      <c r="A3054" s="96">
        <v>44700</v>
      </c>
      <c r="B3054">
        <v>3434</v>
      </c>
      <c r="D3054" s="178">
        <f t="shared" ref="D3054" si="156">+B3054/B3053</f>
        <v>0.99724117903296061</v>
      </c>
      <c r="E3054" s="178">
        <f t="shared" ref="E3054" si="157">(1-D3054)*100</f>
        <v>0.27588209670393882</v>
      </c>
    </row>
    <row r="3055" spans="1:7">
      <c r="A3055" s="96">
        <v>44701</v>
      </c>
      <c r="B3055">
        <v>3418.5</v>
      </c>
      <c r="D3055" s="178">
        <f t="shared" ref="D3055" si="158">+B3055/B3054</f>
        <v>0.99548631333721604</v>
      </c>
      <c r="E3055" s="178">
        <f t="shared" ref="E3055" si="159">(1-D3055)*100</f>
        <v>0.45136866627839556</v>
      </c>
    </row>
    <row r="3056" spans="1:7">
      <c r="A3056" s="96">
        <v>44704</v>
      </c>
      <c r="B3056">
        <v>3402</v>
      </c>
      <c r="D3056" s="178">
        <f t="shared" ref="D3056" si="160">+B3056/B3055</f>
        <v>0.99517332163229488</v>
      </c>
      <c r="E3056" s="178">
        <f t="shared" ref="E3056" si="161">(1-D3056)*100</f>
        <v>0.48266783677051173</v>
      </c>
    </row>
    <row r="3057" spans="1:7">
      <c r="A3057" s="96">
        <v>44705</v>
      </c>
      <c r="B3057">
        <v>3373</v>
      </c>
      <c r="D3057" s="178">
        <f t="shared" ref="D3057" si="162">+B3057/B3056</f>
        <v>0.99147560258671374</v>
      </c>
      <c r="E3057" s="178">
        <f t="shared" ref="E3057" si="163">(1-D3057)*100</f>
        <v>0.85243974132862554</v>
      </c>
    </row>
    <row r="3058" spans="1:7">
      <c r="A3058" s="96">
        <v>44706</v>
      </c>
      <c r="B3058">
        <v>3331.5</v>
      </c>
      <c r="D3058" s="178">
        <f t="shared" ref="D3058" si="164">+B3058/B3057</f>
        <v>0.98769641268900088</v>
      </c>
      <c r="E3058" s="178">
        <f t="shared" ref="E3058" si="165">(1-D3058)*100</f>
        <v>1.230358731099912</v>
      </c>
    </row>
    <row r="3059" spans="1:7">
      <c r="A3059" s="96">
        <v>44707</v>
      </c>
      <c r="B3059">
        <v>3270</v>
      </c>
      <c r="D3059" s="178">
        <f t="shared" ref="D3059" si="166">+B3059/B3058</f>
        <v>0.98153984691580365</v>
      </c>
      <c r="E3059" s="178">
        <f t="shared" ref="E3059" si="167">(1-D3059)*100</f>
        <v>1.8460153084196351</v>
      </c>
    </row>
    <row r="3060" spans="1:7">
      <c r="A3060" s="96">
        <v>44708</v>
      </c>
      <c r="B3060">
        <v>3239.5</v>
      </c>
      <c r="D3060" s="178">
        <f t="shared" ref="D3060" si="168">+B3060/B3059</f>
        <v>0.99067278287461769</v>
      </c>
      <c r="E3060" s="178">
        <f t="shared" ref="E3060" si="169">(1-D3060)*100</f>
        <v>0.93272171253823144</v>
      </c>
      <c r="F3060" s="178">
        <f>+B3060/B3055</f>
        <v>0.94763785285944124</v>
      </c>
      <c r="G3060" s="178">
        <f>(1-F3060)*100</f>
        <v>5.2362147140558761</v>
      </c>
    </row>
    <row r="3061" spans="1:7">
      <c r="A3061" s="96">
        <v>44711</v>
      </c>
      <c r="B3061">
        <v>3206.5</v>
      </c>
      <c r="D3061" s="178">
        <f t="shared" ref="D3061" si="170">+B3061/B3060</f>
        <v>0.98981324278438032</v>
      </c>
      <c r="E3061" s="178">
        <f t="shared" ref="E3061" si="171">(1-D3061)*100</f>
        <v>1.018675721561968</v>
      </c>
    </row>
    <row r="3062" spans="1:7">
      <c r="A3062" s="96">
        <v>44712</v>
      </c>
      <c r="B3062">
        <v>3172.5</v>
      </c>
      <c r="D3062" s="178">
        <f t="shared" ref="D3062" si="172">+B3062/B3061</f>
        <v>0.98939653828161545</v>
      </c>
      <c r="E3062" s="178">
        <f t="shared" ref="E3062" si="173">(1-D3062)*100</f>
        <v>1.0603461718384555</v>
      </c>
    </row>
    <row r="3063" spans="1:7">
      <c r="A3063" s="96">
        <v>44713</v>
      </c>
      <c r="B3063">
        <v>3166.5</v>
      </c>
      <c r="D3063" s="178">
        <f t="shared" ref="D3063" si="174">+B3063/B3062</f>
        <v>0.99810874704491725</v>
      </c>
      <c r="E3063" s="178">
        <f t="shared" ref="E3063" si="175">(1-D3063)*100</f>
        <v>0.1891252955082745</v>
      </c>
    </row>
    <row r="3064" spans="1:7">
      <c r="A3064" s="96">
        <v>44714</v>
      </c>
      <c r="B3064">
        <v>3165.5</v>
      </c>
      <c r="D3064" s="178">
        <f t="shared" ref="D3064" si="176">+B3064/B3063</f>
        <v>0.99968419390494234</v>
      </c>
      <c r="E3064" s="178">
        <f t="shared" ref="E3064" si="177">(1-D3064)*100</f>
        <v>3.15806095057658E-2</v>
      </c>
    </row>
    <row r="3065" spans="1:7">
      <c r="A3065" s="96">
        <v>44715</v>
      </c>
      <c r="B3065">
        <v>3176.5</v>
      </c>
      <c r="D3065" s="178">
        <f t="shared" ref="D3065" si="178">+B3065/B3064</f>
        <v>1.0034749644605907</v>
      </c>
      <c r="E3065" s="178">
        <f t="shared" ref="E3065" si="179">(1-D3065)*100</f>
        <v>-0.34749644605907015</v>
      </c>
      <c r="F3065" s="178">
        <f>+B3065/B3060</f>
        <v>0.98055255440654421</v>
      </c>
      <c r="G3065" s="178">
        <f>(1-F3065)*100</f>
        <v>1.9447445593455792</v>
      </c>
    </row>
    <row r="3066" spans="1:7">
      <c r="A3066" s="96">
        <v>44718</v>
      </c>
      <c r="B3066">
        <v>3205.5</v>
      </c>
      <c r="D3066" s="178">
        <f t="shared" ref="D3066" si="180">+B3066/B3065</f>
        <v>1.0091295450968047</v>
      </c>
      <c r="E3066" s="178">
        <f t="shared" ref="E3066" si="181">(1-D3066)*100</f>
        <v>-0.91295450968047476</v>
      </c>
    </row>
    <row r="3067" spans="1:7">
      <c r="A3067" s="96">
        <v>44719</v>
      </c>
      <c r="B3067">
        <v>3206</v>
      </c>
      <c r="D3067" s="178">
        <f t="shared" ref="D3067" si="182">+B3067/B3066</f>
        <v>1.000155981906099</v>
      </c>
      <c r="E3067" s="178">
        <f t="shared" ref="E3067" si="183">(1-D3067)*100</f>
        <v>-1.5598190609900087E-2</v>
      </c>
    </row>
    <row r="3068" spans="1:7">
      <c r="A3068" s="96">
        <v>44720</v>
      </c>
      <c r="B3068">
        <v>3185</v>
      </c>
      <c r="D3068" s="178">
        <f t="shared" ref="D3068" si="184">+B3068/B3067</f>
        <v>0.99344978165938869</v>
      </c>
      <c r="E3068" s="178">
        <f t="shared" ref="E3068" si="185">(1-D3068)*100</f>
        <v>0.65502183406113135</v>
      </c>
    </row>
    <row r="3069" spans="1:7">
      <c r="A3069" s="96">
        <v>44721</v>
      </c>
      <c r="B3069">
        <v>3184.5</v>
      </c>
      <c r="D3069" s="178">
        <f t="shared" ref="D3069" si="186">+B3069/B3068</f>
        <v>0.99984301412872845</v>
      </c>
      <c r="E3069" s="178">
        <f t="shared" ref="E3069" si="187">(1-D3069)*100</f>
        <v>1.5698587127155328E-2</v>
      </c>
    </row>
    <row r="3070" spans="1:7">
      <c r="A3070" s="96">
        <v>44722</v>
      </c>
      <c r="B3070">
        <v>3157</v>
      </c>
      <c r="D3070" s="178">
        <f t="shared" ref="D3070" si="188">+B3070/B3069</f>
        <v>0.99136442141623493</v>
      </c>
      <c r="E3070" s="178">
        <f t="shared" ref="E3070" si="189">(1-D3070)*100</f>
        <v>0.86355785837650689</v>
      </c>
      <c r="F3070" s="178">
        <f>+B3070/B3065</f>
        <v>0.99386116795214863</v>
      </c>
      <c r="G3070" s="178">
        <f>(1-F3070)*100</f>
        <v>0.61388320478513725</v>
      </c>
    </row>
    <row r="3071" spans="1:7">
      <c r="A3071" s="96">
        <v>44725</v>
      </c>
      <c r="B3071">
        <v>3112.5</v>
      </c>
      <c r="D3071" s="178">
        <f t="shared" ref="D3071" si="190">+B3071/B3070</f>
        <v>0.98590433956287615</v>
      </c>
      <c r="E3071" s="178">
        <f t="shared" ref="E3071" si="191">(1-D3071)*100</f>
        <v>1.4095660437123847</v>
      </c>
    </row>
    <row r="3072" spans="1:7">
      <c r="A3072" s="96">
        <v>44726</v>
      </c>
      <c r="B3072">
        <v>3095.5</v>
      </c>
      <c r="D3072" s="178">
        <f t="shared" ref="D3072" si="192">+B3072/B3071</f>
        <v>0.99453815261044176</v>
      </c>
      <c r="E3072" s="178">
        <f t="shared" ref="E3072" si="193">(1-D3072)*100</f>
        <v>0.54618473895582387</v>
      </c>
    </row>
    <row r="3073" spans="1:10">
      <c r="A3073" s="96">
        <v>44727</v>
      </c>
      <c r="B3073">
        <v>3080.5</v>
      </c>
      <c r="D3073" s="178">
        <f t="shared" ref="D3073" si="194">+B3073/B3072</f>
        <v>0.99515425617832343</v>
      </c>
      <c r="E3073" s="178">
        <f t="shared" ref="E3073" si="195">(1-D3073)*100</f>
        <v>0.48457438216765736</v>
      </c>
    </row>
    <row r="3074" spans="1:10">
      <c r="A3074" s="96">
        <v>44728</v>
      </c>
      <c r="B3074" s="192">
        <v>3080.5</v>
      </c>
      <c r="C3074" s="192"/>
      <c r="D3074" s="178">
        <f t="shared" ref="D3074" si="196">+B3074/B3073</f>
        <v>1</v>
      </c>
      <c r="E3074" s="178">
        <f t="shared" ref="E3074" si="197">(1-D3074)*100</f>
        <v>0</v>
      </c>
    </row>
    <row r="3075" spans="1:10">
      <c r="A3075" s="96">
        <v>44729</v>
      </c>
      <c r="B3075">
        <v>3119.5</v>
      </c>
      <c r="D3075" s="178">
        <f t="shared" ref="D3075" si="198">+B3075/B3074</f>
        <v>1.0126602824216848</v>
      </c>
      <c r="E3075" s="178">
        <f t="shared" ref="E3075" si="199">(1-D3075)*100</f>
        <v>-1.2660282421684821</v>
      </c>
      <c r="F3075" s="178">
        <f>+B3075/B3070</f>
        <v>0.98812163446309786</v>
      </c>
      <c r="G3075" s="178">
        <f>(1-F3075)*100</f>
        <v>1.1878365536902136</v>
      </c>
    </row>
    <row r="3076" spans="1:10">
      <c r="A3076" s="96">
        <v>44732</v>
      </c>
      <c r="B3076">
        <v>3170.5</v>
      </c>
      <c r="D3076" s="178">
        <f t="shared" ref="D3076" si="200">+B3076/B3075</f>
        <v>1.0163487738419619</v>
      </c>
      <c r="E3076" s="178">
        <f t="shared" ref="E3076" si="201">(1-D3076)*100</f>
        <v>-1.6348773841961872</v>
      </c>
    </row>
    <row r="3077" spans="1:10">
      <c r="A3077" s="96">
        <v>44733</v>
      </c>
      <c r="B3077">
        <v>3164</v>
      </c>
      <c r="D3077" s="178">
        <f t="shared" ref="D3077" si="202">+B3077/B3076</f>
        <v>0.9979498501813594</v>
      </c>
      <c r="E3077" s="178">
        <f t="shared" ref="E3077" si="203">(1-D3077)*100</f>
        <v>0.20501498186406009</v>
      </c>
    </row>
    <row r="3078" spans="1:10">
      <c r="A3078" s="96">
        <v>44734</v>
      </c>
      <c r="B3078">
        <v>3131.5</v>
      </c>
      <c r="D3078" s="178">
        <f t="shared" ref="D3078" si="204">+B3078/B3077</f>
        <v>0.98972819216182051</v>
      </c>
      <c r="E3078" s="178">
        <f t="shared" ref="E3078" si="205">(1-D3078)*100</f>
        <v>1.0271807838179492</v>
      </c>
    </row>
    <row r="3079" spans="1:10">
      <c r="A3079" s="96">
        <v>44735</v>
      </c>
      <c r="B3079">
        <v>3114.5</v>
      </c>
      <c r="D3079" s="178">
        <f t="shared" ref="D3079" si="206">+B3079/B3078</f>
        <v>0.99457129171323644</v>
      </c>
      <c r="E3079" s="178">
        <f t="shared" ref="E3079" si="207">(1-D3079)*100</f>
        <v>0.54287082867635617</v>
      </c>
    </row>
    <row r="3080" spans="1:10">
      <c r="A3080" s="96">
        <v>44736</v>
      </c>
      <c r="B3080">
        <v>3134.5</v>
      </c>
      <c r="D3080" s="178">
        <f t="shared" ref="D3080" si="208">+B3080/B3079</f>
        <v>1.0064215764970301</v>
      </c>
      <c r="E3080" s="178">
        <f t="shared" ref="E3080" si="209">(1-D3080)*100</f>
        <v>-0.64215764970301237</v>
      </c>
    </row>
    <row r="3081" spans="1:10">
      <c r="A3081" s="96">
        <v>44739</v>
      </c>
      <c r="B3081">
        <v>3125.5</v>
      </c>
      <c r="D3081" s="178">
        <f t="shared" ref="D3081:D3084" si="210">+B3081/B3080</f>
        <v>0.9971287286648588</v>
      </c>
      <c r="E3081" s="178">
        <f t="shared" ref="E3081:E3084" si="211">(1-D3081)*100</f>
        <v>0.28712713351412011</v>
      </c>
    </row>
    <row r="3082" spans="1:10" ht="15.75" thickBot="1">
      <c r="A3082" s="96">
        <v>44740</v>
      </c>
      <c r="B3082">
        <v>3096</v>
      </c>
      <c r="D3082" s="178">
        <f t="shared" si="210"/>
        <v>0.99056151015837468</v>
      </c>
      <c r="E3082" s="178">
        <f t="shared" si="211"/>
        <v>0.94384898416253193</v>
      </c>
      <c r="G3082" s="477"/>
      <c r="H3082" s="474"/>
      <c r="I3082" s="474"/>
      <c r="J3082" s="474"/>
    </row>
    <row r="3083" spans="1:10" ht="15.75" thickBot="1">
      <c r="A3083" s="96">
        <v>44741</v>
      </c>
      <c r="B3083">
        <v>3043.5</v>
      </c>
      <c r="D3083" s="178">
        <f t="shared" si="210"/>
        <v>0.9830426356589147</v>
      </c>
      <c r="E3083" s="178">
        <f t="shared" si="211"/>
        <v>1.6957364341085301</v>
      </c>
      <c r="G3083" s="477"/>
      <c r="H3083" s="474"/>
      <c r="I3083" s="474"/>
      <c r="J3083" s="474"/>
    </row>
    <row r="3084" spans="1:10" ht="15.75" thickBot="1">
      <c r="A3084" s="96">
        <v>44742</v>
      </c>
      <c r="B3084">
        <v>3001.5</v>
      </c>
      <c r="D3084" s="178">
        <f t="shared" si="210"/>
        <v>0.98620009857072455</v>
      </c>
      <c r="E3084" s="178">
        <f t="shared" si="211"/>
        <v>1.3799901429275452</v>
      </c>
      <c r="G3084" s="477"/>
      <c r="H3084" s="474"/>
      <c r="I3084" s="474"/>
      <c r="J3084" s="474"/>
    </row>
    <row r="3085" spans="1:10" ht="15.75" thickBot="1">
      <c r="A3085" s="96">
        <v>44743</v>
      </c>
      <c r="B3085">
        <v>2979</v>
      </c>
      <c r="D3085" s="178">
        <f t="shared" ref="D3085:D3087" si="212">+B3085/B3084</f>
        <v>0.992503748125937</v>
      </c>
      <c r="E3085" s="178">
        <f t="shared" ref="E3085:E3087" si="213">(1-D3085)*100</f>
        <v>0.7496251874062998</v>
      </c>
      <c r="G3085" s="477"/>
      <c r="H3085" s="474"/>
      <c r="I3085" s="474"/>
      <c r="J3085" s="474"/>
    </row>
    <row r="3086" spans="1:10">
      <c r="A3086" s="96">
        <v>44746</v>
      </c>
      <c r="B3086">
        <v>2952.5</v>
      </c>
      <c r="D3086" s="178">
        <f t="shared" si="212"/>
        <v>0.99110439744880829</v>
      </c>
      <c r="E3086" s="178">
        <f t="shared" si="213"/>
        <v>0.88956025511917058</v>
      </c>
    </row>
    <row r="3087" spans="1:10">
      <c r="A3087" s="96">
        <v>44747</v>
      </c>
      <c r="B3087">
        <v>2951.5</v>
      </c>
      <c r="D3087" s="178">
        <f t="shared" si="212"/>
        <v>0.99966130397967823</v>
      </c>
      <c r="E3087" s="178">
        <f t="shared" si="213"/>
        <v>3.3869602032177148E-2</v>
      </c>
    </row>
    <row r="3088" spans="1:10">
      <c r="A3088" s="96">
        <v>44748</v>
      </c>
      <c r="B3088">
        <v>2974.5</v>
      </c>
      <c r="D3088" s="178">
        <f t="shared" ref="D3088:D3093" si="214">+B3088/B3087</f>
        <v>1.0077926478062003</v>
      </c>
      <c r="E3088" s="178">
        <f t="shared" ref="E3088:E3094" si="215">(1-D3088)*100</f>
        <v>-0.77926478062002591</v>
      </c>
    </row>
    <row r="3089" spans="1:7">
      <c r="A3089" s="96">
        <v>44749</v>
      </c>
      <c r="B3089">
        <v>3031</v>
      </c>
      <c r="D3089" s="178">
        <f t="shared" si="214"/>
        <v>1.0189947890401747</v>
      </c>
      <c r="E3089" s="178">
        <f t="shared" si="215"/>
        <v>-1.8994789040174709</v>
      </c>
    </row>
    <row r="3090" spans="1:7">
      <c r="A3090" s="96">
        <v>44750</v>
      </c>
      <c r="B3090">
        <v>3055</v>
      </c>
      <c r="D3090" s="178">
        <f t="shared" si="214"/>
        <v>1.0079181788188716</v>
      </c>
      <c r="E3090" s="178">
        <f t="shared" si="215"/>
        <v>-0.79181788188715796</v>
      </c>
    </row>
    <row r="3091" spans="1:7">
      <c r="A3091" s="96">
        <v>44753</v>
      </c>
      <c r="B3091">
        <v>3055.5</v>
      </c>
      <c r="D3091" s="178">
        <f t="shared" si="214"/>
        <v>1.0001636661211128</v>
      </c>
      <c r="E3091" s="178">
        <f t="shared" si="215"/>
        <v>-1.6366612111284873E-2</v>
      </c>
    </row>
    <row r="3092" spans="1:7">
      <c r="A3092" s="96">
        <v>44754</v>
      </c>
      <c r="B3092">
        <v>3043.5</v>
      </c>
      <c r="D3092" s="178">
        <f t="shared" si="214"/>
        <v>0.99607265586647031</v>
      </c>
      <c r="E3092" s="178">
        <f t="shared" si="215"/>
        <v>0.39273441335296866</v>
      </c>
    </row>
    <row r="3093" spans="1:7">
      <c r="A3093" s="96">
        <v>44755</v>
      </c>
      <c r="B3093">
        <v>3037.5</v>
      </c>
      <c r="D3093" s="178">
        <f t="shared" si="214"/>
        <v>0.99802858551010354</v>
      </c>
      <c r="E3093" s="178">
        <f t="shared" si="215"/>
        <v>0.19714144898964614</v>
      </c>
    </row>
    <row r="3094" spans="1:7">
      <c r="A3094" s="96">
        <v>44756</v>
      </c>
      <c r="B3094">
        <v>3030.5</v>
      </c>
      <c r="D3094" s="178">
        <f t="shared" ref="D3094" si="216">+B3094/B3093</f>
        <v>0.99769547325102881</v>
      </c>
      <c r="E3094" s="178">
        <f t="shared" si="215"/>
        <v>0.23045267489711918</v>
      </c>
    </row>
    <row r="3095" spans="1:7">
      <c r="A3095" s="96">
        <v>44757</v>
      </c>
      <c r="B3095">
        <v>3005</v>
      </c>
      <c r="D3095" s="178">
        <f t="shared" ref="D3095" si="217">+B3095/B3094</f>
        <v>0.99158554693944889</v>
      </c>
      <c r="E3095" s="178">
        <f t="shared" ref="E3095" si="218">(1-D3095)*100</f>
        <v>0.84144530605511081</v>
      </c>
      <c r="F3095" s="178">
        <f>+B3095/B3090</f>
        <v>0.98363338788870702</v>
      </c>
      <c r="G3095" s="178">
        <f>(1-F3095)*100</f>
        <v>1.6366612111292977</v>
      </c>
    </row>
    <row r="3096" spans="1:7">
      <c r="A3096" s="96">
        <v>44760</v>
      </c>
      <c r="B3096">
        <v>3015</v>
      </c>
      <c r="D3096" s="178">
        <f t="shared" ref="D3096" si="219">+B3096/B3095</f>
        <v>1.0033277870216306</v>
      </c>
      <c r="E3096" s="178">
        <f t="shared" ref="E3096" si="220">(1-D3096)*100</f>
        <v>-0.33277870216306127</v>
      </c>
    </row>
    <row r="3097" spans="1:7">
      <c r="A3097" s="96">
        <v>44761</v>
      </c>
      <c r="B3097">
        <v>3034.5</v>
      </c>
      <c r="D3097" s="178">
        <f t="shared" ref="D3097" si="221">+B3097/B3096</f>
        <v>1.0064676616915422</v>
      </c>
      <c r="E3097" s="178">
        <f t="shared" ref="E3097" si="222">(1-D3097)*100</f>
        <v>-0.64676616915422258</v>
      </c>
    </row>
    <row r="3098" spans="1:7">
      <c r="A3098" s="96">
        <v>44762</v>
      </c>
      <c r="B3098">
        <v>3014.5</v>
      </c>
      <c r="D3098" s="178">
        <f t="shared" ref="D3098" si="223">+B3098/B3097</f>
        <v>0.99340912835722528</v>
      </c>
      <c r="E3098" s="178">
        <f t="shared" ref="E3098" si="224">(1-D3098)*100</f>
        <v>0.65908716427747205</v>
      </c>
    </row>
    <row r="3099" spans="1:7">
      <c r="A3099" s="96">
        <v>44763</v>
      </c>
      <c r="B3099">
        <v>3017.5</v>
      </c>
      <c r="D3099" s="178">
        <f t="shared" ref="D3099" si="225">+B3099/B3098</f>
        <v>1.0009951899154088</v>
      </c>
      <c r="E3099" s="178">
        <f t="shared" ref="E3099" si="226">(1-D3099)*100</f>
        <v>-9.9518991540881174E-2</v>
      </c>
    </row>
    <row r="3100" spans="1:7">
      <c r="A3100" s="96">
        <v>44764</v>
      </c>
      <c r="B3100">
        <v>3017</v>
      </c>
      <c r="D3100" s="178">
        <f t="shared" ref="D3100" si="227">+B3100/B3099</f>
        <v>0.99983429991715</v>
      </c>
      <c r="E3100" s="178">
        <f t="shared" ref="E3100" si="228">(1-D3100)*100</f>
        <v>1.6570008284999549E-2</v>
      </c>
      <c r="F3100" s="178">
        <f>+B3100/B3095</f>
        <v>1.0039933444259568</v>
      </c>
      <c r="G3100" s="178">
        <f>(1-F3100)*100</f>
        <v>-0.39933444259567796</v>
      </c>
    </row>
    <row r="3101" spans="1:7">
      <c r="A3101" s="96">
        <v>44767</v>
      </c>
      <c r="B3101">
        <v>3025</v>
      </c>
      <c r="D3101" s="178">
        <f t="shared" ref="D3101" si="229">+B3101/B3100</f>
        <v>1.0026516407026849</v>
      </c>
      <c r="E3101" s="178">
        <f t="shared" ref="E3101" si="230">(1-D3101)*100</f>
        <v>-0.26516407026848654</v>
      </c>
    </row>
    <row r="3102" spans="1:7">
      <c r="A3102" s="96">
        <v>44768</v>
      </c>
      <c r="B3102">
        <v>3040.5</v>
      </c>
      <c r="D3102" s="178">
        <f t="shared" ref="D3102" si="231">+B3102/B3101</f>
        <v>1.0051239669421488</v>
      </c>
      <c r="E3102" s="178">
        <f t="shared" ref="E3102" si="232">(1-D3102)*100</f>
        <v>-0.51239669421487832</v>
      </c>
    </row>
    <row r="3103" spans="1:7">
      <c r="A3103" s="96">
        <v>44769</v>
      </c>
      <c r="B3103">
        <v>3044.5</v>
      </c>
      <c r="D3103" s="178">
        <f t="shared" ref="D3103" si="233">+B3103/B3102</f>
        <v>1.0013155730965302</v>
      </c>
      <c r="E3103" s="178">
        <f t="shared" ref="E3103" si="234">(1-D3103)*100</f>
        <v>-0.13155730965301871</v>
      </c>
    </row>
    <row r="3104" spans="1:7">
      <c r="A3104" s="96">
        <v>44770</v>
      </c>
      <c r="B3104">
        <v>3048.5</v>
      </c>
      <c r="D3104" s="178">
        <f t="shared" ref="D3104" si="235">+B3104/B3103</f>
        <v>1.0013138446378715</v>
      </c>
      <c r="E3104" s="178">
        <f t="shared" ref="E3104" si="236">(1-D3104)*100</f>
        <v>-0.13138446378715418</v>
      </c>
    </row>
    <row r="3105" spans="1:10">
      <c r="A3105" s="96">
        <v>44771</v>
      </c>
      <c r="B3105">
        <v>3016.5</v>
      </c>
      <c r="D3105" s="178">
        <f t="shared" ref="D3105" si="237">+B3105/B3104</f>
        <v>0.98950303427915365</v>
      </c>
      <c r="E3105" s="178">
        <f t="shared" ref="E3105" si="238">(1-D3105)*100</f>
        <v>1.0496965720846352</v>
      </c>
      <c r="F3105" s="178">
        <f>+B3105/B3100</f>
        <v>0.99983427245608225</v>
      </c>
      <c r="G3105" s="178">
        <f>(1-F3105)*100</f>
        <v>1.6572754391774858E-2</v>
      </c>
    </row>
    <row r="3106" spans="1:10">
      <c r="A3106" s="96">
        <v>44774</v>
      </c>
      <c r="B3106">
        <v>3000.5</v>
      </c>
      <c r="D3106" s="178">
        <f t="shared" ref="D3106" si="239">+B3106/B3105</f>
        <v>0.99469583954914631</v>
      </c>
      <c r="E3106" s="178">
        <f t="shared" ref="E3106" si="240">(1-D3106)*100</f>
        <v>0.53041604508536899</v>
      </c>
    </row>
    <row r="3107" spans="1:10">
      <c r="A3107" s="96">
        <v>44775</v>
      </c>
      <c r="B3107">
        <v>2999</v>
      </c>
      <c r="D3107" s="178">
        <f t="shared" ref="D3107" si="241">+B3107/B3106</f>
        <v>0.99950008331944673</v>
      </c>
      <c r="E3107" s="178">
        <f t="shared" ref="E3107" si="242">(1-D3107)*100</f>
        <v>4.9991668055326954E-2</v>
      </c>
    </row>
    <row r="3108" spans="1:10">
      <c r="A3108" s="96">
        <v>44776</v>
      </c>
      <c r="B3108">
        <v>2984</v>
      </c>
      <c r="D3108" s="178">
        <f t="shared" ref="D3108" si="243">+B3108/B3107</f>
        <v>0.99499833277759253</v>
      </c>
      <c r="E3108" s="178">
        <f t="shared" ref="E3108" si="244">(1-D3108)*100</f>
        <v>0.50016672224074687</v>
      </c>
    </row>
    <row r="3109" spans="1:10">
      <c r="A3109" s="96">
        <v>44777</v>
      </c>
      <c r="B3109">
        <v>2968.5</v>
      </c>
      <c r="D3109" s="178">
        <f t="shared" ref="D3109" si="245">+B3109/B3108</f>
        <v>0.99480563002680966</v>
      </c>
      <c r="E3109" s="178">
        <f t="shared" ref="E3109" si="246">(1-D3109)*100</f>
        <v>0.51943699731903381</v>
      </c>
    </row>
    <row r="3110" spans="1:10">
      <c r="A3110" s="96">
        <v>44778</v>
      </c>
      <c r="B3110">
        <v>2942.5</v>
      </c>
      <c r="D3110" s="178">
        <f t="shared" ref="D3110" si="247">+B3110/B3109</f>
        <v>0.99124136769412163</v>
      </c>
      <c r="E3110" s="178">
        <f t="shared" ref="E3110" si="248">(1-D3110)*100</f>
        <v>0.87586323058783666</v>
      </c>
      <c r="F3110" s="178">
        <f>+B3110/B3105</f>
        <v>0.97546825791480196</v>
      </c>
      <c r="G3110" s="178">
        <f>(1-F3110)*100</f>
        <v>2.4531742085198038</v>
      </c>
    </row>
    <row r="3111" spans="1:10">
      <c r="A3111" s="96">
        <v>44781</v>
      </c>
      <c r="B3111">
        <v>2933</v>
      </c>
      <c r="D3111" s="178">
        <f t="shared" ref="D3111" si="249">+B3111/B3110</f>
        <v>0.99677145284621915</v>
      </c>
      <c r="E3111" s="178">
        <f t="shared" ref="E3111" si="250">(1-D3111)*100</f>
        <v>0.32285471537808474</v>
      </c>
      <c r="J3111" s="57"/>
    </row>
    <row r="3112" spans="1:10">
      <c r="A3112" s="96">
        <v>44782</v>
      </c>
      <c r="B3112">
        <v>2914</v>
      </c>
      <c r="D3112" s="178">
        <f t="shared" ref="D3112" si="251">+B3112/B3111</f>
        <v>0.99352199113535633</v>
      </c>
      <c r="E3112" s="178">
        <f t="shared" ref="E3112" si="252">(1-D3112)*100</f>
        <v>0.64780088646436695</v>
      </c>
      <c r="J3112" s="57"/>
    </row>
    <row r="3113" spans="1:10">
      <c r="A3113" s="96">
        <v>44783</v>
      </c>
      <c r="B3113">
        <v>2909.5</v>
      </c>
      <c r="D3113" s="178">
        <f t="shared" ref="D3113" si="253">+B3113/B3112</f>
        <v>0.99845573095401507</v>
      </c>
      <c r="E3113" s="178">
        <f t="shared" ref="E3113" si="254">(1-D3113)*100</f>
        <v>0.15442690459849251</v>
      </c>
    </row>
    <row r="3114" spans="1:10">
      <c r="A3114" s="96">
        <v>44784</v>
      </c>
      <c r="B3114">
        <v>2886</v>
      </c>
      <c r="D3114" s="178">
        <f t="shared" ref="D3114" si="255">+B3114/B3113</f>
        <v>0.9919230108266025</v>
      </c>
      <c r="E3114" s="178">
        <f t="shared" ref="E3114" si="256">(1-D3114)*100</f>
        <v>0.80769891733974974</v>
      </c>
    </row>
    <row r="3115" spans="1:10">
      <c r="A3115" s="96">
        <v>44785</v>
      </c>
      <c r="B3115">
        <v>2848</v>
      </c>
      <c r="D3115" s="178">
        <f t="shared" ref="D3115" si="257">+B3115/B3114</f>
        <v>0.98683298683298681</v>
      </c>
      <c r="E3115" s="178">
        <f t="shared" ref="E3115" si="258">(1-D3115)*100</f>
        <v>1.3167013167013186</v>
      </c>
      <c r="F3115" s="178">
        <f>+B3115/B3110</f>
        <v>0.96788445199660156</v>
      </c>
      <c r="G3115" s="178">
        <f>(1-F3115)*100</f>
        <v>3.2115548003398442</v>
      </c>
    </row>
    <row r="3116" spans="1:10">
      <c r="A3116" s="96">
        <v>44788</v>
      </c>
      <c r="B3116">
        <v>2788.5</v>
      </c>
      <c r="D3116" s="178">
        <f t="shared" ref="D3116" si="259">+B3116/B3115</f>
        <v>0.9791081460674157</v>
      </c>
      <c r="E3116" s="178">
        <f t="shared" ref="E3116" si="260">(1-D3116)*100</f>
        <v>2.0891853932584303</v>
      </c>
    </row>
    <row r="3117" spans="1:10">
      <c r="A3117" s="96">
        <v>44789</v>
      </c>
      <c r="B3117">
        <v>2728.5</v>
      </c>
      <c r="D3117" s="178">
        <f t="shared" ref="D3117" si="261">+B3117/B3116</f>
        <v>0.97848305540613234</v>
      </c>
      <c r="E3117" s="178">
        <f t="shared" ref="E3117" si="262">(1-D3117)*100</f>
        <v>2.151694459386766</v>
      </c>
    </row>
    <row r="3118" spans="1:10">
      <c r="A3118" s="96">
        <v>44790</v>
      </c>
      <c r="B3118">
        <v>2704</v>
      </c>
      <c r="D3118" s="178">
        <f t="shared" ref="D3118" si="263">+B3118/B3117</f>
        <v>0.9910207073483599</v>
      </c>
      <c r="E3118" s="178">
        <f t="shared" ref="E3118" si="264">(1-D3118)*100</f>
        <v>0.89792926516401028</v>
      </c>
    </row>
    <row r="3119" spans="1:10">
      <c r="A3119" s="96">
        <v>44791</v>
      </c>
      <c r="B3119">
        <v>2648</v>
      </c>
      <c r="D3119" s="178">
        <f t="shared" ref="D3119" si="265">+B3119/B3118</f>
        <v>0.97928994082840237</v>
      </c>
      <c r="E3119" s="178">
        <f t="shared" ref="E3119" si="266">(1-D3119)*100</f>
        <v>2.0710059171597628</v>
      </c>
    </row>
    <row r="3120" spans="1:10">
      <c r="A3120" s="96">
        <v>44792</v>
      </c>
      <c r="B3120">
        <v>2614.5</v>
      </c>
      <c r="D3120" s="178">
        <f t="shared" ref="D3120" si="267">+B3120/B3119</f>
        <v>0.98734894259818728</v>
      </c>
      <c r="E3120" s="178">
        <f t="shared" ref="E3120" si="268">(1-D3120)*100</f>
        <v>1.2651057401812715</v>
      </c>
      <c r="F3120" s="178">
        <f>+B3120/B3115</f>
        <v>0.9180126404494382</v>
      </c>
      <c r="G3120" s="178">
        <f>(1-F3120)*100</f>
        <v>8.1987359550561791</v>
      </c>
    </row>
    <row r="3121" spans="1:7">
      <c r="A3121" s="96">
        <v>44795</v>
      </c>
      <c r="B3121">
        <v>2561.5</v>
      </c>
      <c r="D3121" s="178">
        <f t="shared" ref="D3121" si="269">+B3121/B3120</f>
        <v>0.97972843755976291</v>
      </c>
      <c r="E3121" s="178">
        <f t="shared" ref="E3121" si="270">(1-D3121)*100</f>
        <v>2.027156244023709</v>
      </c>
    </row>
    <row r="3122" spans="1:7">
      <c r="A3122" s="96">
        <v>44796</v>
      </c>
      <c r="B3122">
        <v>2547.5</v>
      </c>
      <c r="D3122" s="178">
        <f t="shared" ref="D3122" si="271">+B3122/B3121</f>
        <v>0.99453445246925631</v>
      </c>
      <c r="E3122" s="178">
        <f t="shared" ref="E3122" si="272">(1-D3122)*100</f>
        <v>0.54655475307436863</v>
      </c>
    </row>
    <row r="3123" spans="1:7">
      <c r="A3123" s="96">
        <v>44797</v>
      </c>
      <c r="B3123">
        <v>2493</v>
      </c>
      <c r="D3123" s="178">
        <f t="shared" ref="D3123" si="273">+B3123/B3122</f>
        <v>0.97860647693817471</v>
      </c>
      <c r="E3123" s="178">
        <f t="shared" ref="E3123" si="274">(1-D3123)*100</f>
        <v>2.1393523061825293</v>
      </c>
    </row>
    <row r="3124" spans="1:7">
      <c r="A3124" s="96">
        <v>44798</v>
      </c>
      <c r="B3124">
        <v>2487.5</v>
      </c>
      <c r="D3124" s="178">
        <f t="shared" ref="D3124:D3125" si="275">+B3124/B3123</f>
        <v>0.99779382270356998</v>
      </c>
      <c r="E3124" s="178">
        <f t="shared" ref="E3124:E3125" si="276">(1-D3124)*100</f>
        <v>0.2206177296430023</v>
      </c>
    </row>
    <row r="3125" spans="1:7">
      <c r="A3125" s="96">
        <v>44799</v>
      </c>
      <c r="B3125">
        <v>2502</v>
      </c>
      <c r="D3125" s="178">
        <f t="shared" si="275"/>
        <v>1.0058291457286432</v>
      </c>
      <c r="E3125" s="178">
        <f t="shared" si="276"/>
        <v>-0.58291457286432369</v>
      </c>
      <c r="F3125" s="178">
        <f>+B3125/B3120</f>
        <v>0.95697074010327021</v>
      </c>
      <c r="G3125" s="178">
        <f>(1-F3125)*100</f>
        <v>4.3029259896729783</v>
      </c>
    </row>
    <row r="3126" spans="1:7">
      <c r="A3126" s="96">
        <v>44802</v>
      </c>
      <c r="B3126">
        <v>2489.5</v>
      </c>
      <c r="D3126" s="178">
        <f t="shared" ref="D3126" si="277">+B3126/B3125</f>
        <v>0.99500399680255791</v>
      </c>
      <c r="E3126" s="178">
        <f t="shared" ref="E3126" si="278">(1-D3126)*100</f>
        <v>0.49960031974420893</v>
      </c>
    </row>
    <row r="3127" spans="1:7">
      <c r="A3127" s="96">
        <v>44803</v>
      </c>
      <c r="B3127">
        <v>2473.5</v>
      </c>
      <c r="D3127" s="178">
        <f t="shared" ref="D3127" si="279">+B3127/B3126</f>
        <v>0.99357300662783687</v>
      </c>
      <c r="E3127" s="178">
        <f t="shared" ref="E3127" si="280">(1-D3127)*100</f>
        <v>0.64269933721631256</v>
      </c>
    </row>
    <row r="3128" spans="1:7">
      <c r="A3128" s="96">
        <v>44804</v>
      </c>
      <c r="B3128">
        <v>2437</v>
      </c>
      <c r="D3128" s="178">
        <f t="shared" ref="D3128:D3130" si="281">+B3128/B3127</f>
        <v>0.98524358196887007</v>
      </c>
      <c r="E3128" s="178">
        <f t="shared" ref="E3128:E3130" si="282">(1-D3128)*100</f>
        <v>1.4756418031129925</v>
      </c>
    </row>
    <row r="3129" spans="1:7">
      <c r="A3129" s="96">
        <v>44805</v>
      </c>
      <c r="B3129">
        <v>2372</v>
      </c>
      <c r="D3129" s="178">
        <f t="shared" si="281"/>
        <v>0.97332786212556421</v>
      </c>
      <c r="E3129" s="178">
        <f t="shared" si="282"/>
        <v>2.6672137874435786</v>
      </c>
    </row>
    <row r="3130" spans="1:7">
      <c r="A3130" s="96">
        <v>44806</v>
      </c>
      <c r="B3130">
        <v>2311</v>
      </c>
      <c r="D3130" s="178">
        <f t="shared" si="281"/>
        <v>0.97428330522765594</v>
      </c>
      <c r="E3130" s="178">
        <f t="shared" si="282"/>
        <v>2.5716694772344062</v>
      </c>
      <c r="F3130" s="178">
        <f>+B3130/B3125</f>
        <v>0.92366107114308549</v>
      </c>
      <c r="G3130" s="178">
        <f>(1-F3130)*100</f>
        <v>7.6338928856914512</v>
      </c>
    </row>
    <row r="3131" spans="1:7">
      <c r="A3131" s="96">
        <v>44809</v>
      </c>
      <c r="B3131">
        <v>2297</v>
      </c>
      <c r="D3131" s="178">
        <f t="shared" ref="D3131:D3132" si="283">+B3131/B3130</f>
        <v>0.99394201644309821</v>
      </c>
      <c r="E3131" s="178">
        <f t="shared" ref="E3131:E3132" si="284">(1-D3131)*100</f>
        <v>0.60579835569017915</v>
      </c>
    </row>
    <row r="3132" spans="1:7">
      <c r="A3132" s="96">
        <v>44810</v>
      </c>
      <c r="B3132">
        <v>2317</v>
      </c>
      <c r="D3132" s="178">
        <f t="shared" si="283"/>
        <v>1.0087070091423596</v>
      </c>
      <c r="E3132" s="178">
        <f t="shared" si="284"/>
        <v>-0.87070091423595564</v>
      </c>
    </row>
    <row r="3133" spans="1:7">
      <c r="A3133" s="104">
        <v>44811</v>
      </c>
      <c r="B3133">
        <v>2317</v>
      </c>
      <c r="D3133" s="178">
        <f t="shared" ref="D3133" si="285">+B3133/B3132</f>
        <v>1</v>
      </c>
      <c r="E3133" s="178">
        <f t="shared" ref="E3133" si="286">(1-D3133)*100</f>
        <v>0</v>
      </c>
    </row>
    <row r="3134" spans="1:7">
      <c r="A3134" s="96">
        <v>44812</v>
      </c>
      <c r="B3134">
        <v>2334</v>
      </c>
      <c r="D3134" s="178">
        <f t="shared" ref="D3134:D3135" si="287">+B3134/B3133</f>
        <v>1.0073370738023306</v>
      </c>
      <c r="E3134" s="178">
        <f t="shared" ref="E3134:E3135" si="288">(1-D3134)*100</f>
        <v>-0.73370738023306181</v>
      </c>
    </row>
    <row r="3135" spans="1:7">
      <c r="A3135" s="96">
        <v>44813</v>
      </c>
      <c r="B3135">
        <v>2345.5</v>
      </c>
      <c r="D3135" s="178">
        <f t="shared" si="287"/>
        <v>1.0049271636675237</v>
      </c>
      <c r="E3135" s="178">
        <f t="shared" si="288"/>
        <v>-0.49271636675236596</v>
      </c>
      <c r="F3135" s="178">
        <f>+B3135/B3130</f>
        <v>1.0149286023366508</v>
      </c>
      <c r="G3135" s="178">
        <f>(1-F3135)*100</f>
        <v>-1.4928602336650831</v>
      </c>
    </row>
    <row r="3136" spans="1:7">
      <c r="A3136" s="96">
        <v>44816</v>
      </c>
      <c r="B3136">
        <v>2358.5</v>
      </c>
      <c r="D3136" s="178">
        <f t="shared" ref="D3136" si="289">+B3136/B3135</f>
        <v>1.0055425282455766</v>
      </c>
      <c r="E3136" s="178">
        <f t="shared" ref="E3136" si="290">(1-D3136)*100</f>
        <v>-0.55425282455765501</v>
      </c>
    </row>
    <row r="3137" spans="1:7">
      <c r="A3137" s="96">
        <v>44817</v>
      </c>
      <c r="B3137">
        <v>2399</v>
      </c>
      <c r="D3137" s="178">
        <f t="shared" ref="D3137:D3152" si="291">+B3137/B3136</f>
        <v>1.0171719313122747</v>
      </c>
      <c r="E3137" s="178">
        <f t="shared" ref="E3137:E3152" si="292">(1-D3137)*100</f>
        <v>-1.717193131227468</v>
      </c>
    </row>
    <row r="3138" spans="1:7">
      <c r="A3138" s="96">
        <v>44818</v>
      </c>
      <c r="B3138">
        <v>2495.5</v>
      </c>
      <c r="D3138" s="178">
        <f t="shared" si="291"/>
        <v>1.0402250937890787</v>
      </c>
      <c r="E3138" s="178">
        <f t="shared" si="292"/>
        <v>-4.0225093789078681</v>
      </c>
    </row>
    <row r="3139" spans="1:7">
      <c r="A3139" s="96">
        <v>44819</v>
      </c>
      <c r="B3139">
        <v>2522.5</v>
      </c>
      <c r="D3139" s="178">
        <f t="shared" si="291"/>
        <v>1.0108194750550992</v>
      </c>
      <c r="E3139" s="178">
        <f t="shared" si="292"/>
        <v>-1.081947505509917</v>
      </c>
    </row>
    <row r="3140" spans="1:7">
      <c r="A3140" s="96">
        <v>44820</v>
      </c>
      <c r="B3140">
        <v>2524</v>
      </c>
      <c r="D3140" s="178">
        <f t="shared" si="291"/>
        <v>1.0005946481665016</v>
      </c>
      <c r="E3140" s="178">
        <f t="shared" si="292"/>
        <v>-5.9464816650156571E-2</v>
      </c>
      <c r="F3140" s="178">
        <f>+B3140/B3135</f>
        <v>1.076103176295033</v>
      </c>
      <c r="G3140" s="178">
        <f>(1-F3140)*100</f>
        <v>-7.6103176295033048</v>
      </c>
    </row>
    <row r="3141" spans="1:7">
      <c r="A3141" s="96">
        <v>44823</v>
      </c>
      <c r="B3141">
        <v>2518</v>
      </c>
      <c r="D3141" s="178">
        <f t="shared" si="291"/>
        <v>0.99762282091917587</v>
      </c>
      <c r="E3141" s="178">
        <f t="shared" si="292"/>
        <v>0.23771790808241322</v>
      </c>
    </row>
    <row r="3142" spans="1:7">
      <c r="A3142" s="96">
        <v>44824</v>
      </c>
      <c r="B3142">
        <v>2504.5</v>
      </c>
      <c r="D3142" s="178">
        <f t="shared" si="291"/>
        <v>0.99463860206513111</v>
      </c>
      <c r="E3142" s="178">
        <f t="shared" si="292"/>
        <v>0.53613979348688945</v>
      </c>
    </row>
    <row r="3143" spans="1:7">
      <c r="A3143" s="96">
        <v>44825</v>
      </c>
      <c r="B3143">
        <v>2473.5</v>
      </c>
      <c r="D3143" s="178">
        <f t="shared" si="291"/>
        <v>0.98762227989618689</v>
      </c>
      <c r="E3143" s="178">
        <f t="shared" si="292"/>
        <v>1.2377720103813106</v>
      </c>
    </row>
    <row r="3144" spans="1:7">
      <c r="A3144" s="96">
        <v>44826</v>
      </c>
      <c r="B3144">
        <v>2469.5</v>
      </c>
      <c r="D3144" s="178">
        <f t="shared" si="291"/>
        <v>0.99838285829795836</v>
      </c>
      <c r="E3144" s="178">
        <f t="shared" si="292"/>
        <v>0.16171417020416357</v>
      </c>
    </row>
    <row r="3145" spans="1:7">
      <c r="A3145" s="96">
        <v>44827</v>
      </c>
      <c r="B3145">
        <v>2483.5</v>
      </c>
      <c r="D3145" s="178">
        <f t="shared" si="291"/>
        <v>1.0056691637983397</v>
      </c>
      <c r="E3145" s="178">
        <f t="shared" si="292"/>
        <v>-0.56691637983397047</v>
      </c>
      <c r="F3145" s="178">
        <f>+B3145/B3140</f>
        <v>0.98395404120443741</v>
      </c>
      <c r="G3145" s="178">
        <f>(1-F3145)*100</f>
        <v>1.6045958795562587</v>
      </c>
    </row>
    <row r="3146" spans="1:7">
      <c r="A3146" s="96">
        <v>44830</v>
      </c>
      <c r="B3146">
        <v>2487</v>
      </c>
      <c r="D3146" s="178">
        <f t="shared" si="291"/>
        <v>1.0014093013891685</v>
      </c>
      <c r="E3146" s="178">
        <f t="shared" si="292"/>
        <v>-0.14093013891685047</v>
      </c>
    </row>
    <row r="3147" spans="1:7">
      <c r="A3147" s="96">
        <v>44831</v>
      </c>
      <c r="B3147">
        <v>2529</v>
      </c>
      <c r="D3147" s="178">
        <f t="shared" si="291"/>
        <v>1.016887816646562</v>
      </c>
      <c r="E3147" s="178">
        <f t="shared" si="292"/>
        <v>-1.6887816646562026</v>
      </c>
    </row>
    <row r="3148" spans="1:7">
      <c r="A3148" s="96">
        <v>44832</v>
      </c>
      <c r="B3148">
        <v>2603</v>
      </c>
      <c r="D3148" s="178">
        <f t="shared" si="291"/>
        <v>1.0292605773032819</v>
      </c>
      <c r="E3148" s="178">
        <f t="shared" si="292"/>
        <v>-2.9260577303281909</v>
      </c>
    </row>
    <row r="3149" spans="1:7">
      <c r="A3149" s="96">
        <v>44833</v>
      </c>
      <c r="B3149">
        <v>2648</v>
      </c>
      <c r="D3149" s="178">
        <f t="shared" si="291"/>
        <v>1.0172877449097195</v>
      </c>
      <c r="E3149" s="178">
        <f t="shared" si="292"/>
        <v>-1.7287744909719516</v>
      </c>
    </row>
    <row r="3150" spans="1:7">
      <c r="A3150" s="96">
        <v>44834</v>
      </c>
      <c r="B3150">
        <v>2636.5</v>
      </c>
      <c r="D3150" s="178">
        <f t="shared" si="291"/>
        <v>0.99565709969788518</v>
      </c>
      <c r="E3150" s="178">
        <f t="shared" si="292"/>
        <v>0.4342900302114816</v>
      </c>
      <c r="F3150" s="178">
        <f>+B3150/B3145</f>
        <v>1.061606603583652</v>
      </c>
      <c r="G3150" s="178">
        <f>(1-F3150)*100</f>
        <v>-6.1606603583651998</v>
      </c>
    </row>
    <row r="3151" spans="1:7">
      <c r="A3151" s="96">
        <v>44837</v>
      </c>
      <c r="B3151">
        <v>2662.5</v>
      </c>
      <c r="D3151" s="178">
        <f t="shared" si="291"/>
        <v>1.0098615588848852</v>
      </c>
      <c r="E3151" s="178">
        <f t="shared" si="292"/>
        <v>-0.98615588848851576</v>
      </c>
    </row>
    <row r="3152" spans="1:7">
      <c r="A3152" s="96">
        <v>44838</v>
      </c>
      <c r="B3152">
        <v>2648</v>
      </c>
      <c r="D3152" s="178">
        <f t="shared" si="291"/>
        <v>0.99455399061032868</v>
      </c>
      <c r="E3152" s="178">
        <f t="shared" si="292"/>
        <v>0.54460093896713246</v>
      </c>
    </row>
    <row r="3153" spans="1:7">
      <c r="A3153" s="96">
        <v>44839</v>
      </c>
      <c r="B3153">
        <v>2659.5</v>
      </c>
      <c r="D3153" s="178">
        <f t="shared" ref="D3153:D3155" si="293">+B3153/B3152</f>
        <v>1.0043429003021147</v>
      </c>
      <c r="E3153" s="178">
        <f t="shared" ref="E3153:E3155" si="294">(1-D3153)*100</f>
        <v>-0.4342900302114705</v>
      </c>
    </row>
    <row r="3154" spans="1:7">
      <c r="A3154" s="96">
        <v>44840</v>
      </c>
      <c r="B3154">
        <v>2676.5</v>
      </c>
      <c r="D3154" s="178">
        <f t="shared" si="293"/>
        <v>1.0063921789810115</v>
      </c>
      <c r="E3154" s="178">
        <f t="shared" si="294"/>
        <v>-0.63921789810115204</v>
      </c>
    </row>
    <row r="3155" spans="1:7">
      <c r="A3155" s="96">
        <v>44841</v>
      </c>
      <c r="B3155">
        <v>2702</v>
      </c>
      <c r="D3155" s="178">
        <f t="shared" si="293"/>
        <v>1.0095273678311227</v>
      </c>
      <c r="E3155" s="178">
        <f t="shared" si="294"/>
        <v>-0.9527367831122735</v>
      </c>
      <c r="F3155" s="178">
        <f>+B3155/B3150</f>
        <v>1.0248435425753841</v>
      </c>
      <c r="G3155" s="178">
        <f>(1-F3155)*100</f>
        <v>-2.4843542575384125</v>
      </c>
    </row>
    <row r="3156" spans="1:7">
      <c r="A3156" s="96">
        <v>44844</v>
      </c>
      <c r="B3156">
        <v>2790</v>
      </c>
      <c r="D3156" s="178">
        <f t="shared" ref="D3156" si="295">+B3156/B3155</f>
        <v>1.0325684678016285</v>
      </c>
      <c r="E3156" s="178">
        <f t="shared" ref="E3156" si="296">(1-D3156)*100</f>
        <v>-3.2568467801628476</v>
      </c>
    </row>
    <row r="3157" spans="1:7">
      <c r="A3157" s="96">
        <v>44845</v>
      </c>
      <c r="B3157">
        <v>2811.5</v>
      </c>
      <c r="D3157" s="178">
        <f t="shared" ref="D3157" si="297">+B3157/B3156</f>
        <v>1.0077060931899642</v>
      </c>
      <c r="E3157" s="178">
        <f t="shared" ref="E3157" si="298">(1-D3157)*100</f>
        <v>-0.77060931899641805</v>
      </c>
    </row>
    <row r="3158" spans="1:7">
      <c r="A3158" s="96">
        <v>44846</v>
      </c>
      <c r="B3158" s="192">
        <v>2811.5</v>
      </c>
      <c r="D3158" s="178">
        <f t="shared" ref="D3158" si="299">+B3158/B3157</f>
        <v>1</v>
      </c>
      <c r="E3158" s="178">
        <f t="shared" ref="E3158" si="300">(1-D3158)*100</f>
        <v>0</v>
      </c>
    </row>
    <row r="3159" spans="1:7">
      <c r="A3159" s="96">
        <v>44847</v>
      </c>
      <c r="B3159">
        <v>2826.5</v>
      </c>
      <c r="D3159" s="178">
        <f t="shared" ref="D3159:D3160" si="301">+B3159/B3158</f>
        <v>1.0053352303041081</v>
      </c>
      <c r="E3159" s="178">
        <f t="shared" ref="E3159:E3160" si="302">(1-D3159)*100</f>
        <v>-0.53352303041080962</v>
      </c>
    </row>
    <row r="3160" spans="1:7">
      <c r="A3160" s="96">
        <v>44848</v>
      </c>
      <c r="B3160">
        <v>2830.5</v>
      </c>
      <c r="D3160" s="178">
        <f t="shared" si="301"/>
        <v>1.0014151777817089</v>
      </c>
      <c r="E3160" s="178">
        <f t="shared" si="302"/>
        <v>-0.1415177781708854</v>
      </c>
      <c r="F3160" s="178">
        <f>+B3160/B3155</f>
        <v>1.0475573649148779</v>
      </c>
      <c r="G3160" s="178">
        <f>(1-F3160)*100</f>
        <v>-4.7557364914877942</v>
      </c>
    </row>
    <row r="3161" spans="1:7">
      <c r="A3161" s="96">
        <v>44851</v>
      </c>
      <c r="B3161">
        <v>2835</v>
      </c>
      <c r="D3161" s="178">
        <f t="shared" ref="D3161:D3162" si="303">+B3161/B3160</f>
        <v>1.0015898251192368</v>
      </c>
      <c r="E3161" s="178">
        <f t="shared" ref="E3161:E3162" si="304">(1-D3161)*100</f>
        <v>-0.15898251192367763</v>
      </c>
    </row>
    <row r="3162" spans="1:7">
      <c r="A3162" s="96">
        <v>44852</v>
      </c>
      <c r="B3162">
        <v>2801</v>
      </c>
      <c r="D3162" s="178">
        <f t="shared" si="303"/>
        <v>0.9880070546737213</v>
      </c>
      <c r="E3162" s="178">
        <f t="shared" si="304"/>
        <v>1.1992945326278703</v>
      </c>
    </row>
    <row r="3163" spans="1:7">
      <c r="A3163" s="96">
        <v>44853</v>
      </c>
      <c r="B3163">
        <v>2791</v>
      </c>
      <c r="D3163" s="178">
        <f t="shared" ref="D3163" si="305">+B3163/B3162</f>
        <v>0.99642984648339883</v>
      </c>
      <c r="E3163" s="178">
        <f t="shared" ref="E3163" si="306">(1-D3163)*100</f>
        <v>0.35701535166011711</v>
      </c>
    </row>
    <row r="3164" spans="1:7">
      <c r="A3164" s="96">
        <v>44854</v>
      </c>
      <c r="B3164">
        <v>2790</v>
      </c>
      <c r="D3164" s="178">
        <f t="shared" ref="D3164" si="307">+B3164/B3163</f>
        <v>0.99964170548190612</v>
      </c>
      <c r="E3164" s="178">
        <f t="shared" ref="E3164" si="308">(1-D3164)*100</f>
        <v>3.5829451809388235E-2</v>
      </c>
    </row>
    <row r="3165" spans="1:7">
      <c r="A3165" s="96">
        <v>44855</v>
      </c>
      <c r="B3165">
        <v>2785</v>
      </c>
      <c r="D3165" s="178">
        <f t="shared" ref="D3165" si="309">+B3165/B3164</f>
        <v>0.99820788530465954</v>
      </c>
      <c r="E3165" s="178">
        <f t="shared" ref="E3165" si="310">(1-D3165)*100</f>
        <v>0.17921146953404632</v>
      </c>
      <c r="F3165" s="178">
        <f>+B3165/B3160</f>
        <v>0.9839251015721604</v>
      </c>
      <c r="G3165" s="178">
        <f>(1-F3165)*100</f>
        <v>1.6074898427839601</v>
      </c>
    </row>
    <row r="3166" spans="1:7">
      <c r="A3166" s="96">
        <v>44858</v>
      </c>
      <c r="B3166">
        <v>2777.5</v>
      </c>
      <c r="D3166" s="178">
        <f t="shared" ref="D3166" si="311">+B3166/B3165</f>
        <v>0.99730700179533216</v>
      </c>
      <c r="E3166" s="178">
        <f t="shared" ref="E3166" si="312">(1-D3166)*100</f>
        <v>0.26929982046678402</v>
      </c>
    </row>
    <row r="3167" spans="1:7">
      <c r="A3167" s="96">
        <v>44859</v>
      </c>
      <c r="B3167">
        <v>2749.5</v>
      </c>
      <c r="D3167" s="178">
        <f t="shared" ref="D3167" si="313">+B3167/B3166</f>
        <v>0.98991899189918997</v>
      </c>
      <c r="E3167" s="178">
        <f t="shared" ref="E3167" si="314">(1-D3167)*100</f>
        <v>1.0081008100810029</v>
      </c>
    </row>
    <row r="3168" spans="1:7">
      <c r="A3168" s="96">
        <v>44860</v>
      </c>
      <c r="B3168">
        <v>2729</v>
      </c>
      <c r="D3168" s="178">
        <f t="shared" ref="D3168" si="315">+B3168/B3167</f>
        <v>0.99254409892707762</v>
      </c>
      <c r="E3168" s="178">
        <f t="shared" ref="E3168" si="316">(1-D3168)*100</f>
        <v>0.74559010729223774</v>
      </c>
    </row>
    <row r="3169" spans="1:7">
      <c r="A3169" s="96">
        <v>44861</v>
      </c>
      <c r="B3169">
        <v>2759.5</v>
      </c>
      <c r="D3169" s="178">
        <f t="shared" ref="D3169" si="317">+B3169/B3168</f>
        <v>1.0111762550384755</v>
      </c>
      <c r="E3169" s="178">
        <f t="shared" ref="E3169" si="318">(1-D3169)*100</f>
        <v>-1.1176255038475524</v>
      </c>
    </row>
    <row r="3170" spans="1:7">
      <c r="A3170" s="96">
        <v>44862</v>
      </c>
      <c r="B3170">
        <v>2828.5</v>
      </c>
      <c r="D3170" s="178">
        <f t="shared" ref="D3170" si="319">+B3170/B3169</f>
        <v>1.0250045298061243</v>
      </c>
      <c r="E3170" s="178">
        <f t="shared" ref="E3170" si="320">(1-D3170)*100</f>
        <v>-2.5004529806124332</v>
      </c>
      <c r="F3170" s="178">
        <f>+B3170/B3165</f>
        <v>1.0156193895870735</v>
      </c>
      <c r="G3170" s="178">
        <f>(1-F3170)*100</f>
        <v>-1.561938958707354</v>
      </c>
    </row>
    <row r="3171" spans="1:7">
      <c r="A3171" s="96">
        <v>44865</v>
      </c>
      <c r="B3171">
        <v>2907.5</v>
      </c>
      <c r="D3171" s="178">
        <f t="shared" ref="D3171" si="321">+B3171/B3170</f>
        <v>1.0279299982322785</v>
      </c>
      <c r="E3171" s="178">
        <f t="shared" ref="E3171" si="322">(1-D3171)*100</f>
        <v>-2.7929998232278486</v>
      </c>
    </row>
    <row r="3172" spans="1:7">
      <c r="A3172" s="96">
        <v>44866</v>
      </c>
      <c r="B3172">
        <v>2955</v>
      </c>
      <c r="D3172" s="178">
        <f t="shared" ref="D3172" si="323">+B3172/B3171</f>
        <v>1.0163370593293206</v>
      </c>
      <c r="E3172" s="178">
        <f t="shared" ref="E3172" si="324">(1-D3172)*100</f>
        <v>-1.6337059329320613</v>
      </c>
    </row>
    <row r="3173" spans="1:7">
      <c r="A3173" s="96">
        <v>44867</v>
      </c>
      <c r="B3173" s="192">
        <v>2955</v>
      </c>
      <c r="D3173" s="178">
        <f t="shared" ref="D3173:D3175" si="325">+B3173/B3172</f>
        <v>1</v>
      </c>
      <c r="E3173" s="178">
        <f t="shared" ref="E3173:E3175" si="326">(1-D3173)*100</f>
        <v>0</v>
      </c>
    </row>
    <row r="3174" spans="1:7">
      <c r="A3174" s="96">
        <v>44868</v>
      </c>
      <c r="B3174">
        <v>2971</v>
      </c>
      <c r="D3174" s="178">
        <f t="shared" si="325"/>
        <v>1.0054145516074451</v>
      </c>
      <c r="E3174" s="178">
        <f t="shared" si="326"/>
        <v>-0.54145516074450839</v>
      </c>
    </row>
    <row r="3175" spans="1:7">
      <c r="A3175" s="96">
        <v>44869</v>
      </c>
      <c r="B3175">
        <v>2982</v>
      </c>
      <c r="D3175" s="178">
        <f t="shared" si="325"/>
        <v>1.0037024570851565</v>
      </c>
      <c r="E3175" s="178">
        <f t="shared" si="326"/>
        <v>-0.37024570851564853</v>
      </c>
      <c r="F3175" s="178">
        <f>+B3175/B3170</f>
        <v>1.0542690471981615</v>
      </c>
      <c r="G3175" s="178">
        <f>(1-F3175)*100</f>
        <v>-5.4269047198161502</v>
      </c>
    </row>
    <row r="3176" spans="1:7">
      <c r="A3176" s="96">
        <v>44872</v>
      </c>
      <c r="B3176">
        <v>3006</v>
      </c>
      <c r="D3176" s="178">
        <f t="shared" ref="D3176:D3177" si="327">+B3176/B3175</f>
        <v>1.0080482897384306</v>
      </c>
      <c r="E3176" s="178">
        <f t="shared" ref="E3176:E3177" si="328">(1-D3176)*100</f>
        <v>-0.80482897384306362</v>
      </c>
    </row>
    <row r="3177" spans="1:7">
      <c r="A3177" s="96">
        <v>44873</v>
      </c>
      <c r="B3177">
        <v>2978.5</v>
      </c>
      <c r="D3177" s="178">
        <f t="shared" si="327"/>
        <v>0.990851630073187</v>
      </c>
      <c r="E3177" s="178">
        <f t="shared" si="328"/>
        <v>0.91483699268130048</v>
      </c>
    </row>
    <row r="3178" spans="1:7">
      <c r="A3178" s="96">
        <v>44874</v>
      </c>
      <c r="B3178">
        <v>2943.5</v>
      </c>
      <c r="D3178" s="178">
        <f t="shared" ref="D3178" si="329">+B3178/B3177</f>
        <v>0.98824911868390131</v>
      </c>
      <c r="E3178" s="178">
        <f t="shared" ref="E3178" si="330">(1-D3178)*100</f>
        <v>1.1750881316098694</v>
      </c>
    </row>
    <row r="3179" spans="1:7">
      <c r="A3179" s="96">
        <v>44875</v>
      </c>
      <c r="B3179">
        <v>2907.5</v>
      </c>
      <c r="D3179" s="178">
        <f t="shared" ref="D3179" si="331">+B3179/B3178</f>
        <v>0.98776966196704608</v>
      </c>
      <c r="E3179" s="178">
        <f t="shared" ref="E3179" si="332">(1-D3179)*100</f>
        <v>1.2230338032953925</v>
      </c>
    </row>
    <row r="3180" spans="1:7">
      <c r="A3180" s="96">
        <v>44876</v>
      </c>
      <c r="B3180">
        <v>2880</v>
      </c>
      <c r="D3180" s="178">
        <f t="shared" ref="D3180" si="333">+B3180/B3179</f>
        <v>0.99054170249355111</v>
      </c>
      <c r="E3180" s="178">
        <f t="shared" ref="E3180" si="334">(1-D3180)*100</f>
        <v>0.94582975064488872</v>
      </c>
      <c r="F3180" s="178">
        <f>+B3180/B3175</f>
        <v>0.96579476861167002</v>
      </c>
      <c r="G3180" s="178">
        <f>(1-F3180)*100</f>
        <v>3.4205231388329982</v>
      </c>
    </row>
    <row r="3181" spans="1:7">
      <c r="A3181" s="96">
        <v>44879</v>
      </c>
      <c r="B3181">
        <v>2894.5</v>
      </c>
      <c r="D3181" s="178">
        <f t="shared" ref="D3181:D3184" si="335">+B3181/B3180</f>
        <v>1.0050347222222222</v>
      </c>
      <c r="E3181" s="178">
        <f t="shared" ref="E3181:E3184" si="336">(1-D3181)*100</f>
        <v>-0.50347222222222321</v>
      </c>
    </row>
    <row r="3182" spans="1:7">
      <c r="A3182" s="96">
        <v>44880</v>
      </c>
      <c r="B3182" s="192">
        <v>2894.5</v>
      </c>
      <c r="D3182" s="178">
        <f t="shared" si="335"/>
        <v>1</v>
      </c>
      <c r="E3182" s="178">
        <f t="shared" si="336"/>
        <v>0</v>
      </c>
    </row>
    <row r="3183" spans="1:7">
      <c r="A3183" s="96">
        <v>44881</v>
      </c>
      <c r="B3183">
        <v>2901</v>
      </c>
      <c r="D3183" s="178">
        <f t="shared" si="335"/>
        <v>1.0022456382794955</v>
      </c>
      <c r="E3183" s="178">
        <f t="shared" si="336"/>
        <v>-0.22456382794955321</v>
      </c>
    </row>
    <row r="3184" spans="1:7">
      <c r="A3184" s="96">
        <v>44882</v>
      </c>
      <c r="B3184">
        <v>2886</v>
      </c>
      <c r="D3184" s="178">
        <f t="shared" si="335"/>
        <v>0.99482936918304032</v>
      </c>
      <c r="E3184" s="178">
        <f t="shared" si="336"/>
        <v>0.5170630816959676</v>
      </c>
    </row>
    <row r="3185" spans="1:7">
      <c r="A3185" s="96">
        <v>44883</v>
      </c>
      <c r="B3185">
        <v>2919.5</v>
      </c>
      <c r="D3185" s="178">
        <f t="shared" ref="D3185" si="337">+B3185/B3184</f>
        <v>1.0116077616077617</v>
      </c>
      <c r="E3185" s="178">
        <f t="shared" ref="E3185" si="338">(1-D3185)*100</f>
        <v>-1.1607761607761669</v>
      </c>
      <c r="F3185" s="178">
        <f>+B3185/B3180</f>
        <v>1.0137152777777778</v>
      </c>
      <c r="G3185" s="178">
        <f>(1-F3185)*100</f>
        <v>-1.3715277777777812</v>
      </c>
    </row>
    <row r="3186" spans="1:7">
      <c r="A3186" s="96">
        <v>44886</v>
      </c>
      <c r="B3186">
        <v>2923</v>
      </c>
      <c r="D3186" s="178">
        <f t="shared" ref="D3186:D3189" si="339">+B3186/B3185</f>
        <v>1.0011988354170234</v>
      </c>
      <c r="E3186" s="178">
        <f t="shared" ref="E3186:E3189" si="340">(1-D3186)*100</f>
        <v>-0.11988354170233695</v>
      </c>
    </row>
    <row r="3187" spans="1:7">
      <c r="A3187" s="96">
        <v>44887</v>
      </c>
      <c r="B3187">
        <v>2916</v>
      </c>
      <c r="D3187" s="178">
        <f t="shared" si="339"/>
        <v>0.99760520013684573</v>
      </c>
      <c r="E3187" s="178">
        <f t="shared" si="340"/>
        <v>0.23947998631542733</v>
      </c>
    </row>
    <row r="3188" spans="1:7">
      <c r="A3188" s="96">
        <v>44888</v>
      </c>
      <c r="B3188">
        <v>2901</v>
      </c>
      <c r="D3188" s="178">
        <f t="shared" si="339"/>
        <v>0.99485596707818935</v>
      </c>
      <c r="E3188" s="178">
        <f t="shared" si="340"/>
        <v>0.51440329218106484</v>
      </c>
    </row>
    <row r="3189" spans="1:7">
      <c r="A3189" s="96">
        <v>44889</v>
      </c>
      <c r="B3189">
        <v>2907.5</v>
      </c>
      <c r="D3189" s="178">
        <f t="shared" si="339"/>
        <v>1.0022406066873493</v>
      </c>
      <c r="E3189" s="178">
        <f t="shared" si="340"/>
        <v>-0.22406066873492669</v>
      </c>
    </row>
    <row r="3190" spans="1:7">
      <c r="A3190" s="96">
        <v>44890</v>
      </c>
      <c r="B3190">
        <v>2894.5</v>
      </c>
      <c r="D3190" s="178">
        <f t="shared" ref="D3190:D3192" si="341">+B3190/B3189</f>
        <v>0.99552880481513328</v>
      </c>
      <c r="E3190" s="178">
        <f t="shared" ref="E3190:E3192" si="342">(1-D3190)*100</f>
        <v>0.44711951848667164</v>
      </c>
      <c r="F3190" s="178">
        <f>+B3190/B3185</f>
        <v>0.99143688987840384</v>
      </c>
      <c r="G3190" s="178">
        <f>(1-F3190)*100</f>
        <v>0.85631101215961625</v>
      </c>
    </row>
    <row r="3191" spans="1:7">
      <c r="A3191" s="96">
        <v>44893</v>
      </c>
      <c r="B3191">
        <v>2897</v>
      </c>
      <c r="D3191" s="178">
        <f t="shared" si="341"/>
        <v>1.0008637070305753</v>
      </c>
      <c r="E3191" s="178">
        <f t="shared" si="342"/>
        <v>-8.6370703057525589E-2</v>
      </c>
    </row>
    <row r="3192" spans="1:7">
      <c r="A3192" s="96">
        <v>44894</v>
      </c>
      <c r="B3192">
        <v>2897.5</v>
      </c>
      <c r="D3192" s="178">
        <f t="shared" si="341"/>
        <v>1.0001725923369003</v>
      </c>
      <c r="E3192" s="178">
        <f t="shared" si="342"/>
        <v>-1.7259233690025688E-2</v>
      </c>
    </row>
    <row r="3193" spans="1:7">
      <c r="A3193" s="96">
        <v>44895</v>
      </c>
      <c r="B3193">
        <v>2877.5</v>
      </c>
      <c r="D3193" s="178">
        <f t="shared" ref="D3193:D3195" si="343">+B3193/B3192</f>
        <v>0.99309749784296808</v>
      </c>
      <c r="E3193" s="178">
        <f t="shared" ref="E3193:E3195" si="344">(1-D3193)*100</f>
        <v>0.690250215703192</v>
      </c>
    </row>
    <row r="3194" spans="1:7">
      <c r="A3194" s="96">
        <v>44896</v>
      </c>
      <c r="B3194">
        <v>2845</v>
      </c>
      <c r="D3194" s="178">
        <f t="shared" si="343"/>
        <v>0.98870547350130322</v>
      </c>
      <c r="E3194" s="178">
        <f t="shared" si="344"/>
        <v>1.1294526498696777</v>
      </c>
    </row>
    <row r="3195" spans="1:7">
      <c r="A3195" s="96">
        <v>44897</v>
      </c>
      <c r="B3195">
        <v>2858</v>
      </c>
      <c r="D3195" s="178">
        <f t="shared" si="343"/>
        <v>1.0045694200351494</v>
      </c>
      <c r="E3195" s="178">
        <f t="shared" si="344"/>
        <v>-0.45694200351493741</v>
      </c>
      <c r="F3195" s="178">
        <f>+B3195/B3190</f>
        <v>0.98738987735360162</v>
      </c>
      <c r="G3195" s="178">
        <f>(1-F3195)*100</f>
        <v>1.2610122646398381</v>
      </c>
    </row>
    <row r="3196" spans="1:7">
      <c r="A3196" s="96">
        <v>44900</v>
      </c>
      <c r="B3196">
        <v>2854.5</v>
      </c>
      <c r="D3196" s="178">
        <f t="shared" ref="D3196:D3200" si="345">+B3196/B3195</f>
        <v>0.99877536738978312</v>
      </c>
      <c r="E3196" s="178">
        <f t="shared" ref="E3196:E3200" si="346">(1-D3196)*100</f>
        <v>0.12246326102168803</v>
      </c>
    </row>
    <row r="3197" spans="1:7">
      <c r="A3197" s="96">
        <v>44901</v>
      </c>
      <c r="B3197">
        <v>2851.5</v>
      </c>
      <c r="D3197" s="178">
        <f t="shared" si="345"/>
        <v>0.99894902785076201</v>
      </c>
      <c r="E3197" s="178">
        <f t="shared" si="346"/>
        <v>0.10509721492379942</v>
      </c>
    </row>
    <row r="3198" spans="1:7">
      <c r="A3198" s="96">
        <v>44902</v>
      </c>
      <c r="B3198">
        <v>2830.5</v>
      </c>
      <c r="D3198" s="178">
        <f t="shared" si="345"/>
        <v>0.99263545502367179</v>
      </c>
      <c r="E3198" s="178">
        <f t="shared" si="346"/>
        <v>0.73645449763282134</v>
      </c>
    </row>
    <row r="3199" spans="1:7">
      <c r="A3199" s="96">
        <v>44903</v>
      </c>
      <c r="B3199">
        <v>2783.5</v>
      </c>
      <c r="D3199" s="178">
        <f t="shared" si="345"/>
        <v>0.9833951598657481</v>
      </c>
      <c r="E3199" s="178">
        <f t="shared" si="346"/>
        <v>1.6604840134251897</v>
      </c>
    </row>
    <row r="3200" spans="1:7">
      <c r="A3200" s="96">
        <v>44904</v>
      </c>
      <c r="B3200">
        <v>2788</v>
      </c>
      <c r="D3200" s="178">
        <f t="shared" si="345"/>
        <v>1.0016166696604993</v>
      </c>
      <c r="E3200" s="178">
        <f t="shared" si="346"/>
        <v>-0.16166696604993369</v>
      </c>
      <c r="F3200" s="178">
        <f>+B3200/B3195</f>
        <v>0.97550734779566128</v>
      </c>
      <c r="G3200" s="178">
        <f>(1-F3200)*100</f>
        <v>2.4492652204338716</v>
      </c>
    </row>
    <row r="3201" spans="1:7">
      <c r="A3201" s="96">
        <v>44907</v>
      </c>
      <c r="B3201">
        <v>2768</v>
      </c>
      <c r="D3201" s="178">
        <f t="shared" ref="D3201:D3203" si="347">+B3201/B3200</f>
        <v>0.99282639885222379</v>
      </c>
      <c r="E3201" s="178">
        <f t="shared" ref="E3201:E3203" si="348">(1-D3201)*100</f>
        <v>0.71736011477762096</v>
      </c>
    </row>
    <row r="3202" spans="1:7">
      <c r="A3202" s="96">
        <v>44908</v>
      </c>
      <c r="B3202">
        <v>2746</v>
      </c>
      <c r="D3202" s="178">
        <f t="shared" si="347"/>
        <v>0.99205202312138729</v>
      </c>
      <c r="E3202" s="178">
        <f t="shared" si="348"/>
        <v>0.79479768786127059</v>
      </c>
    </row>
    <row r="3203" spans="1:7">
      <c r="A3203" s="96">
        <v>44909</v>
      </c>
      <c r="B3203">
        <v>2749.5</v>
      </c>
      <c r="D3203" s="178">
        <f t="shared" si="347"/>
        <v>1.0012745812090313</v>
      </c>
      <c r="E3203" s="178">
        <f t="shared" si="348"/>
        <v>-0.12745812090313446</v>
      </c>
    </row>
    <row r="3204" spans="1:7">
      <c r="A3204" s="96">
        <v>44910</v>
      </c>
      <c r="B3204">
        <v>2785</v>
      </c>
      <c r="D3204" s="178">
        <f t="shared" ref="D3204" si="349">+B3204/B3203</f>
        <v>1.0129114384433533</v>
      </c>
      <c r="E3204" s="178">
        <f t="shared" ref="E3204" si="350">(1-D3204)*100</f>
        <v>-1.2911438443353296</v>
      </c>
    </row>
    <row r="3205" spans="1:7">
      <c r="A3205" s="96">
        <v>44911</v>
      </c>
      <c r="B3205">
        <v>2832.5</v>
      </c>
      <c r="D3205" s="178">
        <f t="shared" ref="D3205" si="351">+B3205/B3204</f>
        <v>1.0170556552962298</v>
      </c>
      <c r="E3205" s="178">
        <f t="shared" ref="E3205" si="352">(1-D3205)*100</f>
        <v>-1.7055655296229766</v>
      </c>
      <c r="F3205" s="178">
        <f>+B3205/B3200</f>
        <v>1.0159612625538019</v>
      </c>
      <c r="G3205" s="178">
        <f>(1-F3205)*100</f>
        <v>-1.5961262553801925</v>
      </c>
    </row>
    <row r="3206" spans="1:7">
      <c r="A3206" s="96">
        <v>44914</v>
      </c>
      <c r="B3206">
        <v>2891.5</v>
      </c>
      <c r="D3206" s="178">
        <f t="shared" ref="D3206" si="353">+B3206/B3205</f>
        <v>1.0208296557811121</v>
      </c>
      <c r="E3206" s="178">
        <f t="shared" ref="E3206" si="354">(1-D3206)*100</f>
        <v>-2.0829655781112066</v>
      </c>
    </row>
    <row r="3207" spans="1:7">
      <c r="A3207" s="96">
        <v>44915</v>
      </c>
      <c r="B3207">
        <v>2927.5</v>
      </c>
      <c r="D3207" s="178">
        <f t="shared" ref="D3207" si="355">+B3207/B3206</f>
        <v>1.0124502853190385</v>
      </c>
      <c r="E3207" s="178">
        <f t="shared" ref="E3207" si="356">(1-D3207)*100</f>
        <v>-1.2450285319038468</v>
      </c>
    </row>
    <row r="3208" spans="1:7">
      <c r="A3208" s="96">
        <v>44916</v>
      </c>
      <c r="B3208">
        <v>2968</v>
      </c>
      <c r="D3208" s="178">
        <f t="shared" ref="D3208" si="357">+B3208/B3207</f>
        <v>1.0138343296327925</v>
      </c>
      <c r="E3208" s="178">
        <f t="shared" ref="E3208" si="358">(1-D3208)*100</f>
        <v>-1.3834329632792519</v>
      </c>
    </row>
    <row r="3209" spans="1:7">
      <c r="A3209" s="96">
        <v>44917</v>
      </c>
      <c r="B3209">
        <v>2969.5</v>
      </c>
      <c r="D3209" s="178">
        <f t="shared" ref="D3209" si="359">+B3209/B3208</f>
        <v>1.0005053908355794</v>
      </c>
      <c r="E3209" s="178">
        <f t="shared" ref="E3209" si="360">(1-D3209)*100</f>
        <v>-5.0539083557943343E-2</v>
      </c>
    </row>
    <row r="3210" spans="1:7">
      <c r="A3210" s="96">
        <v>44918</v>
      </c>
      <c r="B3210">
        <v>2971.5</v>
      </c>
      <c r="D3210" s="178">
        <f t="shared" ref="D3210" si="361">+B3210/B3209</f>
        <v>1.0006735140596059</v>
      </c>
      <c r="E3210" s="178">
        <f t="shared" ref="E3210" si="362">(1-D3210)*100</f>
        <v>-6.7351405960591748E-2</v>
      </c>
    </row>
    <row r="3211" spans="1:7">
      <c r="A3211" s="96">
        <v>44921</v>
      </c>
      <c r="B3211">
        <v>2975</v>
      </c>
      <c r="D3211" s="178">
        <f t="shared" ref="D3211:D3213" si="363">+B3211/B3210</f>
        <v>1.0011778563015312</v>
      </c>
      <c r="E3211" s="178">
        <f t="shared" ref="E3211:E3213" si="364">(1-D3211)*100</f>
        <v>-0.11778563015312216</v>
      </c>
      <c r="F3211" s="178">
        <f>+B3211/B3206</f>
        <v>1.0288777451149922</v>
      </c>
      <c r="G3211" s="178">
        <f>(1-F3211)*100</f>
        <v>-2.8877745114992193</v>
      </c>
    </row>
    <row r="3212" spans="1:7">
      <c r="A3212" s="96">
        <v>44922</v>
      </c>
      <c r="B3212">
        <v>2973</v>
      </c>
      <c r="D3212" s="178">
        <f t="shared" si="363"/>
        <v>0.999327731092437</v>
      </c>
      <c r="E3212" s="178">
        <f t="shared" si="364"/>
        <v>6.7226890756300062E-2</v>
      </c>
    </row>
    <row r="3213" spans="1:7">
      <c r="A3213" s="96">
        <v>44923</v>
      </c>
      <c r="B3213">
        <v>2968</v>
      </c>
      <c r="D3213" s="178">
        <f t="shared" si="363"/>
        <v>0.99831819710729908</v>
      </c>
      <c r="E3213" s="178">
        <f t="shared" si="364"/>
        <v>0.16818028927009232</v>
      </c>
    </row>
    <row r="3214" spans="1:7">
      <c r="A3214" s="96">
        <v>44924</v>
      </c>
      <c r="B3214">
        <v>2969</v>
      </c>
      <c r="D3214" s="178">
        <f t="shared" ref="D3214:D3215" si="365">+B3214/B3213</f>
        <v>1.0003369272237197</v>
      </c>
      <c r="E3214" s="178">
        <f t="shared" ref="E3214:E3215" si="366">(1-D3214)*100</f>
        <v>-3.369272237196963E-2</v>
      </c>
    </row>
    <row r="3215" spans="1:7">
      <c r="A3215" s="96">
        <v>44925</v>
      </c>
      <c r="B3215" s="192">
        <v>2969</v>
      </c>
      <c r="D3215" s="178">
        <f t="shared" si="365"/>
        <v>1</v>
      </c>
      <c r="E3215" s="178">
        <f t="shared" si="366"/>
        <v>0</v>
      </c>
      <c r="F3215" s="178">
        <f>+B3215/B3210</f>
        <v>0.99915867407033487</v>
      </c>
      <c r="G3215" s="178">
        <f>(1-F3215)*100</f>
        <v>8.4132592966512654E-2</v>
      </c>
    </row>
    <row r="3216" spans="1:7">
      <c r="A3216" s="96">
        <v>44928</v>
      </c>
      <c r="B3216">
        <v>2961.5</v>
      </c>
      <c r="D3216" s="178">
        <f t="shared" ref="D3216:D3217" si="367">+B3216/B3215</f>
        <v>0.997473896934995</v>
      </c>
      <c r="E3216" s="178">
        <f t="shared" ref="E3216:E3217" si="368">(1-D3216)*100</f>
        <v>0.25261030650050031</v>
      </c>
    </row>
    <row r="3217" spans="1:7">
      <c r="A3217" s="96">
        <v>44929</v>
      </c>
      <c r="B3217">
        <v>2945.5</v>
      </c>
      <c r="D3217" s="178">
        <f t="shared" si="367"/>
        <v>0.99459733243288873</v>
      </c>
      <c r="E3217" s="178">
        <f t="shared" si="368"/>
        <v>0.54026675671112745</v>
      </c>
    </row>
    <row r="3218" spans="1:7">
      <c r="A3218" s="96">
        <v>44930</v>
      </c>
      <c r="B3218">
        <v>2906</v>
      </c>
      <c r="D3218" s="178">
        <f t="shared" ref="D3218:D3221" si="369">+B3218/B3217</f>
        <v>0.98658971312171106</v>
      </c>
      <c r="E3218" s="178">
        <f t="shared" ref="E3218:E3221" si="370">(1-D3218)*100</f>
        <v>1.3410286878288935</v>
      </c>
    </row>
    <row r="3219" spans="1:7">
      <c r="A3219" s="96">
        <v>44931</v>
      </c>
      <c r="B3219">
        <v>2831.5</v>
      </c>
      <c r="D3219" s="178">
        <f t="shared" si="369"/>
        <v>0.97436338609772888</v>
      </c>
      <c r="E3219" s="178">
        <f t="shared" si="370"/>
        <v>2.5636613902271121</v>
      </c>
    </row>
    <row r="3220" spans="1:7">
      <c r="A3220" s="96">
        <v>44932</v>
      </c>
      <c r="B3220">
        <v>2783.5</v>
      </c>
      <c r="D3220" s="178">
        <f t="shared" si="369"/>
        <v>0.98304785449408438</v>
      </c>
      <c r="E3220" s="178">
        <f t="shared" si="370"/>
        <v>1.6952145505915617</v>
      </c>
      <c r="F3220" s="178">
        <f>+B3220/B3215</f>
        <v>0.93752105085887505</v>
      </c>
      <c r="G3220" s="178">
        <f>(1-F3220)*100</f>
        <v>6.2478949141124946</v>
      </c>
    </row>
    <row r="3221" spans="1:7">
      <c r="A3221" s="96">
        <v>44935</v>
      </c>
      <c r="B3221">
        <v>2768</v>
      </c>
      <c r="D3221" s="178">
        <f t="shared" si="369"/>
        <v>0.99443147116939101</v>
      </c>
      <c r="E3221" s="178">
        <f t="shared" si="370"/>
        <v>0.55685288306089875</v>
      </c>
    </row>
    <row r="3222" spans="1:7">
      <c r="A3222" s="96">
        <v>44936</v>
      </c>
      <c r="B3222">
        <v>2732</v>
      </c>
      <c r="D3222" s="178">
        <f t="shared" ref="D3222:D3223" si="371">+B3222/B3221</f>
        <v>0.98699421965317924</v>
      </c>
      <c r="E3222" s="178">
        <f t="shared" ref="E3222:E3223" si="372">(1-D3222)*100</f>
        <v>1.3005780346820761</v>
      </c>
    </row>
    <row r="3223" spans="1:7">
      <c r="A3223" s="96">
        <v>44937</v>
      </c>
      <c r="B3223">
        <v>2705</v>
      </c>
      <c r="D3223" s="178">
        <f t="shared" si="371"/>
        <v>0.99011713030746706</v>
      </c>
      <c r="E3223" s="178">
        <f t="shared" si="372"/>
        <v>0.98828696925329362</v>
      </c>
    </row>
    <row r="3224" spans="1:7">
      <c r="A3224" s="96">
        <v>44938</v>
      </c>
      <c r="B3224">
        <v>2673</v>
      </c>
      <c r="D3224" s="178">
        <f t="shared" ref="D3224:D3226" si="373">+B3224/B3223</f>
        <v>0.98817005545286507</v>
      </c>
      <c r="E3224" s="178">
        <f t="shared" ref="E3224:E3226" si="374">(1-D3224)*100</f>
        <v>1.182994454713493</v>
      </c>
    </row>
    <row r="3225" spans="1:7">
      <c r="A3225" s="96">
        <v>44939</v>
      </c>
      <c r="B3225">
        <v>2662.5</v>
      </c>
      <c r="D3225" s="178">
        <f t="shared" si="373"/>
        <v>0.9960718294051627</v>
      </c>
      <c r="E3225" s="178">
        <f t="shared" si="374"/>
        <v>0.39281705948372991</v>
      </c>
      <c r="F3225" s="178">
        <f>+B3225/B3220</f>
        <v>0.95652954912879473</v>
      </c>
      <c r="G3225" s="178">
        <f>(1-F3225)*100</f>
        <v>4.3470450871205273</v>
      </c>
    </row>
    <row r="3226" spans="1:7">
      <c r="A3226" s="96">
        <v>44942</v>
      </c>
      <c r="B3226">
        <v>2662</v>
      </c>
      <c r="D3226" s="178">
        <f t="shared" si="373"/>
        <v>0.99981220657276992</v>
      </c>
      <c r="E3226" s="178">
        <f t="shared" si="374"/>
        <v>1.877934272300763E-2</v>
      </c>
    </row>
    <row r="3227" spans="1:7">
      <c r="A3227" s="96">
        <v>44943</v>
      </c>
      <c r="B3227">
        <v>2638</v>
      </c>
      <c r="D3227" s="178">
        <f t="shared" ref="D3227:D3229" si="375">+B3227/B3226</f>
        <v>0.99098422238918105</v>
      </c>
      <c r="E3227" s="178">
        <f t="shared" ref="E3227:E3229" si="376">(1-D3227)*100</f>
        <v>0.90157776108189536</v>
      </c>
    </row>
    <row r="3228" spans="1:7">
      <c r="A3228" s="96">
        <v>44944</v>
      </c>
      <c r="B3228">
        <v>2651</v>
      </c>
      <c r="D3228" s="178">
        <f t="shared" si="375"/>
        <v>1.0049279757391965</v>
      </c>
      <c r="E3228" s="178">
        <f t="shared" si="376"/>
        <v>-0.49279757391964552</v>
      </c>
    </row>
    <row r="3229" spans="1:7">
      <c r="A3229" s="96">
        <v>44945</v>
      </c>
      <c r="B3229">
        <v>2642</v>
      </c>
      <c r="D3229" s="178">
        <f t="shared" si="375"/>
        <v>0.99660505469634098</v>
      </c>
      <c r="E3229" s="178">
        <f t="shared" si="376"/>
        <v>0.33949453036590249</v>
      </c>
    </row>
    <row r="3230" spans="1:7">
      <c r="A3230" s="96">
        <v>44946</v>
      </c>
      <c r="B3230">
        <v>2655</v>
      </c>
      <c r="D3230" s="178">
        <f t="shared" ref="D3230:D3231" si="377">+B3230/B3229</f>
        <v>1.0049205147615443</v>
      </c>
      <c r="E3230" s="178">
        <f t="shared" ref="E3230:E3231" si="378">(1-D3230)*100</f>
        <v>-0.49205147615443146</v>
      </c>
      <c r="F3230" s="178">
        <f>+B3230/B3225</f>
        <v>0.9971830985915493</v>
      </c>
      <c r="G3230" s="178">
        <f>(1-F3230)*100</f>
        <v>0.28169014084507005</v>
      </c>
    </row>
    <row r="3231" spans="1:7">
      <c r="A3231" s="96">
        <v>44949</v>
      </c>
      <c r="B3231">
        <v>2663</v>
      </c>
      <c r="D3231" s="178">
        <f t="shared" si="377"/>
        <v>1.0030131826741997</v>
      </c>
      <c r="E3231" s="178">
        <f t="shared" si="378"/>
        <v>-0.30131826741996992</v>
      </c>
    </row>
    <row r="3232" spans="1:7">
      <c r="A3232" s="96">
        <v>44950</v>
      </c>
      <c r="B3232">
        <v>2739.5</v>
      </c>
      <c r="D3232" s="178">
        <f t="shared" ref="D3232:D3282" si="379">+B3232/B3231</f>
        <v>1.0287269996244837</v>
      </c>
      <c r="E3232" s="178">
        <f t="shared" ref="E3232:E3282" si="380">(1-D3232)*100</f>
        <v>-2.8726999624483662</v>
      </c>
    </row>
    <row r="3233" spans="1:7">
      <c r="A3233" s="96">
        <v>44951</v>
      </c>
      <c r="B3233">
        <v>2831.5</v>
      </c>
      <c r="D3233" s="178">
        <f t="shared" si="379"/>
        <v>1.0335827705785727</v>
      </c>
      <c r="E3233" s="178">
        <f t="shared" si="380"/>
        <v>-3.3582770578572729</v>
      </c>
    </row>
    <row r="3234" spans="1:7">
      <c r="A3234" s="96">
        <v>44952</v>
      </c>
      <c r="B3234">
        <v>2855.5</v>
      </c>
      <c r="D3234" s="178">
        <f t="shared" si="379"/>
        <v>1.0084760727529578</v>
      </c>
      <c r="E3234" s="178">
        <f t="shared" si="380"/>
        <v>-0.84760727529578084</v>
      </c>
    </row>
    <row r="3235" spans="1:7">
      <c r="A3235" s="96">
        <v>44953</v>
      </c>
      <c r="B3235">
        <v>2868</v>
      </c>
      <c r="D3235" s="178">
        <f t="shared" si="379"/>
        <v>1.0043775170723166</v>
      </c>
      <c r="E3235" s="178">
        <f t="shared" si="380"/>
        <v>-0.43775170723165946</v>
      </c>
      <c r="F3235" s="178">
        <f>+B3235/B3230</f>
        <v>1.080225988700565</v>
      </c>
      <c r="G3235" s="178">
        <f>(1-F3235)*100</f>
        <v>-8.0225988700564965</v>
      </c>
    </row>
    <row r="3236" spans="1:7">
      <c r="A3236" s="96">
        <v>44956</v>
      </c>
      <c r="B3236">
        <v>2854</v>
      </c>
      <c r="D3236" s="178">
        <f t="shared" si="379"/>
        <v>0.99511854951185497</v>
      </c>
      <c r="E3236" s="178">
        <f t="shared" si="380"/>
        <v>0.48814504881450338</v>
      </c>
    </row>
    <row r="3237" spans="1:7">
      <c r="A3237" s="96">
        <v>44957</v>
      </c>
      <c r="B3237">
        <v>2850.5</v>
      </c>
      <c r="D3237" s="178">
        <f t="shared" si="379"/>
        <v>0.9987736510161177</v>
      </c>
      <c r="E3237" s="178">
        <f t="shared" si="380"/>
        <v>0.12263489838822972</v>
      </c>
    </row>
    <row r="3238" spans="1:7">
      <c r="A3238" s="96">
        <v>44958</v>
      </c>
      <c r="B3238">
        <v>2836.5</v>
      </c>
      <c r="D3238" s="178">
        <f t="shared" si="379"/>
        <v>0.9950885809507104</v>
      </c>
      <c r="E3238" s="178">
        <f t="shared" si="380"/>
        <v>0.49114190492896004</v>
      </c>
    </row>
    <row r="3239" spans="1:7">
      <c r="A3239" s="96">
        <v>44959</v>
      </c>
      <c r="B3239">
        <v>2815</v>
      </c>
      <c r="D3239" s="178">
        <f t="shared" si="379"/>
        <v>0.99242023620659259</v>
      </c>
      <c r="E3239" s="178">
        <f t="shared" si="380"/>
        <v>0.75797637934074125</v>
      </c>
    </row>
    <row r="3240" spans="1:7">
      <c r="A3240" s="96">
        <v>44960</v>
      </c>
      <c r="B3240">
        <v>2764.5</v>
      </c>
      <c r="D3240" s="178">
        <f t="shared" si="379"/>
        <v>0.9820603907637655</v>
      </c>
      <c r="E3240" s="178">
        <f t="shared" si="380"/>
        <v>1.7939609236234499</v>
      </c>
      <c r="F3240" s="178">
        <f>+B3240/B3235</f>
        <v>0.96391213389121344</v>
      </c>
      <c r="G3240" s="178">
        <f>(1-F3240)*100</f>
        <v>3.6087866108786559</v>
      </c>
    </row>
    <row r="3241" spans="1:7">
      <c r="A3241" s="96">
        <v>44963</v>
      </c>
      <c r="B3241">
        <v>2744</v>
      </c>
      <c r="D3241" s="178">
        <f t="shared" si="379"/>
        <v>0.99258455416892744</v>
      </c>
      <c r="E3241" s="178">
        <f t="shared" si="380"/>
        <v>0.74154458310725646</v>
      </c>
    </row>
    <row r="3242" spans="1:7">
      <c r="A3242" s="96">
        <v>44964</v>
      </c>
      <c r="B3242">
        <v>2715</v>
      </c>
      <c r="D3242" s="178">
        <f t="shared" si="379"/>
        <v>0.98943148688046645</v>
      </c>
      <c r="E3242" s="178">
        <f t="shared" si="380"/>
        <v>1.0568513119533551</v>
      </c>
    </row>
    <row r="3243" spans="1:7">
      <c r="A3243" s="96">
        <v>44965</v>
      </c>
      <c r="B3243">
        <v>2763</v>
      </c>
      <c r="D3243" s="178">
        <f t="shared" si="379"/>
        <v>1.0176795580110498</v>
      </c>
      <c r="E3243" s="178">
        <f t="shared" si="380"/>
        <v>-1.7679558011049812</v>
      </c>
    </row>
    <row r="3244" spans="1:7">
      <c r="A3244" s="96">
        <v>44966</v>
      </c>
      <c r="B3244">
        <v>2806</v>
      </c>
      <c r="D3244" s="178">
        <f t="shared" si="379"/>
        <v>1.0155627940644227</v>
      </c>
      <c r="E3244" s="178">
        <f t="shared" si="380"/>
        <v>-1.5562794064422736</v>
      </c>
    </row>
    <row r="3245" spans="1:7">
      <c r="A3245" s="96">
        <v>44967</v>
      </c>
      <c r="B3245">
        <v>2804.5</v>
      </c>
      <c r="D3245" s="178">
        <f t="shared" si="379"/>
        <v>0.99946543121881681</v>
      </c>
      <c r="E3245" s="178">
        <f t="shared" si="380"/>
        <v>5.3456878118318674E-2</v>
      </c>
      <c r="F3245" s="178">
        <f>+B3245/B3240</f>
        <v>1.0144691625972146</v>
      </c>
      <c r="G3245" s="178">
        <f>(1-F3245)*100</f>
        <v>-1.4469162597214646</v>
      </c>
    </row>
    <row r="3246" spans="1:7">
      <c r="A3246" s="96">
        <v>44970</v>
      </c>
      <c r="B3246">
        <v>2851.5</v>
      </c>
      <c r="D3246" s="178">
        <f t="shared" si="379"/>
        <v>1.016758780531289</v>
      </c>
      <c r="E3246" s="178">
        <f t="shared" si="380"/>
        <v>-1.6758780531288986</v>
      </c>
    </row>
    <row r="3247" spans="1:7">
      <c r="A3247" s="96">
        <v>44971</v>
      </c>
      <c r="B3247">
        <v>2837.5</v>
      </c>
      <c r="D3247" s="178">
        <f t="shared" si="379"/>
        <v>0.99509030334911452</v>
      </c>
      <c r="E3247" s="178">
        <f t="shared" si="380"/>
        <v>0.49096966508854756</v>
      </c>
    </row>
    <row r="3248" spans="1:7">
      <c r="A3248" s="96">
        <v>44972</v>
      </c>
      <c r="B3248">
        <v>2823</v>
      </c>
      <c r="D3248" s="178">
        <f t="shared" si="379"/>
        <v>0.99488986784140965</v>
      </c>
      <c r="E3248" s="178">
        <f t="shared" si="380"/>
        <v>0.51101321585903525</v>
      </c>
    </row>
    <row r="3249" spans="1:7">
      <c r="A3249" s="96">
        <v>44973</v>
      </c>
      <c r="B3249">
        <v>2803</v>
      </c>
      <c r="D3249" s="178">
        <f t="shared" si="379"/>
        <v>0.99291533829259648</v>
      </c>
      <c r="E3249" s="178">
        <f t="shared" si="380"/>
        <v>0.70846617074035168</v>
      </c>
    </row>
    <row r="3250" spans="1:7">
      <c r="A3250" s="96">
        <v>44974</v>
      </c>
      <c r="B3250">
        <v>2802</v>
      </c>
      <c r="D3250" s="178">
        <f t="shared" si="379"/>
        <v>0.99964323938637178</v>
      </c>
      <c r="E3250" s="178">
        <f t="shared" si="380"/>
        <v>3.5676061362821532E-2</v>
      </c>
      <c r="F3250" s="178">
        <f>+B3250/B3245</f>
        <v>0.99910857550365484</v>
      </c>
      <c r="G3250" s="178">
        <f>(1-F3250)*100</f>
        <v>8.9142449634516119E-2</v>
      </c>
    </row>
    <row r="3251" spans="1:7">
      <c r="A3251" s="104">
        <v>44977</v>
      </c>
      <c r="B3251" s="192">
        <v>2802</v>
      </c>
      <c r="D3251" s="178">
        <f t="shared" si="379"/>
        <v>1</v>
      </c>
      <c r="E3251" s="178">
        <f t="shared" si="380"/>
        <v>0</v>
      </c>
    </row>
    <row r="3252" spans="1:7">
      <c r="A3252" s="104">
        <v>44978</v>
      </c>
      <c r="B3252" s="192">
        <v>2802</v>
      </c>
      <c r="D3252" s="178">
        <f t="shared" si="379"/>
        <v>1</v>
      </c>
      <c r="E3252" s="178">
        <f t="shared" si="380"/>
        <v>0</v>
      </c>
    </row>
    <row r="3253" spans="1:7">
      <c r="A3253" s="96">
        <v>44979</v>
      </c>
      <c r="B3253">
        <v>2806</v>
      </c>
      <c r="D3253" s="178">
        <f t="shared" si="379"/>
        <v>1.001427551748751</v>
      </c>
      <c r="E3253" s="178">
        <f t="shared" si="380"/>
        <v>-0.1427551748750977</v>
      </c>
    </row>
    <row r="3254" spans="1:7">
      <c r="A3254" s="96">
        <v>44980</v>
      </c>
      <c r="B3254">
        <v>2821</v>
      </c>
      <c r="D3254" s="178">
        <f t="shared" si="379"/>
        <v>1.0053456878118319</v>
      </c>
      <c r="E3254" s="178">
        <f t="shared" si="380"/>
        <v>-0.53456878118318674</v>
      </c>
    </row>
    <row r="3255" spans="1:7">
      <c r="A3255" s="96">
        <v>44981</v>
      </c>
      <c r="B3255">
        <v>2835</v>
      </c>
      <c r="D3255" s="178">
        <f t="shared" si="379"/>
        <v>1.0049627791563276</v>
      </c>
      <c r="E3255" s="178">
        <f t="shared" si="380"/>
        <v>-0.49627791563275903</v>
      </c>
      <c r="F3255" s="178">
        <f>+B3255/B3250</f>
        <v>1.0117773019271949</v>
      </c>
      <c r="G3255" s="178">
        <f>(1-F3255)*100</f>
        <v>-1.177730192719495</v>
      </c>
    </row>
    <row r="3256" spans="1:7">
      <c r="A3256" s="96">
        <v>44984</v>
      </c>
      <c r="B3256">
        <v>2817</v>
      </c>
      <c r="D3256" s="178">
        <f t="shared" si="379"/>
        <v>0.99365079365079367</v>
      </c>
      <c r="E3256" s="178">
        <f t="shared" si="380"/>
        <v>0.63492063492063266</v>
      </c>
    </row>
    <row r="3257" spans="1:7">
      <c r="A3257" s="96">
        <v>44985</v>
      </c>
      <c r="B3257">
        <v>2817.5</v>
      </c>
      <c r="D3257" s="178">
        <f t="shared" si="379"/>
        <v>1.0001774937877175</v>
      </c>
      <c r="E3257" s="178">
        <f t="shared" si="380"/>
        <v>-1.7749378771747537E-2</v>
      </c>
    </row>
    <row r="3258" spans="1:7">
      <c r="A3258" s="96">
        <v>44986</v>
      </c>
      <c r="B3258">
        <v>2893.5</v>
      </c>
      <c r="D3258" s="178">
        <f t="shared" si="379"/>
        <v>1.0269742679680567</v>
      </c>
      <c r="E3258" s="178">
        <f t="shared" si="380"/>
        <v>-2.6974267968056687</v>
      </c>
    </row>
    <row r="3259" spans="1:7">
      <c r="A3259" s="96">
        <v>44987</v>
      </c>
      <c r="B3259">
        <v>2902</v>
      </c>
      <c r="D3259" s="178">
        <f t="shared" si="379"/>
        <v>1.0029376188007604</v>
      </c>
      <c r="E3259" s="178">
        <f t="shared" si="380"/>
        <v>-0.29376188007603776</v>
      </c>
    </row>
    <row r="3260" spans="1:7">
      <c r="A3260" s="96">
        <v>44988</v>
      </c>
      <c r="B3260">
        <v>2886.5</v>
      </c>
      <c r="D3260" s="178">
        <f t="shared" si="379"/>
        <v>0.99465885596140591</v>
      </c>
      <c r="E3260" s="178">
        <f t="shared" si="380"/>
        <v>0.53411440385940923</v>
      </c>
      <c r="F3260" s="178">
        <f>+B3260/B3255</f>
        <v>1.0181657848324515</v>
      </c>
      <c r="G3260" s="178">
        <f>(1-F3260)*100</f>
        <v>-1.8165784832451459</v>
      </c>
    </row>
    <row r="3261" spans="1:7">
      <c r="A3261" s="96">
        <v>44991</v>
      </c>
      <c r="B3261">
        <v>2865.5</v>
      </c>
      <c r="D3261" s="178">
        <f t="shared" si="379"/>
        <v>0.99272475316126796</v>
      </c>
      <c r="E3261" s="178">
        <f t="shared" si="380"/>
        <v>0.72752468387320413</v>
      </c>
      <c r="F3261" s="178"/>
      <c r="G3261" s="178"/>
    </row>
    <row r="3262" spans="1:7">
      <c r="A3262" s="96">
        <v>44992</v>
      </c>
      <c r="B3262">
        <v>2831.5</v>
      </c>
      <c r="D3262" s="178">
        <f t="shared" si="379"/>
        <v>0.98813470598499387</v>
      </c>
      <c r="E3262" s="178">
        <f t="shared" si="380"/>
        <v>1.1865294015006134</v>
      </c>
    </row>
    <row r="3263" spans="1:7">
      <c r="A3263" s="96">
        <v>44993</v>
      </c>
      <c r="B3263">
        <v>2817.5</v>
      </c>
      <c r="D3263" s="178">
        <f t="shared" si="379"/>
        <v>0.99505562422744132</v>
      </c>
      <c r="E3263" s="178">
        <f t="shared" si="380"/>
        <v>0.49443757725586845</v>
      </c>
    </row>
    <row r="3264" spans="1:7">
      <c r="A3264" s="96">
        <v>44994</v>
      </c>
      <c r="B3264">
        <v>2753.5</v>
      </c>
      <c r="D3264" s="178">
        <f t="shared" si="379"/>
        <v>0.97728482697426799</v>
      </c>
      <c r="E3264" s="178">
        <f t="shared" si="380"/>
        <v>2.2715173025732005</v>
      </c>
    </row>
    <row r="3265" spans="1:7">
      <c r="A3265" s="96">
        <v>44995</v>
      </c>
      <c r="B3265">
        <v>2734.5</v>
      </c>
      <c r="D3265" s="178">
        <f t="shared" si="379"/>
        <v>0.99309969130197928</v>
      </c>
      <c r="E3265" s="178">
        <f t="shared" si="380"/>
        <v>0.69003086980207184</v>
      </c>
      <c r="F3265" s="178">
        <f>+B3265/B3260</f>
        <v>0.94734107050060623</v>
      </c>
      <c r="G3265" s="178">
        <f>(1-F3265)*100</f>
        <v>5.265892949939377</v>
      </c>
    </row>
    <row r="3266" spans="1:7">
      <c r="A3266" s="96">
        <v>44998</v>
      </c>
      <c r="B3266">
        <v>2717.5</v>
      </c>
      <c r="D3266" s="178">
        <f t="shared" si="379"/>
        <v>0.9937831413421101</v>
      </c>
      <c r="E3266" s="178">
        <f t="shared" si="380"/>
        <v>0.6216858657889901</v>
      </c>
    </row>
    <row r="3267" spans="1:7">
      <c r="A3267" s="96">
        <v>44999</v>
      </c>
      <c r="B3267">
        <v>2790.5</v>
      </c>
      <c r="D3267" s="178">
        <f t="shared" si="379"/>
        <v>1.0268629254829806</v>
      </c>
      <c r="E3267" s="178">
        <f t="shared" si="380"/>
        <v>-2.6862925482980637</v>
      </c>
    </row>
    <row r="3268" spans="1:7">
      <c r="A3268" s="96">
        <v>45000</v>
      </c>
      <c r="B3268">
        <v>2818</v>
      </c>
      <c r="D3268" s="178">
        <f t="shared" si="379"/>
        <v>1.0098548647195844</v>
      </c>
      <c r="E3268" s="178">
        <f t="shared" si="380"/>
        <v>-0.98548647195844108</v>
      </c>
    </row>
    <row r="3269" spans="1:7">
      <c r="A3269" s="96">
        <v>45001</v>
      </c>
      <c r="B3269">
        <v>2816.5</v>
      </c>
      <c r="D3269" s="178">
        <f t="shared" si="379"/>
        <v>0.99946770759403836</v>
      </c>
      <c r="E3269" s="178">
        <f t="shared" si="380"/>
        <v>5.3229240596164296E-2</v>
      </c>
    </row>
    <row r="3270" spans="1:7">
      <c r="A3270" s="96">
        <v>45002</v>
      </c>
      <c r="B3270">
        <v>2830.5</v>
      </c>
      <c r="D3270" s="178">
        <f t="shared" si="379"/>
        <v>1.0049707083259365</v>
      </c>
      <c r="E3270" s="178">
        <f t="shared" si="380"/>
        <v>-0.49707083259364904</v>
      </c>
      <c r="F3270" s="178">
        <f>+B3270/B3265</f>
        <v>1.0351069665386725</v>
      </c>
      <c r="G3270" s="178">
        <f>(1-F3270)*100</f>
        <v>-3.5106966538672513</v>
      </c>
    </row>
    <row r="3271" spans="1:7">
      <c r="A3271" s="96">
        <v>45005</v>
      </c>
      <c r="B3271">
        <v>2820.5</v>
      </c>
      <c r="D3271" s="178">
        <f t="shared" si="379"/>
        <v>0.99646705529058466</v>
      </c>
      <c r="E3271" s="178">
        <f t="shared" si="380"/>
        <v>0.35329447094153421</v>
      </c>
    </row>
    <row r="3272" spans="1:7">
      <c r="A3272" s="96">
        <v>45006</v>
      </c>
      <c r="B3272">
        <v>2798</v>
      </c>
      <c r="D3272" s="178">
        <f t="shared" si="379"/>
        <v>0.99202269101223184</v>
      </c>
      <c r="E3272" s="178">
        <f t="shared" si="380"/>
        <v>0.79773089877681613</v>
      </c>
    </row>
    <row r="3273" spans="1:7">
      <c r="A3273" s="96">
        <v>45007</v>
      </c>
      <c r="B3273">
        <v>2763.5</v>
      </c>
      <c r="D3273" s="178">
        <f t="shared" si="379"/>
        <v>0.98766976411722662</v>
      </c>
      <c r="E3273" s="178">
        <f t="shared" si="380"/>
        <v>1.2330235882773377</v>
      </c>
    </row>
    <row r="3274" spans="1:7">
      <c r="A3274" s="96">
        <v>45008</v>
      </c>
      <c r="B3274">
        <v>2783.5</v>
      </c>
      <c r="D3274" s="178">
        <f t="shared" si="379"/>
        <v>1.0072371992039082</v>
      </c>
      <c r="E3274" s="178">
        <f t="shared" si="380"/>
        <v>-0.72371992039081956</v>
      </c>
    </row>
    <row r="3275" spans="1:7">
      <c r="A3275" s="96">
        <v>45009</v>
      </c>
      <c r="B3275">
        <v>2775</v>
      </c>
      <c r="D3275" s="178">
        <f t="shared" si="379"/>
        <v>0.99694629064127893</v>
      </c>
      <c r="E3275" s="178">
        <f t="shared" si="380"/>
        <v>0.30537093587210684</v>
      </c>
      <c r="F3275" s="178">
        <f>+B3275/B3270</f>
        <v>0.98039215686274506</v>
      </c>
      <c r="G3275" s="178">
        <f>(1-F3275)*100</f>
        <v>1.9607843137254943</v>
      </c>
    </row>
    <row r="3276" spans="1:7">
      <c r="A3276" s="96">
        <v>45012</v>
      </c>
      <c r="B3276">
        <v>2771</v>
      </c>
      <c r="D3276" s="178">
        <f t="shared" si="379"/>
        <v>0.99855855855855857</v>
      </c>
      <c r="E3276" s="178">
        <f t="shared" si="380"/>
        <v>0.14414414414414267</v>
      </c>
    </row>
    <row r="3277" spans="1:7">
      <c r="A3277" s="96">
        <v>45013</v>
      </c>
      <c r="B3277">
        <v>2799.5</v>
      </c>
      <c r="D3277" s="178">
        <f t="shared" si="379"/>
        <v>1.0102850956333453</v>
      </c>
      <c r="E3277" s="178">
        <f t="shared" si="380"/>
        <v>-1.0285095633345342</v>
      </c>
    </row>
    <row r="3278" spans="1:7">
      <c r="A3278" s="96">
        <v>45014</v>
      </c>
      <c r="B3278">
        <v>2825</v>
      </c>
      <c r="D3278" s="178">
        <f t="shared" si="379"/>
        <v>1.0091087694231113</v>
      </c>
      <c r="E3278" s="178">
        <f t="shared" si="380"/>
        <v>-0.91087694231113403</v>
      </c>
    </row>
    <row r="3279" spans="1:7">
      <c r="A3279" s="96">
        <v>45015</v>
      </c>
      <c r="B3279">
        <v>2861.5</v>
      </c>
      <c r="D3279" s="178">
        <f t="shared" si="379"/>
        <v>1.0129203539823008</v>
      </c>
      <c r="E3279" s="178">
        <f t="shared" si="380"/>
        <v>-1.2920353982300847</v>
      </c>
    </row>
    <row r="3280" spans="1:7">
      <c r="A3280" s="96">
        <v>45016</v>
      </c>
      <c r="B3280">
        <v>2873</v>
      </c>
      <c r="D3280" s="178">
        <f t="shared" si="379"/>
        <v>1.0040188712213873</v>
      </c>
      <c r="E3280" s="178">
        <f t="shared" si="380"/>
        <v>-0.40188712213873323</v>
      </c>
      <c r="F3280" s="178">
        <f>+B3280/B3275</f>
        <v>1.0353153153153154</v>
      </c>
      <c r="G3280" s="178">
        <f>(1-F3280)*100</f>
        <v>-3.5315315315315399</v>
      </c>
    </row>
    <row r="3281" spans="1:7">
      <c r="A3281" s="96">
        <v>45019</v>
      </c>
      <c r="B3281">
        <v>2876</v>
      </c>
      <c r="D3281" s="178">
        <f t="shared" si="379"/>
        <v>1.0010442046641141</v>
      </c>
      <c r="E3281" s="178">
        <f t="shared" si="380"/>
        <v>-0.10442046641141456</v>
      </c>
    </row>
    <row r="3282" spans="1:7">
      <c r="A3282" s="96">
        <v>45020</v>
      </c>
      <c r="B3282">
        <v>2886</v>
      </c>
      <c r="D3282" s="178">
        <f t="shared" si="379"/>
        <v>1.0034770514603617</v>
      </c>
      <c r="E3282" s="178">
        <f t="shared" si="380"/>
        <v>-0.3477051460361702</v>
      </c>
    </row>
    <row r="3283" spans="1:7">
      <c r="A3283" s="96">
        <v>45021</v>
      </c>
      <c r="B3283">
        <v>2904</v>
      </c>
      <c r="D3283" s="178">
        <f t="shared" ref="D3283:D3284" si="381">+B3283/B3282</f>
        <v>1.0062370062370063</v>
      </c>
      <c r="E3283" s="178">
        <f t="shared" ref="E3283:E3284" si="382">(1-D3283)*100</f>
        <v>-0.62370062370062929</v>
      </c>
    </row>
    <row r="3284" spans="1:7">
      <c r="A3284" s="96">
        <v>45022</v>
      </c>
      <c r="B3284">
        <v>2916</v>
      </c>
      <c r="D3284" s="178">
        <f t="shared" si="381"/>
        <v>1.0041322314049588</v>
      </c>
      <c r="E3284" s="178">
        <f t="shared" si="382"/>
        <v>-0.41322314049587749</v>
      </c>
      <c r="F3284" s="178">
        <f>+B3284/B3279</f>
        <v>1.0190459549187489</v>
      </c>
      <c r="G3284" s="178">
        <f>(1-F3284)*100</f>
        <v>-1.9045954918748942</v>
      </c>
    </row>
    <row r="3285" spans="1:7">
      <c r="A3285" s="96">
        <v>45026</v>
      </c>
      <c r="B3285">
        <v>2935.5</v>
      </c>
      <c r="D3285" s="178">
        <f t="shared" ref="D3285:D3286" si="383">+B3285/B3284</f>
        <v>1.006687242798354</v>
      </c>
      <c r="E3285" s="178">
        <f t="shared" ref="E3285:E3286" si="384">(1-D3285)*100</f>
        <v>-0.66872427983539762</v>
      </c>
    </row>
    <row r="3286" spans="1:7">
      <c r="A3286" s="96">
        <v>45027</v>
      </c>
      <c r="B3286">
        <v>2951.5</v>
      </c>
      <c r="D3286" s="178">
        <f t="shared" si="383"/>
        <v>1.0054505195026402</v>
      </c>
      <c r="E3286" s="178">
        <f t="shared" si="384"/>
        <v>-0.54505195026401942</v>
      </c>
    </row>
    <row r="3287" spans="1:7">
      <c r="A3287" s="96">
        <v>45028</v>
      </c>
      <c r="B3287">
        <v>3017</v>
      </c>
      <c r="D3287" s="178">
        <f t="shared" ref="D3287:D3289" si="385">+B3287/B3286</f>
        <v>1.0221921057089616</v>
      </c>
      <c r="E3287" s="178">
        <f t="shared" ref="E3287:E3289" si="386">(1-D3287)*100</f>
        <v>-2.2192105708961574</v>
      </c>
    </row>
    <row r="3288" spans="1:7">
      <c r="A3288" s="96">
        <v>45029</v>
      </c>
      <c r="B3288">
        <v>3041</v>
      </c>
      <c r="D3288" s="178">
        <f t="shared" si="385"/>
        <v>1.0079549221080544</v>
      </c>
      <c r="E3288" s="178">
        <f t="shared" si="386"/>
        <v>-0.79549221080543742</v>
      </c>
    </row>
    <row r="3289" spans="1:7">
      <c r="A3289" s="96">
        <v>45030</v>
      </c>
      <c r="B3289">
        <v>3069.5</v>
      </c>
      <c r="D3289" s="178">
        <f t="shared" si="385"/>
        <v>1.0093719171325222</v>
      </c>
      <c r="E3289" s="178">
        <f t="shared" si="386"/>
        <v>-0.93719171325221673</v>
      </c>
      <c r="F3289" s="178">
        <f>+B3289/B3284</f>
        <v>1.0526406035665294</v>
      </c>
      <c r="G3289" s="178">
        <f>(1-F3289)*100</f>
        <v>-5.2640603566529443</v>
      </c>
    </row>
    <row r="3290" spans="1:7">
      <c r="A3290" s="96">
        <v>45033</v>
      </c>
      <c r="B3290">
        <v>3147.5</v>
      </c>
      <c r="D3290" s="178">
        <f t="shared" ref="D3290" si="387">+B3290/B3289</f>
        <v>1.0254113047727642</v>
      </c>
      <c r="E3290" s="178">
        <f t="shared" ref="E3290" si="388">(1-D3290)*100</f>
        <v>-2.5411304772764209</v>
      </c>
    </row>
    <row r="3291" spans="1:7">
      <c r="A3291" s="96">
        <v>45034</v>
      </c>
      <c r="B3291">
        <v>3206.5</v>
      </c>
      <c r="D3291" s="178">
        <f t="shared" ref="D3291:D3294" si="389">+B3291/B3290</f>
        <v>1.0187450357426528</v>
      </c>
      <c r="E3291" s="178">
        <f t="shared" ref="E3291:E3294" si="390">(1-D3291)*100</f>
        <v>-1.8745035742652849</v>
      </c>
    </row>
    <row r="3292" spans="1:7">
      <c r="A3292" s="96">
        <v>45035</v>
      </c>
      <c r="B3292">
        <v>3217.5</v>
      </c>
      <c r="D3292" s="178">
        <f t="shared" si="389"/>
        <v>1.0034305317324186</v>
      </c>
      <c r="E3292" s="178">
        <f t="shared" si="390"/>
        <v>-0.34305317324185847</v>
      </c>
    </row>
    <row r="3293" spans="1:7">
      <c r="A3293" s="96">
        <v>45036</v>
      </c>
      <c r="B3293">
        <v>3214.5</v>
      </c>
      <c r="D3293" s="178">
        <f t="shared" si="389"/>
        <v>0.99906759906759912</v>
      </c>
      <c r="E3293" s="178">
        <f t="shared" si="390"/>
        <v>9.3240093240087862E-2</v>
      </c>
      <c r="F3293" s="178">
        <f>+B3293/B3288</f>
        <v>1.0570536007892142</v>
      </c>
      <c r="G3293" s="178">
        <f>(1-F3293)*100</f>
        <v>-5.7053600789214176</v>
      </c>
    </row>
    <row r="3294" spans="1:7">
      <c r="A3294" s="104">
        <v>45037</v>
      </c>
      <c r="B3294" s="192">
        <v>3214.5</v>
      </c>
      <c r="D3294" s="178">
        <f t="shared" si="389"/>
        <v>1</v>
      </c>
      <c r="E3294" s="178">
        <f t="shared" si="390"/>
        <v>0</v>
      </c>
    </row>
    <row r="3295" spans="1:7">
      <c r="A3295" s="96">
        <v>45040</v>
      </c>
      <c r="B3295">
        <v>3195.5</v>
      </c>
      <c r="D3295" s="178">
        <f t="shared" ref="D3295:D3297" si="391">+B3295/B3294</f>
        <v>0.99408928293669307</v>
      </c>
      <c r="E3295" s="178">
        <f t="shared" ref="E3295:E3297" si="392">(1-D3295)*100</f>
        <v>0.5910717063306925</v>
      </c>
    </row>
    <row r="3296" spans="1:7">
      <c r="A3296" s="96">
        <v>45041</v>
      </c>
      <c r="B3296">
        <v>3104.5</v>
      </c>
      <c r="D3296" s="178">
        <f t="shared" si="391"/>
        <v>0.9715224534501643</v>
      </c>
      <c r="E3296" s="178">
        <f t="shared" si="392"/>
        <v>2.8477546549835697</v>
      </c>
      <c r="F3296" s="178">
        <f>+B3296/B3291</f>
        <v>0.96818961484484645</v>
      </c>
      <c r="G3296" s="178">
        <f>(1-F3296)*100</f>
        <v>3.1810385155153553</v>
      </c>
    </row>
    <row r="3297" spans="1:7">
      <c r="A3297" s="96">
        <v>45042</v>
      </c>
      <c r="B3297">
        <v>3057.5</v>
      </c>
      <c r="D3297" s="178">
        <f t="shared" si="391"/>
        <v>0.98486068610082134</v>
      </c>
      <c r="E3297" s="178">
        <f t="shared" si="392"/>
        <v>1.5139313899178664</v>
      </c>
    </row>
    <row r="3298" spans="1:7">
      <c r="A3298" s="96">
        <v>45043</v>
      </c>
      <c r="B3298">
        <v>3034</v>
      </c>
      <c r="D3298" s="178">
        <f t="shared" ref="D3298" si="393">+B3298/B3297</f>
        <v>0.99231398201144727</v>
      </c>
      <c r="E3298" s="178">
        <f t="shared" ref="E3298" si="394">(1-D3298)*100</f>
        <v>0.76860179885527291</v>
      </c>
    </row>
    <row r="3299" spans="1:7">
      <c r="A3299" s="96">
        <v>45044</v>
      </c>
      <c r="B3299">
        <v>3013.5</v>
      </c>
      <c r="D3299" s="178">
        <f t="shared" ref="D3299:D3301" si="395">+B3299/B3298</f>
        <v>0.9932432432432432</v>
      </c>
      <c r="E3299" s="178">
        <f t="shared" ref="E3299:E3301" si="396">(1-D3299)*100</f>
        <v>0.67567567567567988</v>
      </c>
      <c r="F3299" s="178">
        <f>+B3299/B3294</f>
        <v>0.93747083527764818</v>
      </c>
      <c r="G3299" s="178">
        <f>(1-F3299)*100</f>
        <v>6.2529164722351815</v>
      </c>
    </row>
    <row r="3300" spans="1:7">
      <c r="A3300" s="104">
        <v>45047</v>
      </c>
      <c r="B3300">
        <v>3013.5</v>
      </c>
      <c r="D3300" s="178">
        <f t="shared" si="395"/>
        <v>1</v>
      </c>
      <c r="E3300" s="178">
        <f t="shared" si="396"/>
        <v>0</v>
      </c>
    </row>
    <row r="3301" spans="1:7">
      <c r="A3301" s="96">
        <v>45048</v>
      </c>
      <c r="B3301">
        <v>2968</v>
      </c>
      <c r="D3301" s="178">
        <f t="shared" si="395"/>
        <v>0.98490127758420443</v>
      </c>
      <c r="E3301" s="178">
        <f t="shared" si="396"/>
        <v>1.5098722415795574</v>
      </c>
    </row>
    <row r="3302" spans="1:7">
      <c r="A3302" s="96">
        <v>45049</v>
      </c>
      <c r="B3302">
        <v>2890.5</v>
      </c>
      <c r="D3302" s="178">
        <f t="shared" ref="D3302:D3306" si="397">+B3302/B3301</f>
        <v>0.97388814016172509</v>
      </c>
      <c r="E3302" s="178">
        <f t="shared" ref="E3302:E3306" si="398">(1-D3302)*100</f>
        <v>2.6111859838274909</v>
      </c>
    </row>
    <row r="3303" spans="1:7">
      <c r="A3303" s="96">
        <v>45050</v>
      </c>
      <c r="B3303">
        <v>2806</v>
      </c>
      <c r="D3303" s="178">
        <f t="shared" si="397"/>
        <v>0.97076630340771497</v>
      </c>
      <c r="E3303" s="178">
        <f t="shared" si="398"/>
        <v>2.923369659228503</v>
      </c>
    </row>
    <row r="3304" spans="1:7">
      <c r="A3304" s="96">
        <v>45051</v>
      </c>
      <c r="B3304">
        <v>2802</v>
      </c>
      <c r="D3304" s="178">
        <f t="shared" si="397"/>
        <v>0.99857448325017817</v>
      </c>
      <c r="E3304" s="178">
        <f t="shared" si="398"/>
        <v>0.14255167498218313</v>
      </c>
      <c r="F3304" s="178">
        <f>+B3304/B3299</f>
        <v>0.92981582877053259</v>
      </c>
      <c r="G3304" s="178">
        <f>(1-F3304)*100</f>
        <v>7.0184171229467402</v>
      </c>
    </row>
    <row r="3305" spans="1:7">
      <c r="A3305" s="96">
        <v>45054</v>
      </c>
      <c r="B3305">
        <v>2791</v>
      </c>
      <c r="D3305" s="178">
        <f t="shared" si="397"/>
        <v>0.99607423269093509</v>
      </c>
      <c r="E3305" s="178">
        <f t="shared" si="398"/>
        <v>0.39257673090649092</v>
      </c>
    </row>
    <row r="3306" spans="1:7">
      <c r="A3306" s="96">
        <v>45055</v>
      </c>
      <c r="B3306">
        <v>2789</v>
      </c>
      <c r="D3306" s="178">
        <f t="shared" si="397"/>
        <v>0.99928341096381224</v>
      </c>
      <c r="E3306" s="178">
        <f t="shared" si="398"/>
        <v>7.1658903618776471E-2</v>
      </c>
    </row>
    <row r="3307" spans="1:7">
      <c r="A3307" s="96">
        <v>45056</v>
      </c>
      <c r="B3307">
        <v>2775.5</v>
      </c>
      <c r="D3307" s="178">
        <f t="shared" ref="D3307:D3308" si="399">+B3307/B3306</f>
        <v>0.99515955539619938</v>
      </c>
      <c r="E3307" s="178">
        <f t="shared" ref="E3307:E3308" si="400">(1-D3307)*100</f>
        <v>0.48404446038006199</v>
      </c>
    </row>
    <row r="3308" spans="1:7">
      <c r="A3308" s="96">
        <v>45057</v>
      </c>
      <c r="B3308">
        <v>2723.5</v>
      </c>
      <c r="D3308" s="178">
        <f t="shared" si="399"/>
        <v>0.9812646370023419</v>
      </c>
      <c r="E3308" s="178">
        <f t="shared" si="400"/>
        <v>1.87353629976581</v>
      </c>
    </row>
    <row r="3309" spans="1:7">
      <c r="A3309" s="96">
        <v>45058</v>
      </c>
      <c r="B3309">
        <v>2672.5</v>
      </c>
      <c r="D3309" s="178">
        <f t="shared" ref="D3309:D3312" si="401">+B3309/B3308</f>
        <v>0.98127409583256842</v>
      </c>
      <c r="E3309" s="178">
        <f t="shared" ref="E3309:E3312" si="402">(1-D3309)*100</f>
        <v>1.8725904167431584</v>
      </c>
      <c r="F3309" s="178">
        <f>+B3309/B3304</f>
        <v>0.95378301213418981</v>
      </c>
      <c r="G3309" s="178">
        <f>(1-F3309)*100</f>
        <v>4.6216987865810193</v>
      </c>
    </row>
    <row r="3310" spans="1:7">
      <c r="A3310" s="96">
        <v>45061</v>
      </c>
      <c r="B3310">
        <v>2637</v>
      </c>
      <c r="D3310" s="178">
        <f t="shared" si="401"/>
        <v>0.98671655753040222</v>
      </c>
      <c r="E3310" s="178">
        <f t="shared" si="402"/>
        <v>1.3283442469597784</v>
      </c>
    </row>
    <row r="3311" spans="1:7">
      <c r="A3311" s="96">
        <v>45062</v>
      </c>
      <c r="B3311">
        <v>2554</v>
      </c>
      <c r="D3311" s="178">
        <f t="shared" si="401"/>
        <v>0.96852483883200602</v>
      </c>
      <c r="E3311" s="178">
        <f t="shared" si="402"/>
        <v>3.1475161167993981</v>
      </c>
    </row>
    <row r="3312" spans="1:7">
      <c r="A3312" s="96">
        <v>45063</v>
      </c>
      <c r="B3312">
        <v>2518.5</v>
      </c>
      <c r="D3312" s="178">
        <f t="shared" si="401"/>
        <v>0.98610023492560694</v>
      </c>
      <c r="E3312" s="178">
        <f t="shared" si="402"/>
        <v>1.3899765074393056</v>
      </c>
    </row>
    <row r="3313" spans="1:7">
      <c r="A3313" s="96">
        <v>45064</v>
      </c>
      <c r="B3313">
        <v>2536.5</v>
      </c>
      <c r="D3313" s="178">
        <f t="shared" ref="D3313:D3315" si="403">+B3313/B3312</f>
        <v>1.007147111375819</v>
      </c>
      <c r="E3313" s="178">
        <f t="shared" ref="E3313:E3315" si="404">(1-D3313)*100</f>
        <v>-0.71471113758190263</v>
      </c>
    </row>
    <row r="3314" spans="1:7">
      <c r="A3314" s="96">
        <v>45065</v>
      </c>
      <c r="B3314">
        <v>2640.5</v>
      </c>
      <c r="D3314" s="178">
        <f t="shared" si="403"/>
        <v>1.0410013798541298</v>
      </c>
      <c r="E3314" s="178">
        <f t="shared" si="404"/>
        <v>-4.1001379854129771</v>
      </c>
      <c r="F3314" s="178">
        <f>+B3314/B3309</f>
        <v>0.98802619270346115</v>
      </c>
      <c r="G3314" s="178">
        <f>(1-F3314)*100</f>
        <v>1.1973807296538852</v>
      </c>
    </row>
    <row r="3315" spans="1:7">
      <c r="A3315" s="96">
        <v>45068</v>
      </c>
      <c r="B3315">
        <v>2648.5</v>
      </c>
      <c r="D3315" s="178">
        <f t="shared" si="403"/>
        <v>1.0030297292179511</v>
      </c>
      <c r="E3315" s="178">
        <f t="shared" si="404"/>
        <v>-0.30297292179510826</v>
      </c>
    </row>
    <row r="3316" spans="1:7">
      <c r="A3316" s="96">
        <v>45069</v>
      </c>
      <c r="B3316">
        <v>2641</v>
      </c>
      <c r="D3316" s="178">
        <f t="shared" ref="D3316:D3322" si="405">+B3316/B3315</f>
        <v>0.99716820841986031</v>
      </c>
      <c r="E3316" s="178">
        <f t="shared" ref="E3316:E3322" si="406">(1-D3316)*100</f>
        <v>0.28317915801396865</v>
      </c>
    </row>
    <row r="3317" spans="1:7">
      <c r="A3317" s="96">
        <v>45070</v>
      </c>
      <c r="B3317">
        <v>2629.5</v>
      </c>
      <c r="D3317" s="178">
        <f t="shared" si="405"/>
        <v>0.99564558879212417</v>
      </c>
      <c r="E3317" s="178">
        <f t="shared" si="406"/>
        <v>0.43544112078758301</v>
      </c>
    </row>
    <row r="3318" spans="1:7">
      <c r="A3318" s="96">
        <v>45071</v>
      </c>
      <c r="B3318">
        <v>2622</v>
      </c>
      <c r="D3318" s="178">
        <f t="shared" si="405"/>
        <v>0.99714774671990869</v>
      </c>
      <c r="E3318" s="178">
        <f t="shared" si="406"/>
        <v>0.28522532800913103</v>
      </c>
    </row>
    <row r="3319" spans="1:7">
      <c r="A3319" s="96">
        <v>45072</v>
      </c>
      <c r="B3319">
        <v>2619</v>
      </c>
      <c r="D3319" s="178">
        <f t="shared" si="405"/>
        <v>0.99885583524027455</v>
      </c>
      <c r="E3319" s="178">
        <f t="shared" si="406"/>
        <v>0.11441647597254523</v>
      </c>
      <c r="F3319" s="178">
        <f>+B3319/B3314</f>
        <v>0.99185760272675627</v>
      </c>
      <c r="G3319" s="178">
        <f>(1-F3319)*100</f>
        <v>0.81423972732437289</v>
      </c>
    </row>
    <row r="3320" spans="1:7">
      <c r="A3320" s="96">
        <v>45075</v>
      </c>
      <c r="B3320">
        <v>2643</v>
      </c>
      <c r="D3320" s="178">
        <f t="shared" si="405"/>
        <v>1.0091638029782359</v>
      </c>
      <c r="E3320" s="178">
        <f t="shared" si="406"/>
        <v>-0.91638029782359354</v>
      </c>
    </row>
    <row r="3321" spans="1:7">
      <c r="A3321" s="96">
        <v>45076</v>
      </c>
      <c r="B3321">
        <v>2673</v>
      </c>
      <c r="D3321" s="178">
        <f t="shared" si="405"/>
        <v>1.0113507377979569</v>
      </c>
      <c r="E3321" s="178">
        <f t="shared" si="406"/>
        <v>-1.1350737797956922</v>
      </c>
    </row>
    <row r="3322" spans="1:7">
      <c r="A3322" s="96">
        <v>45077</v>
      </c>
      <c r="B3322">
        <v>2699.5</v>
      </c>
      <c r="D3322" s="178">
        <f t="shared" si="405"/>
        <v>1.0099139543583988</v>
      </c>
      <c r="E3322" s="178">
        <f t="shared" si="406"/>
        <v>-0.99139543583988132</v>
      </c>
    </row>
    <row r="3323" spans="1:7">
      <c r="A3323" s="96">
        <v>45078</v>
      </c>
      <c r="B3323">
        <v>2709</v>
      </c>
      <c r="D3323" s="178">
        <f t="shared" ref="D3323:D3325" si="407">+B3323/B3322</f>
        <v>1.0035191702167068</v>
      </c>
      <c r="E3323" s="178">
        <f t="shared" ref="E3323:E3325" si="408">(1-D3323)*100</f>
        <v>-0.35191702167067795</v>
      </c>
    </row>
    <row r="3324" spans="1:7">
      <c r="A3324" s="96">
        <v>45079</v>
      </c>
      <c r="B3324">
        <v>2696</v>
      </c>
      <c r="D3324" s="178">
        <f t="shared" si="407"/>
        <v>0.99520118124769286</v>
      </c>
      <c r="E3324" s="178">
        <f t="shared" si="408"/>
        <v>0.47988187523071435</v>
      </c>
      <c r="F3324" s="178">
        <f>+B3324/B3319</f>
        <v>1.0294005345551738</v>
      </c>
      <c r="G3324" s="178">
        <f>(1-F3324)*100</f>
        <v>-2.9400534555173774</v>
      </c>
    </row>
    <row r="3325" spans="1:7">
      <c r="A3325" s="96">
        <v>45082</v>
      </c>
      <c r="B3325">
        <v>2666.5</v>
      </c>
      <c r="D3325" s="178">
        <f t="shared" si="407"/>
        <v>0.98905786350148372</v>
      </c>
      <c r="E3325" s="178">
        <f t="shared" si="408"/>
        <v>1.0942136498516275</v>
      </c>
    </row>
    <row r="3326" spans="1:7">
      <c r="A3326" s="96">
        <v>45083</v>
      </c>
      <c r="B3326">
        <v>2642</v>
      </c>
      <c r="D3326" s="178">
        <f t="shared" ref="D3326:D3328" si="409">+B3326/B3325</f>
        <v>0.99081192574535903</v>
      </c>
      <c r="E3326" s="178">
        <f t="shared" ref="E3326:E3328" si="410">(1-D3326)*100</f>
        <v>0.91880742546409655</v>
      </c>
    </row>
    <row r="3327" spans="1:7">
      <c r="A3327" s="96">
        <v>45084</v>
      </c>
      <c r="B3327">
        <v>2631.5</v>
      </c>
      <c r="D3327" s="178">
        <f t="shared" si="409"/>
        <v>0.99602573807721428</v>
      </c>
      <c r="E3327" s="178">
        <f t="shared" si="410"/>
        <v>0.39742619227857157</v>
      </c>
    </row>
    <row r="3328" spans="1:7">
      <c r="A3328" s="104">
        <v>45085</v>
      </c>
      <c r="B3328">
        <v>2631.5</v>
      </c>
      <c r="D3328" s="178">
        <f t="shared" si="409"/>
        <v>1</v>
      </c>
      <c r="E3328" s="178">
        <f t="shared" si="410"/>
        <v>0</v>
      </c>
    </row>
    <row r="3329" spans="1:7">
      <c r="A3329" s="96">
        <v>45086</v>
      </c>
      <c r="B3329">
        <v>2639.5</v>
      </c>
      <c r="D3329" s="178">
        <f t="shared" ref="D3329:D3332" si="411">+B3329/B3328</f>
        <v>1.0030400912027362</v>
      </c>
      <c r="E3329" s="178">
        <f t="shared" ref="E3329:E3332" si="412">(1-D3329)*100</f>
        <v>-0.30400912027361837</v>
      </c>
      <c r="F3329" s="178">
        <f>+B3329/B3324</f>
        <v>0.97904302670623145</v>
      </c>
      <c r="G3329" s="178">
        <f>(1-F3329)*100</f>
        <v>2.0956973293768555</v>
      </c>
    </row>
    <row r="3330" spans="1:7">
      <c r="A3330" s="96">
        <v>45089</v>
      </c>
      <c r="B3330">
        <v>2633.5</v>
      </c>
      <c r="D3330" s="178">
        <f t="shared" si="411"/>
        <v>0.9977268422049631</v>
      </c>
      <c r="E3330" s="178">
        <f t="shared" si="412"/>
        <v>0.22731577950368953</v>
      </c>
    </row>
    <row r="3331" spans="1:7">
      <c r="A3331" s="96">
        <v>45090</v>
      </c>
      <c r="B3331">
        <v>2638.5</v>
      </c>
      <c r="D3331" s="178">
        <f t="shared" si="411"/>
        <v>1.0018986140117714</v>
      </c>
      <c r="E3331" s="178">
        <f t="shared" si="412"/>
        <v>-0.18986140117713823</v>
      </c>
    </row>
    <row r="3332" spans="1:7">
      <c r="A3332" s="96">
        <v>45091</v>
      </c>
      <c r="B3332">
        <v>2666.5</v>
      </c>
      <c r="D3332" s="178">
        <f t="shared" si="411"/>
        <v>1.0106120902027667</v>
      </c>
      <c r="E3332" s="178">
        <f t="shared" si="412"/>
        <v>-1.0612090202766655</v>
      </c>
    </row>
    <row r="3333" spans="1:7">
      <c r="A3333" s="96">
        <v>45092</v>
      </c>
      <c r="B3333">
        <v>2649.5</v>
      </c>
      <c r="D3333" s="178">
        <f t="shared" ref="D3333:D3336" si="413">+B3333/B3332</f>
        <v>0.99362460153759613</v>
      </c>
      <c r="E3333" s="178">
        <f t="shared" ref="E3333:E3336" si="414">(1-D3333)*100</f>
        <v>0.63753984624038695</v>
      </c>
    </row>
    <row r="3334" spans="1:7">
      <c r="A3334" s="96">
        <v>45093</v>
      </c>
      <c r="B3334">
        <v>2654</v>
      </c>
      <c r="D3334" s="178">
        <f t="shared" si="413"/>
        <v>1.0016984336667296</v>
      </c>
      <c r="E3334" s="178">
        <f t="shared" si="414"/>
        <v>-0.16984336667296152</v>
      </c>
      <c r="F3334" s="178">
        <f>+B3334/B3329</f>
        <v>1.0054934646713394</v>
      </c>
      <c r="G3334" s="178">
        <f>(1-F3334)*100</f>
        <v>-0.54934646713393764</v>
      </c>
    </row>
    <row r="3335" spans="1:7">
      <c r="A3335" s="96">
        <v>45096</v>
      </c>
      <c r="B3335">
        <v>2647.5</v>
      </c>
      <c r="D3335" s="178">
        <f t="shared" si="413"/>
        <v>0.997550866616428</v>
      </c>
      <c r="E3335" s="178">
        <f t="shared" si="414"/>
        <v>0.24491333835719997</v>
      </c>
    </row>
    <row r="3336" spans="1:7">
      <c r="A3336" s="96">
        <v>45097</v>
      </c>
      <c r="B3336">
        <v>2593.5</v>
      </c>
      <c r="D3336" s="178">
        <f t="shared" si="413"/>
        <v>0.97960339943342778</v>
      </c>
      <c r="E3336" s="178">
        <f t="shared" si="414"/>
        <v>2.0396600566572221</v>
      </c>
    </row>
    <row r="3337" spans="1:7">
      <c r="A3337" s="96">
        <v>45098</v>
      </c>
      <c r="B3337">
        <v>2598</v>
      </c>
      <c r="D3337" s="178">
        <f t="shared" ref="D3337:D3339" si="415">+B3337/B3336</f>
        <v>1.001735106998265</v>
      </c>
      <c r="E3337" s="178">
        <f t="shared" ref="E3337:E3339" si="416">(1-D3337)*100</f>
        <v>-0.1735106998264957</v>
      </c>
    </row>
    <row r="3338" spans="1:7">
      <c r="A3338" s="96">
        <v>45099</v>
      </c>
      <c r="B3338">
        <v>2618.5</v>
      </c>
      <c r="D3338" s="178">
        <f t="shared" si="415"/>
        <v>1.0078906851424172</v>
      </c>
      <c r="E3338" s="178">
        <f t="shared" si="416"/>
        <v>-0.78906851424171975</v>
      </c>
    </row>
    <row r="3339" spans="1:7">
      <c r="A3339" s="96">
        <v>45100</v>
      </c>
      <c r="B3339">
        <v>2606</v>
      </c>
      <c r="D3339" s="178">
        <f t="shared" si="415"/>
        <v>0.99522627458468593</v>
      </c>
      <c r="E3339" s="178">
        <f t="shared" si="416"/>
        <v>0.47737254153140674</v>
      </c>
      <c r="F3339" s="178">
        <f>+B3339/B3334</f>
        <v>0.98191409193669932</v>
      </c>
      <c r="G3339" s="178">
        <f>(1-F3339)*100</f>
        <v>1.8085908063300682</v>
      </c>
    </row>
    <row r="3340" spans="1:7">
      <c r="A3340" s="96">
        <v>45103</v>
      </c>
      <c r="B3340">
        <v>2617</v>
      </c>
      <c r="D3340" s="178">
        <f t="shared" ref="D3340" si="417">+B3340/B3339</f>
        <v>1.0042210283960091</v>
      </c>
      <c r="E3340" s="178">
        <f t="shared" ref="E3340" si="418">(1-D3340)*100</f>
        <v>-0.42210283960091299</v>
      </c>
    </row>
    <row r="3341" spans="1:7">
      <c r="A3341" s="96">
        <v>45104</v>
      </c>
      <c r="B3341">
        <v>2615.5</v>
      </c>
      <c r="D3341" s="178">
        <f t="shared" ref="D3341" si="419">+B3341/B3340</f>
        <v>0.9994268246083301</v>
      </c>
      <c r="E3341" s="178">
        <f t="shared" ref="E3341" si="420">(1-D3341)*100</f>
        <v>5.7317539166990006E-2</v>
      </c>
    </row>
    <row r="3342" spans="1:7">
      <c r="A3342" s="96">
        <v>45105</v>
      </c>
      <c r="B3342">
        <v>2620.5</v>
      </c>
      <c r="D3342" s="178">
        <f t="shared" ref="D3342" si="421">+B3342/B3341</f>
        <v>1.0019116803670427</v>
      </c>
      <c r="E3342" s="178">
        <f t="shared" ref="E3342" si="422">(1-D3342)*100</f>
        <v>-0.19116803670427007</v>
      </c>
    </row>
    <row r="3343" spans="1:7">
      <c r="A3343" s="96">
        <v>45106</v>
      </c>
      <c r="B3343">
        <v>2620.5</v>
      </c>
      <c r="D3343" s="178">
        <f t="shared" ref="D3343:D3344" si="423">+B3343/B3342</f>
        <v>1</v>
      </c>
      <c r="E3343" s="178">
        <f t="shared" ref="E3343:E3344" si="424">(1-D3343)*100</f>
        <v>0</v>
      </c>
    </row>
    <row r="3344" spans="1:7">
      <c r="A3344" s="96">
        <v>45107</v>
      </c>
      <c r="B3344">
        <v>2592.5</v>
      </c>
      <c r="D3344" s="178">
        <f t="shared" si="423"/>
        <v>0.989315016218279</v>
      </c>
      <c r="E3344" s="178">
        <f t="shared" si="424"/>
        <v>1.0684983781721002</v>
      </c>
      <c r="F3344" s="178">
        <f>+B3344/B3339</f>
        <v>0.9948196469685342</v>
      </c>
      <c r="G3344" s="178">
        <f>(1-F3344)*100</f>
        <v>0.51803530314658008</v>
      </c>
    </row>
    <row r="3345" spans="1:11">
      <c r="A3345" s="96">
        <v>45110</v>
      </c>
      <c r="B3345">
        <v>2507</v>
      </c>
      <c r="D3345" s="178">
        <f t="shared" ref="D3345:D3347" si="425">+B3345/B3344</f>
        <v>0.96702025072324016</v>
      </c>
      <c r="E3345" s="178">
        <f t="shared" ref="E3345:E3347" si="426">(1-D3345)*100</f>
        <v>3.297974927675984</v>
      </c>
    </row>
    <row r="3346" spans="1:11">
      <c r="A3346" s="96">
        <v>45111</v>
      </c>
      <c r="B3346">
        <v>2419</v>
      </c>
      <c r="D3346" s="178">
        <f t="shared" si="425"/>
        <v>0.9648982848025528</v>
      </c>
      <c r="E3346" s="178">
        <f t="shared" si="426"/>
        <v>3.5101715197447203</v>
      </c>
    </row>
    <row r="3347" spans="1:11">
      <c r="A3347" s="96">
        <v>45112</v>
      </c>
      <c r="B3347">
        <v>2374</v>
      </c>
      <c r="D3347" s="178">
        <f t="shared" si="425"/>
        <v>0.9813972715998347</v>
      </c>
      <c r="E3347" s="178">
        <f t="shared" si="426"/>
        <v>1.8602728400165303</v>
      </c>
      <c r="F3347" s="178">
        <f>+B3347/B3342</f>
        <v>0.90593398206449149</v>
      </c>
      <c r="G3347" s="178">
        <f>(1-F3347)*100</f>
        <v>9.4066017935508501</v>
      </c>
    </row>
    <row r="3348" spans="1:11">
      <c r="A3348" s="96">
        <v>45113</v>
      </c>
      <c r="B3348">
        <v>2343</v>
      </c>
      <c r="D3348" s="178">
        <f t="shared" ref="D3348:D3354" si="427">+B3348/B3347</f>
        <v>0.98694187026116265</v>
      </c>
      <c r="E3348" s="178">
        <f t="shared" ref="E3348:E3354" si="428">(1-D3348)*100</f>
        <v>1.3058129738837354</v>
      </c>
      <c r="K3348" s="29"/>
    </row>
    <row r="3349" spans="1:11">
      <c r="A3349" s="96">
        <v>45114</v>
      </c>
      <c r="B3349">
        <v>2293.5</v>
      </c>
      <c r="D3349" s="178">
        <f t="shared" si="427"/>
        <v>0.97887323943661975</v>
      </c>
      <c r="E3349" s="178">
        <f t="shared" si="428"/>
        <v>2.1126760563380254</v>
      </c>
      <c r="F3349" s="178">
        <f>+B3349/B3344</f>
        <v>0.88466730954676953</v>
      </c>
      <c r="G3349" s="178">
        <f>(1-F3349)*100</f>
        <v>11.533269045323047</v>
      </c>
    </row>
    <row r="3350" spans="1:11">
      <c r="A3350" s="96">
        <v>45117</v>
      </c>
      <c r="B3350">
        <v>2294</v>
      </c>
      <c r="D3350" s="178">
        <f t="shared" si="427"/>
        <v>1.000218007412252</v>
      </c>
      <c r="E3350" s="178">
        <f t="shared" si="428"/>
        <v>-2.1800741225197484E-2</v>
      </c>
    </row>
    <row r="3351" spans="1:11">
      <c r="A3351" s="96">
        <v>45118</v>
      </c>
      <c r="B3351">
        <v>2305.5</v>
      </c>
      <c r="D3351" s="178">
        <f t="shared" si="427"/>
        <v>1.0050130775937227</v>
      </c>
      <c r="E3351" s="178">
        <f t="shared" si="428"/>
        <v>-0.50130775937227146</v>
      </c>
    </row>
    <row r="3352" spans="1:11">
      <c r="A3352" s="96">
        <v>45119</v>
      </c>
      <c r="B3352">
        <v>2285</v>
      </c>
      <c r="D3352" s="178">
        <f t="shared" si="427"/>
        <v>0.99110821947516803</v>
      </c>
      <c r="E3352" s="178">
        <f t="shared" si="428"/>
        <v>0.88917805248319715</v>
      </c>
    </row>
    <row r="3353" spans="1:11">
      <c r="A3353" s="96">
        <v>45120</v>
      </c>
      <c r="B3353">
        <v>2257</v>
      </c>
      <c r="D3353" s="178">
        <f t="shared" si="427"/>
        <v>0.98774617067833703</v>
      </c>
      <c r="E3353" s="178">
        <f t="shared" si="428"/>
        <v>1.2253829321662968</v>
      </c>
    </row>
    <row r="3354" spans="1:11">
      <c r="A3354" s="96">
        <v>45121</v>
      </c>
      <c r="B3354">
        <v>2232</v>
      </c>
      <c r="D3354" s="178">
        <f t="shared" si="427"/>
        <v>0.98892334957908723</v>
      </c>
      <c r="E3354" s="178">
        <f t="shared" si="428"/>
        <v>1.107665042091277</v>
      </c>
      <c r="F3354" s="178">
        <f>+B3354/B3349</f>
        <v>0.97318508829300199</v>
      </c>
      <c r="G3354" s="178">
        <f>(1-F3354)*100</f>
        <v>2.6814911706998013</v>
      </c>
    </row>
    <row r="3355" spans="1:11">
      <c r="A3355" s="96">
        <v>45124</v>
      </c>
      <c r="B3355">
        <v>2219.5</v>
      </c>
      <c r="D3355" s="178">
        <f t="shared" ref="D3355:D3359" si="429">+B3355/B3354</f>
        <v>0.99439964157706096</v>
      </c>
      <c r="E3355" s="178">
        <f t="shared" ref="E3355:E3359" si="430">(1-D3355)*100</f>
        <v>0.56003584229390446</v>
      </c>
    </row>
    <row r="3356" spans="1:11">
      <c r="A3356" s="96">
        <v>45125</v>
      </c>
      <c r="B3356">
        <v>2217</v>
      </c>
      <c r="D3356" s="178">
        <f t="shared" si="429"/>
        <v>0.99887362018472625</v>
      </c>
      <c r="E3356" s="178">
        <f t="shared" si="430"/>
        <v>0.11263798152737481</v>
      </c>
    </row>
    <row r="3357" spans="1:11">
      <c r="A3357" s="96">
        <v>45126</v>
      </c>
      <c r="B3357">
        <v>2200.5</v>
      </c>
      <c r="D3357" s="178">
        <f t="shared" si="429"/>
        <v>0.99255751014884974</v>
      </c>
      <c r="E3357" s="178">
        <f t="shared" si="430"/>
        <v>0.7442489851150258</v>
      </c>
    </row>
    <row r="3358" spans="1:11">
      <c r="A3358" s="96">
        <v>45127</v>
      </c>
      <c r="B3358">
        <v>2170.5</v>
      </c>
      <c r="D3358" s="178">
        <f t="shared" si="429"/>
        <v>0.98636673483299253</v>
      </c>
      <c r="E3358" s="178">
        <f t="shared" si="430"/>
        <v>1.3633265167007469</v>
      </c>
    </row>
    <row r="3359" spans="1:11">
      <c r="A3359" s="96">
        <v>45128</v>
      </c>
      <c r="B3359">
        <v>2188</v>
      </c>
      <c r="D3359" s="178">
        <f t="shared" si="429"/>
        <v>1.0080626583736467</v>
      </c>
      <c r="E3359" s="178">
        <f t="shared" si="430"/>
        <v>-0.8062658373646725</v>
      </c>
      <c r="F3359" s="178">
        <f>+B3359/B3354</f>
        <v>0.98028673835125446</v>
      </c>
      <c r="G3359" s="178">
        <f>(1-F3359)*100</f>
        <v>1.9713261648745539</v>
      </c>
    </row>
    <row r="3360" spans="1:11">
      <c r="A3360" s="96">
        <v>45131</v>
      </c>
      <c r="B3360">
        <v>2198</v>
      </c>
      <c r="D3360" s="178">
        <f t="shared" ref="D3360:D3362" si="431">+B3360/B3359</f>
        <v>1.0045703839122486</v>
      </c>
      <c r="E3360" s="178">
        <f t="shared" ref="E3360:E3362" si="432">(1-D3360)*100</f>
        <v>-0.45703839122486212</v>
      </c>
    </row>
    <row r="3361" spans="1:7">
      <c r="A3361" s="96">
        <v>45132</v>
      </c>
      <c r="B3361">
        <v>2208.5</v>
      </c>
      <c r="D3361" s="178">
        <f t="shared" si="431"/>
        <v>1.0047770700636942</v>
      </c>
      <c r="E3361" s="178">
        <f t="shared" si="432"/>
        <v>-0.47770700636942109</v>
      </c>
    </row>
    <row r="3362" spans="1:7">
      <c r="A3362" s="96">
        <v>45133</v>
      </c>
      <c r="B3362">
        <v>2238</v>
      </c>
      <c r="D3362" s="178">
        <f t="shared" si="431"/>
        <v>1.0133574824541545</v>
      </c>
      <c r="E3362" s="178">
        <f t="shared" si="432"/>
        <v>-1.3357482454154468</v>
      </c>
    </row>
    <row r="3363" spans="1:7">
      <c r="A3363" s="96">
        <v>45134</v>
      </c>
      <c r="B3363">
        <v>2250</v>
      </c>
      <c r="D3363" s="178">
        <f t="shared" ref="D3363:D3365" si="433">+B3363/B3362</f>
        <v>1.0053619302949062</v>
      </c>
      <c r="E3363" s="178">
        <f t="shared" ref="E3363:E3365" si="434">(1-D3363)*100</f>
        <v>-0.53619302949061698</v>
      </c>
    </row>
    <row r="3364" spans="1:7">
      <c r="A3364" s="96">
        <v>45135</v>
      </c>
      <c r="B3364">
        <v>2244.5</v>
      </c>
      <c r="D3364" s="178">
        <f t="shared" si="433"/>
        <v>0.99755555555555553</v>
      </c>
      <c r="E3364" s="178">
        <f t="shared" si="434"/>
        <v>0.24444444444444713</v>
      </c>
      <c r="F3364" s="178">
        <f>+B3364/B3359</f>
        <v>1.0258226691042047</v>
      </c>
      <c r="G3364" s="178">
        <f>(1-F3364)*100</f>
        <v>-2.5822669104204721</v>
      </c>
    </row>
    <row r="3365" spans="1:7">
      <c r="A3365" s="96">
        <v>45138</v>
      </c>
      <c r="B3365">
        <v>2237</v>
      </c>
      <c r="D3365" s="178">
        <f t="shared" si="433"/>
        <v>0.99665849855201605</v>
      </c>
      <c r="E3365" s="178">
        <f t="shared" si="434"/>
        <v>0.33415014479839522</v>
      </c>
    </row>
    <row r="3366" spans="1:7">
      <c r="A3366" s="96">
        <v>45139</v>
      </c>
      <c r="B3366">
        <v>2237.5</v>
      </c>
      <c r="D3366" s="178">
        <f t="shared" ref="D3366:D3373" si="435">+B3366/B3365</f>
        <v>1.0002235136343316</v>
      </c>
      <c r="E3366" s="178">
        <f t="shared" ref="E3366:E3373" si="436">(1-D3366)*100</f>
        <v>-2.2351363433159577E-2</v>
      </c>
    </row>
    <row r="3367" spans="1:7">
      <c r="A3367" s="96">
        <v>45140</v>
      </c>
      <c r="B3367">
        <v>2227</v>
      </c>
      <c r="D3367" s="178">
        <f t="shared" si="435"/>
        <v>0.99530726256983237</v>
      </c>
      <c r="E3367" s="178">
        <f t="shared" si="436"/>
        <v>0.46927374301676261</v>
      </c>
    </row>
    <row r="3368" spans="1:7">
      <c r="A3368" s="96">
        <v>45141</v>
      </c>
      <c r="B3368">
        <v>2209</v>
      </c>
      <c r="D3368" s="178">
        <f t="shared" si="435"/>
        <v>0.99191737763807808</v>
      </c>
      <c r="E3368" s="178">
        <f t="shared" si="436"/>
        <v>0.80826223619219206</v>
      </c>
    </row>
    <row r="3369" spans="1:7">
      <c r="A3369" s="96">
        <v>45142</v>
      </c>
      <c r="B3369">
        <v>2203.5</v>
      </c>
      <c r="D3369" s="178">
        <f t="shared" si="435"/>
        <v>0.9975101856043459</v>
      </c>
      <c r="E3369" s="178">
        <f t="shared" si="436"/>
        <v>0.24898143956540997</v>
      </c>
      <c r="F3369" s="178">
        <f>+B3369/B3364</f>
        <v>0.98173312541768765</v>
      </c>
      <c r="G3369" s="178">
        <f>(1-F3369)*100</f>
        <v>1.8266874582312354</v>
      </c>
    </row>
    <row r="3370" spans="1:7">
      <c r="A3370" s="96">
        <v>45145</v>
      </c>
      <c r="B3370">
        <v>2213.5</v>
      </c>
      <c r="D3370" s="178">
        <f t="shared" si="435"/>
        <v>1.0045382346267302</v>
      </c>
      <c r="E3370" s="178">
        <f t="shared" si="436"/>
        <v>-0.45382346267301976</v>
      </c>
    </row>
    <row r="3371" spans="1:7">
      <c r="A3371" s="96">
        <v>45146</v>
      </c>
      <c r="B3371">
        <v>2200</v>
      </c>
      <c r="D3371" s="178">
        <f t="shared" si="435"/>
        <v>0.99390106166704317</v>
      </c>
      <c r="E3371" s="178">
        <f t="shared" si="436"/>
        <v>0.6098938332956827</v>
      </c>
    </row>
    <row r="3372" spans="1:7">
      <c r="A3372" s="96">
        <v>45147</v>
      </c>
      <c r="B3372">
        <v>2189</v>
      </c>
      <c r="D3372" s="178">
        <f t="shared" si="435"/>
        <v>0.995</v>
      </c>
      <c r="E3372" s="178">
        <f t="shared" si="436"/>
        <v>0.50000000000000044</v>
      </c>
    </row>
    <row r="3373" spans="1:7">
      <c r="A3373" s="96">
        <v>45148</v>
      </c>
      <c r="B3373">
        <v>2159.5</v>
      </c>
      <c r="D3373" s="178">
        <f t="shared" si="435"/>
        <v>0.9865235267245317</v>
      </c>
      <c r="E3373" s="178">
        <f t="shared" si="436"/>
        <v>1.3476473275468304</v>
      </c>
    </row>
    <row r="3374" spans="1:7">
      <c r="A3374" s="96">
        <v>45149</v>
      </c>
      <c r="B3374">
        <v>2149</v>
      </c>
      <c r="D3374" s="178">
        <f t="shared" ref="D3374:D3376" si="437">+B3374/B3373</f>
        <v>0.99513776337115067</v>
      </c>
      <c r="E3374" s="178">
        <f t="shared" ref="E3374:E3376" si="438">(1-D3374)*100</f>
        <v>0.48622366288493257</v>
      </c>
      <c r="F3374" s="178">
        <f>+B3374/B3369</f>
        <v>0.9752666212843204</v>
      </c>
      <c r="G3374" s="178">
        <f>(1-F3374)*100</f>
        <v>2.4733378715679599</v>
      </c>
    </row>
    <row r="3375" spans="1:7">
      <c r="A3375" s="96">
        <v>45152</v>
      </c>
      <c r="B3375">
        <v>2161</v>
      </c>
      <c r="D3375" s="178">
        <f t="shared" si="437"/>
        <v>1.0055839925546766</v>
      </c>
      <c r="E3375" s="178">
        <f t="shared" si="438"/>
        <v>-0.55839925546765645</v>
      </c>
    </row>
    <row r="3376" spans="1:7">
      <c r="A3376" s="96">
        <v>45153</v>
      </c>
      <c r="B3376">
        <v>2236</v>
      </c>
      <c r="D3376" s="178">
        <f t="shared" si="437"/>
        <v>1.0347061545580749</v>
      </c>
      <c r="E3376" s="178">
        <f t="shared" si="438"/>
        <v>-3.4706154558074909</v>
      </c>
    </row>
    <row r="3377" spans="1:7">
      <c r="A3377" s="96">
        <v>45154</v>
      </c>
      <c r="B3377">
        <v>2327</v>
      </c>
      <c r="D3377" s="178">
        <f t="shared" ref="D3377:D3380" si="439">+B3377/B3376</f>
        <v>1.0406976744186047</v>
      </c>
      <c r="E3377" s="178">
        <f t="shared" ref="E3377:E3380" si="440">(1-D3377)*100</f>
        <v>-4.0697674418604723</v>
      </c>
    </row>
    <row r="3378" spans="1:7">
      <c r="A3378" s="96">
        <v>45155</v>
      </c>
      <c r="B3378">
        <v>2328.5</v>
      </c>
      <c r="D3378" s="178">
        <f t="shared" si="439"/>
        <v>1.0006446067898582</v>
      </c>
      <c r="E3378" s="178">
        <f t="shared" si="440"/>
        <v>-6.4460678985822639E-2</v>
      </c>
    </row>
    <row r="3379" spans="1:7">
      <c r="A3379" s="96">
        <v>45156</v>
      </c>
      <c r="B3379">
        <v>2305.5</v>
      </c>
      <c r="D3379" s="178">
        <f t="shared" si="439"/>
        <v>0.99012239639252742</v>
      </c>
      <c r="E3379" s="178">
        <f t="shared" si="440"/>
        <v>0.98776036074725848</v>
      </c>
      <c r="F3379" s="178">
        <f>+B3379/B3374</f>
        <v>1.0728245695672405</v>
      </c>
      <c r="G3379" s="178">
        <f>(1-F3379)*100</f>
        <v>-7.2824569567240482</v>
      </c>
    </row>
    <row r="3380" spans="1:7">
      <c r="A3380" s="96">
        <v>45159</v>
      </c>
      <c r="B3380">
        <v>2298.5</v>
      </c>
      <c r="D3380" s="178">
        <f t="shared" si="439"/>
        <v>0.99696378225981352</v>
      </c>
      <c r="E3380" s="178">
        <f t="shared" si="440"/>
        <v>0.30362177401864754</v>
      </c>
    </row>
    <row r="3381" spans="1:7">
      <c r="A3381" s="96">
        <v>45160</v>
      </c>
      <c r="B3381">
        <v>2279</v>
      </c>
      <c r="D3381" s="178">
        <f t="shared" ref="D3381:D3384" si="441">+B3381/B3380</f>
        <v>0.99151620622144876</v>
      </c>
      <c r="E3381" s="178">
        <f t="shared" ref="E3381:E3384" si="442">(1-D3381)*100</f>
        <v>0.84837937785512407</v>
      </c>
    </row>
    <row r="3382" spans="1:7">
      <c r="A3382" s="96">
        <v>45161</v>
      </c>
      <c r="B3382">
        <v>2271.5</v>
      </c>
      <c r="D3382" s="178">
        <f t="shared" si="441"/>
        <v>0.99670908293111016</v>
      </c>
      <c r="E3382" s="178">
        <f t="shared" si="442"/>
        <v>0.32909170688898426</v>
      </c>
    </row>
    <row r="3383" spans="1:7">
      <c r="A3383" s="96">
        <v>45162</v>
      </c>
      <c r="B3383">
        <v>2275</v>
      </c>
      <c r="D3383" s="178">
        <f t="shared" si="441"/>
        <v>1.0015408320493067</v>
      </c>
      <c r="E3383" s="178">
        <f t="shared" si="442"/>
        <v>-0.15408320493066618</v>
      </c>
    </row>
    <row r="3384" spans="1:7">
      <c r="A3384" s="96">
        <v>45163</v>
      </c>
      <c r="B3384">
        <v>2287.5</v>
      </c>
      <c r="D3384" s="178">
        <f t="shared" si="441"/>
        <v>1.0054945054945055</v>
      </c>
      <c r="E3384" s="178">
        <f t="shared" si="442"/>
        <v>-0.5494505494505475</v>
      </c>
      <c r="F3384" s="178">
        <f>+B3384/B3379</f>
        <v>0.99219258295380608</v>
      </c>
      <c r="G3384" s="178">
        <f>(1-F3384)*100</f>
        <v>0.78074170461939207</v>
      </c>
    </row>
    <row r="3385" spans="1:7">
      <c r="A3385" s="104">
        <v>45166</v>
      </c>
      <c r="B3385">
        <v>2306.5</v>
      </c>
      <c r="D3385" s="178">
        <f t="shared" ref="D3385:D3389" si="443">+B3385/B3384</f>
        <v>1.0083060109289617</v>
      </c>
      <c r="E3385" s="178">
        <f t="shared" ref="E3385:E3389" si="444">(1-D3385)*100</f>
        <v>-0.83060109289616602</v>
      </c>
    </row>
    <row r="3386" spans="1:7">
      <c r="A3386" s="96">
        <v>45167</v>
      </c>
      <c r="B3386">
        <v>2308.5</v>
      </c>
      <c r="D3386" s="178">
        <f t="shared" si="443"/>
        <v>1.0008671146759158</v>
      </c>
      <c r="E3386" s="178">
        <f t="shared" si="444"/>
        <v>-8.6711467591582547E-2</v>
      </c>
    </row>
    <row r="3387" spans="1:7">
      <c r="A3387" s="96">
        <v>45168</v>
      </c>
      <c r="B3387">
        <v>2310.5</v>
      </c>
      <c r="D3387" s="178">
        <f t="shared" si="443"/>
        <v>1.0008663634394628</v>
      </c>
      <c r="E3387" s="178">
        <f t="shared" si="444"/>
        <v>-8.663634394627806E-2</v>
      </c>
    </row>
    <row r="3388" spans="1:7">
      <c r="A3388" s="96">
        <v>45169</v>
      </c>
      <c r="B3388">
        <v>2301</v>
      </c>
      <c r="D3388" s="178">
        <f t="shared" si="443"/>
        <v>0.99588833585803938</v>
      </c>
      <c r="E3388" s="178">
        <f t="shared" si="444"/>
        <v>0.41116641419606248</v>
      </c>
    </row>
    <row r="3389" spans="1:7">
      <c r="A3389" s="96">
        <v>45170</v>
      </c>
      <c r="B3389">
        <v>2307.5</v>
      </c>
      <c r="D3389" s="178">
        <f t="shared" si="443"/>
        <v>1.0028248587570621</v>
      </c>
      <c r="E3389" s="178">
        <f t="shared" si="444"/>
        <v>-0.28248587570620654</v>
      </c>
      <c r="F3389" s="178">
        <f>+B3389/B3384</f>
        <v>1.0087431693989071</v>
      </c>
      <c r="G3389" s="178">
        <f>(1-F3389)*100</f>
        <v>-0.87431693989070691</v>
      </c>
    </row>
    <row r="3390" spans="1:7">
      <c r="A3390" s="96">
        <v>45173</v>
      </c>
      <c r="B3390">
        <v>2313.5</v>
      </c>
      <c r="D3390" s="178">
        <f t="shared" ref="D3390:D3393" si="445">+B3390/B3389</f>
        <v>1.0026002166847237</v>
      </c>
      <c r="E3390" s="178">
        <f t="shared" ref="E3390:E3393" si="446">(1-D3390)*100</f>
        <v>-0.26002166847236552</v>
      </c>
    </row>
    <row r="3391" spans="1:7">
      <c r="A3391" s="96">
        <v>45174</v>
      </c>
      <c r="B3391">
        <v>2310</v>
      </c>
      <c r="D3391" s="178">
        <f t="shared" si="445"/>
        <v>0.99848714069591527</v>
      </c>
      <c r="E3391" s="178">
        <f t="shared" si="446"/>
        <v>0.15128593040847349</v>
      </c>
    </row>
    <row r="3392" spans="1:7">
      <c r="A3392" s="96">
        <v>45175</v>
      </c>
      <c r="B3392">
        <v>2299</v>
      </c>
      <c r="D3392" s="178">
        <f t="shared" si="445"/>
        <v>0.99523809523809526</v>
      </c>
      <c r="E3392" s="178">
        <f t="shared" si="446"/>
        <v>0.4761904761904745</v>
      </c>
    </row>
    <row r="3393" spans="1:7">
      <c r="A3393" s="104">
        <v>45176</v>
      </c>
      <c r="B3393">
        <v>2299</v>
      </c>
      <c r="D3393" s="178">
        <f t="shared" si="445"/>
        <v>1</v>
      </c>
      <c r="E3393" s="178">
        <f t="shared" si="446"/>
        <v>0</v>
      </c>
    </row>
    <row r="3394" spans="1:7">
      <c r="A3394" s="96">
        <v>45177</v>
      </c>
      <c r="B3394">
        <v>2293.5</v>
      </c>
      <c r="D3394" s="178">
        <f t="shared" ref="D3394:D3401" si="447">+B3394/B3393</f>
        <v>0.99760765550239239</v>
      </c>
      <c r="E3394" s="178">
        <f t="shared" ref="E3394:E3401" si="448">(1-D3394)*100</f>
        <v>0.23923444976076125</v>
      </c>
      <c r="F3394" s="178">
        <f>+B3394/B3389</f>
        <v>0.99393282773564462</v>
      </c>
      <c r="G3394" s="178">
        <f>(1-F3394)*100</f>
        <v>0.60671722643553805</v>
      </c>
    </row>
    <row r="3395" spans="1:7">
      <c r="A3395" s="96">
        <v>45180</v>
      </c>
      <c r="B3395">
        <v>2295</v>
      </c>
      <c r="D3395" s="178">
        <f t="shared" si="447"/>
        <v>1.0006540222367561</v>
      </c>
      <c r="E3395" s="178">
        <f t="shared" si="448"/>
        <v>-6.5402223675614657E-2</v>
      </c>
    </row>
    <row r="3396" spans="1:7">
      <c r="A3396" s="96">
        <v>45181</v>
      </c>
      <c r="B3396">
        <v>2303</v>
      </c>
      <c r="D3396" s="178">
        <f t="shared" si="447"/>
        <v>1.0034858387799563</v>
      </c>
      <c r="E3396" s="178">
        <f t="shared" si="448"/>
        <v>-0.34858387799563406</v>
      </c>
    </row>
    <row r="3397" spans="1:7">
      <c r="A3397" s="96">
        <v>45182</v>
      </c>
      <c r="B3397">
        <v>2306.5</v>
      </c>
      <c r="D3397" s="178">
        <f t="shared" si="447"/>
        <v>1.0015197568389058</v>
      </c>
      <c r="E3397" s="178">
        <f t="shared" si="448"/>
        <v>-0.15197568389058169</v>
      </c>
    </row>
    <row r="3398" spans="1:7">
      <c r="A3398" s="96">
        <v>45183</v>
      </c>
      <c r="B3398">
        <v>2300.5</v>
      </c>
      <c r="D3398" s="178">
        <f t="shared" si="447"/>
        <v>0.9973986559722523</v>
      </c>
      <c r="E3398" s="178">
        <f t="shared" si="448"/>
        <v>0.26013440277476985</v>
      </c>
    </row>
    <row r="3399" spans="1:7">
      <c r="A3399" s="96">
        <v>45184</v>
      </c>
      <c r="B3399">
        <v>2305</v>
      </c>
      <c r="D3399" s="178">
        <f t="shared" si="447"/>
        <v>1.0019560965007608</v>
      </c>
      <c r="E3399" s="178">
        <f t="shared" si="448"/>
        <v>-0.19560965007607845</v>
      </c>
      <c r="F3399" s="178">
        <f>+B3399/B3394</f>
        <v>1.0050141704817963</v>
      </c>
      <c r="G3399" s="178">
        <f>(1-F3399)*100</f>
        <v>-0.50141704817963095</v>
      </c>
    </row>
    <row r="3400" spans="1:7">
      <c r="A3400" s="96">
        <v>45187</v>
      </c>
      <c r="B3400">
        <v>2300</v>
      </c>
      <c r="D3400" s="178">
        <f t="shared" si="447"/>
        <v>0.99783080260303691</v>
      </c>
      <c r="E3400" s="178">
        <f t="shared" si="448"/>
        <v>0.21691973969630851</v>
      </c>
    </row>
    <row r="3401" spans="1:7">
      <c r="A3401" s="96">
        <v>45188</v>
      </c>
      <c r="B3401">
        <v>2288.5</v>
      </c>
      <c r="D3401" s="178">
        <f t="shared" si="447"/>
        <v>0.995</v>
      </c>
      <c r="E3401" s="178">
        <f t="shared" si="448"/>
        <v>0.50000000000000044</v>
      </c>
    </row>
    <row r="3402" spans="1:7">
      <c r="A3402" s="96">
        <v>45189</v>
      </c>
      <c r="B3402">
        <v>2300.5</v>
      </c>
      <c r="D3402" s="178">
        <f t="shared" ref="D3402:D3407" si="449">+B3402/B3401</f>
        <v>1.0052436093511032</v>
      </c>
      <c r="E3402" s="178">
        <f t="shared" ref="E3402:E3407" si="450">(1-D3402)*100</f>
        <v>-0.524360935110324</v>
      </c>
    </row>
    <row r="3403" spans="1:7">
      <c r="A3403" s="96">
        <v>45190</v>
      </c>
      <c r="B3403">
        <v>2273</v>
      </c>
      <c r="D3403" s="178">
        <f t="shared" si="449"/>
        <v>0.98804607693979574</v>
      </c>
      <c r="E3403" s="178">
        <f t="shared" si="450"/>
        <v>1.1953923060204263</v>
      </c>
    </row>
    <row r="3404" spans="1:7">
      <c r="A3404" s="96">
        <v>45191</v>
      </c>
      <c r="B3404">
        <v>2289.5</v>
      </c>
      <c r="D3404" s="178">
        <f t="shared" si="449"/>
        <v>1.0072591289045314</v>
      </c>
      <c r="E3404" s="178">
        <f t="shared" si="450"/>
        <v>-0.72591289045313978</v>
      </c>
      <c r="F3404" s="178">
        <f>+B3404/B3399</f>
        <v>0.99327548806941435</v>
      </c>
      <c r="G3404" s="178">
        <f>(1-F3404)*100</f>
        <v>0.67245119305856527</v>
      </c>
    </row>
    <row r="3405" spans="1:7">
      <c r="A3405" s="96">
        <v>45194</v>
      </c>
      <c r="B3405">
        <v>2278</v>
      </c>
      <c r="D3405" s="178">
        <f t="shared" si="449"/>
        <v>0.99497706922908935</v>
      </c>
      <c r="E3405" s="178">
        <f t="shared" si="450"/>
        <v>0.50229307709106497</v>
      </c>
    </row>
    <row r="3406" spans="1:7">
      <c r="A3406" s="96">
        <v>45195</v>
      </c>
      <c r="B3406">
        <v>2285.5</v>
      </c>
      <c r="D3406" s="178">
        <f t="shared" si="449"/>
        <v>1.0032923617208078</v>
      </c>
      <c r="E3406" s="178">
        <f t="shared" si="450"/>
        <v>-0.32923617208078237</v>
      </c>
    </row>
    <row r="3407" spans="1:7">
      <c r="A3407" s="96">
        <v>45196</v>
      </c>
      <c r="B3407">
        <v>2283</v>
      </c>
      <c r="D3407" s="178">
        <f t="shared" si="449"/>
        <v>0.99890614745132356</v>
      </c>
      <c r="E3407" s="178">
        <f t="shared" si="450"/>
        <v>0.10938525486764439</v>
      </c>
    </row>
    <row r="3408" spans="1:7">
      <c r="A3408" s="96">
        <v>45197</v>
      </c>
      <c r="B3408">
        <v>2270</v>
      </c>
      <c r="D3408" s="178">
        <f t="shared" ref="D3408:D3411" si="451">+B3408/B3407</f>
        <v>0.99430573806395095</v>
      </c>
      <c r="E3408" s="178">
        <f t="shared" ref="E3408:E3411" si="452">(1-D3408)*100</f>
        <v>0.56942619360490498</v>
      </c>
    </row>
    <row r="3409" spans="1:7">
      <c r="A3409" s="96">
        <v>45198</v>
      </c>
      <c r="B3409">
        <v>2264.5</v>
      </c>
      <c r="D3409" s="178">
        <f t="shared" si="451"/>
        <v>0.99757709251101323</v>
      </c>
      <c r="E3409" s="178">
        <f t="shared" si="452"/>
        <v>0.24229074889867697</v>
      </c>
      <c r="F3409" s="178">
        <f>+B3409/B3404</f>
        <v>0.98908058528062892</v>
      </c>
      <c r="G3409" s="178">
        <f>(1-F3409)*100</f>
        <v>1.0919414719371079</v>
      </c>
    </row>
    <row r="3410" spans="1:7">
      <c r="A3410" s="96">
        <v>45201</v>
      </c>
      <c r="B3410">
        <v>2274.5</v>
      </c>
      <c r="D3410" s="178">
        <f t="shared" si="451"/>
        <v>1.0044159858688453</v>
      </c>
      <c r="E3410" s="178">
        <f t="shared" si="452"/>
        <v>-0.44159858688452847</v>
      </c>
    </row>
    <row r="3411" spans="1:7">
      <c r="A3411" s="96">
        <v>45202</v>
      </c>
      <c r="B3411">
        <v>2280.5</v>
      </c>
      <c r="D3411" s="178">
        <f t="shared" si="451"/>
        <v>1.0026379424049241</v>
      </c>
      <c r="E3411" s="178">
        <f t="shared" si="452"/>
        <v>-0.26379424049240985</v>
      </c>
    </row>
    <row r="3412" spans="1:7">
      <c r="A3412" s="96">
        <v>45203</v>
      </c>
      <c r="B3412">
        <v>2290</v>
      </c>
      <c r="D3412" s="178">
        <f t="shared" ref="D3412:D3414" si="453">+B3412/B3411</f>
        <v>1.0041657531243149</v>
      </c>
      <c r="E3412" s="178">
        <f t="shared" ref="E3412:E3414" si="454">(1-D3412)*100</f>
        <v>-0.4165753124314886</v>
      </c>
    </row>
    <row r="3413" spans="1:7">
      <c r="A3413" s="96">
        <v>45204</v>
      </c>
      <c r="B3413">
        <v>2288.5</v>
      </c>
      <c r="D3413" s="178">
        <f t="shared" si="453"/>
        <v>0.99934497816593881</v>
      </c>
      <c r="E3413" s="178">
        <f t="shared" si="454"/>
        <v>6.5502183406118686E-2</v>
      </c>
    </row>
    <row r="3414" spans="1:7">
      <c r="A3414" s="96">
        <v>45205</v>
      </c>
      <c r="B3414">
        <v>2287</v>
      </c>
      <c r="D3414" s="178">
        <f t="shared" si="453"/>
        <v>0.99934454883111212</v>
      </c>
      <c r="E3414" s="178">
        <f t="shared" si="454"/>
        <v>6.5545116888787724E-2</v>
      </c>
      <c r="F3414" s="178">
        <f>+B3414/B3409</f>
        <v>1.0099359682049018</v>
      </c>
      <c r="G3414" s="178">
        <f>(1-F3414)*100</f>
        <v>-0.9935968204901835</v>
      </c>
    </row>
    <row r="3415" spans="1:7">
      <c r="A3415" s="96">
        <v>45208</v>
      </c>
      <c r="B3415">
        <v>2290</v>
      </c>
      <c r="D3415" s="178">
        <f>+B3415/B3414</f>
        <v>1.0013117621337997</v>
      </c>
      <c r="E3415" s="178">
        <f>(1-D3415)*100</f>
        <v>-0.13117621337996876</v>
      </c>
    </row>
    <row r="3416" spans="1:7">
      <c r="A3416" s="96">
        <v>45209</v>
      </c>
      <c r="B3416">
        <v>2294.5</v>
      </c>
      <c r="D3416" s="178">
        <f t="shared" ref="D3416:D3418" si="455">+B3416/B3415</f>
        <v>1.0019650655021834</v>
      </c>
      <c r="E3416" s="178">
        <f t="shared" ref="E3416:E3418" si="456">(1-D3416)*100</f>
        <v>-0.19650655021834496</v>
      </c>
    </row>
    <row r="3417" spans="1:7">
      <c r="A3417" s="96">
        <v>45210</v>
      </c>
      <c r="B3417">
        <v>2300.5</v>
      </c>
      <c r="D3417" s="178">
        <f t="shared" si="455"/>
        <v>1.0026149487905862</v>
      </c>
      <c r="E3417" s="178">
        <f t="shared" si="456"/>
        <v>-0.26149487905862134</v>
      </c>
    </row>
    <row r="3418" spans="1:7">
      <c r="A3418" s="104">
        <v>45211</v>
      </c>
      <c r="B3418" s="192">
        <v>2300.5</v>
      </c>
      <c r="D3418" s="178">
        <f t="shared" si="455"/>
        <v>1</v>
      </c>
      <c r="E3418" s="178">
        <f t="shared" si="456"/>
        <v>0</v>
      </c>
    </row>
    <row r="3419" spans="1:7">
      <c r="A3419" s="96">
        <v>45212</v>
      </c>
      <c r="B3419">
        <v>2301.5</v>
      </c>
      <c r="D3419" s="178">
        <f t="shared" ref="D3419:D3423" si="457">+B3419/B3418</f>
        <v>1.0004346881112802</v>
      </c>
      <c r="E3419" s="178">
        <f t="shared" ref="E3419:E3423" si="458">(1-D3419)*100</f>
        <v>-4.3468811128022367E-2</v>
      </c>
      <c r="F3419" s="178">
        <f>+B3419/B3414</f>
        <v>1.0063401836466987</v>
      </c>
      <c r="G3419" s="178">
        <f>(1-F3419)*100</f>
        <v>-0.63401836466987493</v>
      </c>
    </row>
    <row r="3420" spans="1:7">
      <c r="A3420" s="96">
        <v>45215</v>
      </c>
      <c r="B3420">
        <v>2308.5</v>
      </c>
      <c r="D3420" s="178">
        <f t="shared" si="457"/>
        <v>1.0030414946773842</v>
      </c>
      <c r="E3420" s="178">
        <f t="shared" si="458"/>
        <v>-0.30414946773842377</v>
      </c>
    </row>
    <row r="3421" spans="1:7">
      <c r="A3421" s="96">
        <v>45216</v>
      </c>
      <c r="B3421">
        <v>2322</v>
      </c>
      <c r="D3421" s="178">
        <f t="shared" si="457"/>
        <v>1.0058479532163742</v>
      </c>
      <c r="E3421" s="178">
        <f t="shared" si="458"/>
        <v>-0.58479532163742132</v>
      </c>
    </row>
    <row r="3422" spans="1:7">
      <c r="A3422" s="96">
        <v>45217</v>
      </c>
      <c r="B3422">
        <v>2331.5</v>
      </c>
      <c r="D3422" s="178">
        <f t="shared" si="457"/>
        <v>1.0040913006029286</v>
      </c>
      <c r="E3422" s="178">
        <f t="shared" si="458"/>
        <v>-0.40913006029286159</v>
      </c>
    </row>
    <row r="3423" spans="1:7">
      <c r="A3423" s="96">
        <v>45218</v>
      </c>
      <c r="B3423">
        <v>2333.5</v>
      </c>
      <c r="D3423" s="178">
        <f t="shared" si="457"/>
        <v>1.0008578168561013</v>
      </c>
      <c r="E3423" s="178">
        <f t="shared" si="458"/>
        <v>-8.578168561013122E-2</v>
      </c>
    </row>
    <row r="3424" spans="1:7">
      <c r="A3424" s="96">
        <v>45219</v>
      </c>
      <c r="B3424">
        <v>2332</v>
      </c>
      <c r="D3424" s="178">
        <f t="shared" ref="D3424:D3426" si="459">+B3424/B3423</f>
        <v>0.99935718877223056</v>
      </c>
      <c r="E3424" s="178">
        <f t="shared" ref="E3424:E3426" si="460">(1-D3424)*100</f>
        <v>6.4281122776943533E-2</v>
      </c>
      <c r="F3424" s="178">
        <f>+B3424/B3419</f>
        <v>1.0132522268086031</v>
      </c>
      <c r="G3424" s="178">
        <f>(1-F3424)*100</f>
        <v>-1.3252226808603051</v>
      </c>
    </row>
    <row r="3425" spans="1:7">
      <c r="A3425" s="96">
        <v>45222</v>
      </c>
      <c r="B3425">
        <v>2333</v>
      </c>
      <c r="D3425" s="178">
        <f t="shared" si="459"/>
        <v>1.0004288164665522</v>
      </c>
      <c r="E3425" s="178">
        <f t="shared" si="460"/>
        <v>-4.2881646655223982E-2</v>
      </c>
    </row>
    <row r="3426" spans="1:7">
      <c r="A3426" s="96">
        <v>45223</v>
      </c>
      <c r="B3426">
        <v>2328</v>
      </c>
      <c r="D3426" s="178">
        <f t="shared" si="459"/>
        <v>0.99785683669095582</v>
      </c>
      <c r="E3426" s="178">
        <f t="shared" si="460"/>
        <v>0.21431633090441826</v>
      </c>
    </row>
    <row r="3427" spans="1:7">
      <c r="A3427" s="96">
        <v>45224</v>
      </c>
      <c r="B3427">
        <v>2322</v>
      </c>
      <c r="D3427" s="178">
        <f t="shared" ref="D3427:D3430" si="461">+B3427/B3426</f>
        <v>0.99742268041237114</v>
      </c>
      <c r="E3427" s="178">
        <f t="shared" ref="E3427:E3430" si="462">(1-D3427)*100</f>
        <v>0.25773195876288568</v>
      </c>
    </row>
    <row r="3428" spans="1:7">
      <c r="A3428" s="96">
        <v>45225</v>
      </c>
      <c r="B3428">
        <v>2322.5</v>
      </c>
      <c r="D3428" s="178">
        <f t="shared" si="461"/>
        <v>1.0002153316106805</v>
      </c>
      <c r="E3428" s="178">
        <f t="shared" si="462"/>
        <v>-2.1533161068054696E-2</v>
      </c>
    </row>
    <row r="3429" spans="1:7">
      <c r="A3429" s="96">
        <v>45226</v>
      </c>
      <c r="B3429">
        <v>2308.5</v>
      </c>
      <c r="D3429" s="178">
        <f t="shared" si="461"/>
        <v>0.99397201291711523</v>
      </c>
      <c r="E3429" s="178">
        <f t="shared" si="462"/>
        <v>0.6027987082884767</v>
      </c>
      <c r="F3429" s="178">
        <f>+B3429/B3424</f>
        <v>0.98992281303602059</v>
      </c>
      <c r="G3429" s="178">
        <f>(1-F3429)*100</f>
        <v>1.0077186963979412</v>
      </c>
    </row>
    <row r="3430" spans="1:7">
      <c r="A3430" s="96">
        <v>45229</v>
      </c>
      <c r="B3430">
        <v>2304.5</v>
      </c>
      <c r="D3430" s="178">
        <f t="shared" si="461"/>
        <v>0.99826727312107433</v>
      </c>
      <c r="E3430" s="178">
        <f t="shared" si="462"/>
        <v>0.17327268789256722</v>
      </c>
    </row>
    <row r="3431" spans="1:7">
      <c r="A3431" s="96">
        <v>45230</v>
      </c>
      <c r="B3431">
        <v>2329</v>
      </c>
      <c r="D3431" s="178">
        <f t="shared" ref="D3431:D3437" si="463">+B3431/B3430</f>
        <v>1.0106313733998697</v>
      </c>
      <c r="E3431" s="178">
        <f t="shared" ref="E3431:E3437" si="464">(1-D3431)*100</f>
        <v>-1.0631373399869748</v>
      </c>
    </row>
    <row r="3432" spans="1:7">
      <c r="A3432" s="242">
        <v>45231</v>
      </c>
      <c r="B3432">
        <v>2311.5</v>
      </c>
      <c r="D3432" s="178">
        <f t="shared" si="463"/>
        <v>0.99248604551309572</v>
      </c>
      <c r="E3432" s="178">
        <f t="shared" si="464"/>
        <v>0.7513954486904284</v>
      </c>
    </row>
    <row r="3433" spans="1:7">
      <c r="A3433" s="104">
        <v>45232</v>
      </c>
      <c r="B3433" s="192">
        <v>2311.5</v>
      </c>
      <c r="D3433" s="178">
        <f t="shared" si="463"/>
        <v>1</v>
      </c>
      <c r="E3433" s="178">
        <f t="shared" si="464"/>
        <v>0</v>
      </c>
    </row>
    <row r="3434" spans="1:7">
      <c r="A3434" s="96">
        <v>45233</v>
      </c>
      <c r="B3434">
        <v>2310.5</v>
      </c>
      <c r="D3434" s="178">
        <f t="shared" si="463"/>
        <v>0.99956738048886007</v>
      </c>
      <c r="E3434" s="178">
        <f t="shared" si="464"/>
        <v>4.3261951113993113E-2</v>
      </c>
      <c r="F3434" s="178">
        <f>+B3434/B3429</f>
        <v>1.0008663634394628</v>
      </c>
      <c r="G3434" s="178">
        <f>(1-F3434)*100</f>
        <v>-8.663634394627806E-2</v>
      </c>
    </row>
    <row r="3435" spans="1:7">
      <c r="A3435" s="96">
        <v>45236</v>
      </c>
      <c r="B3435">
        <v>2315.5</v>
      </c>
      <c r="D3435" s="178">
        <f t="shared" si="463"/>
        <v>1.0021640337589266</v>
      </c>
      <c r="E3435" s="178">
        <f t="shared" si="464"/>
        <v>-0.21640337589265979</v>
      </c>
    </row>
    <row r="3436" spans="1:7">
      <c r="A3436" s="96">
        <v>45237</v>
      </c>
      <c r="B3436">
        <v>2300.5</v>
      </c>
      <c r="D3436" s="178">
        <f t="shared" si="463"/>
        <v>0.99352191751241636</v>
      </c>
      <c r="E3436" s="178">
        <f t="shared" si="464"/>
        <v>0.64780824875836363</v>
      </c>
    </row>
    <row r="3437" spans="1:7">
      <c r="A3437" s="96">
        <v>45238</v>
      </c>
      <c r="B3437">
        <v>2274</v>
      </c>
      <c r="D3437" s="178">
        <f t="shared" si="463"/>
        <v>0.98848076505107585</v>
      </c>
      <c r="E3437" s="178">
        <f t="shared" si="464"/>
        <v>1.1519234948924151</v>
      </c>
    </row>
    <row r="3438" spans="1:7">
      <c r="A3438" s="96">
        <v>45239</v>
      </c>
      <c r="B3438">
        <v>2281.5</v>
      </c>
      <c r="D3438" s="178">
        <f t="shared" ref="D3438:D3442" si="465">+B3438/B3437</f>
        <v>1.0032981530343008</v>
      </c>
      <c r="E3438" s="178">
        <f t="shared" ref="E3438:E3442" si="466">(1-D3438)*100</f>
        <v>-0.32981530343008103</v>
      </c>
    </row>
    <row r="3439" spans="1:7">
      <c r="A3439" s="96">
        <v>45240</v>
      </c>
      <c r="B3439">
        <v>2262.5</v>
      </c>
      <c r="D3439" s="178">
        <f t="shared" si="465"/>
        <v>0.99167214551829941</v>
      </c>
      <c r="E3439" s="178">
        <f t="shared" si="466"/>
        <v>0.83278544817005917</v>
      </c>
      <c r="F3439" s="178">
        <f>+B3439/B3434</f>
        <v>0.97922527591430431</v>
      </c>
      <c r="G3439" s="178">
        <f>(1-F3439)*100</f>
        <v>2.0774724085695695</v>
      </c>
    </row>
    <row r="3440" spans="1:7">
      <c r="A3440" s="96">
        <v>45243</v>
      </c>
      <c r="B3440">
        <v>2260.5</v>
      </c>
      <c r="D3440" s="178">
        <f t="shared" si="465"/>
        <v>0.9991160220994475</v>
      </c>
      <c r="E3440" s="178">
        <f t="shared" si="466"/>
        <v>8.8397790055250169E-2</v>
      </c>
    </row>
    <row r="3441" spans="1:7">
      <c r="A3441" s="96">
        <v>45244</v>
      </c>
      <c r="B3441">
        <v>2244.5</v>
      </c>
      <c r="D3441" s="178">
        <f t="shared" si="465"/>
        <v>0.99292191992921919</v>
      </c>
      <c r="E3441" s="178">
        <f t="shared" si="466"/>
        <v>0.70780800707808122</v>
      </c>
    </row>
    <row r="3442" spans="1:7">
      <c r="A3442" s="104">
        <v>45245</v>
      </c>
      <c r="B3442" s="192">
        <v>2244.5</v>
      </c>
      <c r="D3442" s="178">
        <f t="shared" si="465"/>
        <v>1</v>
      </c>
      <c r="E3442" s="178">
        <f t="shared" si="466"/>
        <v>0</v>
      </c>
    </row>
    <row r="3443" spans="1:7">
      <c r="A3443" s="96">
        <v>45246</v>
      </c>
      <c r="B3443">
        <v>2240.5</v>
      </c>
      <c r="D3443" s="178">
        <f t="shared" ref="D3443:D3447" si="467">+B3443/B3442</f>
        <v>0.99821786589440853</v>
      </c>
      <c r="E3443" s="178">
        <f t="shared" ref="E3443:E3447" si="468">(1-D3443)*100</f>
        <v>0.17821341055914708</v>
      </c>
    </row>
    <row r="3444" spans="1:7">
      <c r="A3444" s="96">
        <v>45247</v>
      </c>
      <c r="B3444">
        <v>2225.5</v>
      </c>
      <c r="D3444" s="178">
        <f t="shared" si="467"/>
        <v>0.9933050658335193</v>
      </c>
      <c r="E3444" s="178">
        <f t="shared" si="468"/>
        <v>0.66949341664807038</v>
      </c>
      <c r="F3444" s="178">
        <f>+B3444/B3439</f>
        <v>0.98364640883977905</v>
      </c>
      <c r="G3444" s="178">
        <f>(1-F3444)*100</f>
        <v>1.6353591160220948</v>
      </c>
    </row>
    <row r="3445" spans="1:7">
      <c r="A3445" s="96">
        <v>45250</v>
      </c>
      <c r="B3445">
        <v>2213.5</v>
      </c>
      <c r="D3445" s="178">
        <f t="shared" si="467"/>
        <v>0.99460795326892837</v>
      </c>
      <c r="E3445" s="178">
        <f t="shared" si="468"/>
        <v>0.53920467310716313</v>
      </c>
    </row>
    <row r="3446" spans="1:7">
      <c r="A3446" s="96">
        <v>45251</v>
      </c>
      <c r="B3446">
        <v>2217.5</v>
      </c>
      <c r="D3446" s="178">
        <f t="shared" si="467"/>
        <v>1.0018070928393947</v>
      </c>
      <c r="E3446" s="178">
        <f t="shared" si="468"/>
        <v>-0.18070928393947305</v>
      </c>
    </row>
    <row r="3447" spans="1:7">
      <c r="A3447" s="96">
        <v>45252</v>
      </c>
      <c r="B3447">
        <v>2222.5</v>
      </c>
      <c r="D3447" s="178">
        <f t="shared" si="467"/>
        <v>1.0022547914317925</v>
      </c>
      <c r="E3447" s="178">
        <f t="shared" si="468"/>
        <v>-0.22547914317925244</v>
      </c>
    </row>
    <row r="3448" spans="1:7">
      <c r="A3448" s="96">
        <v>45253</v>
      </c>
      <c r="B3448">
        <v>2218</v>
      </c>
      <c r="D3448" s="178">
        <f t="shared" ref="D3448:D3452" si="469">+B3448/B3447</f>
        <v>0.99797525309336332</v>
      </c>
      <c r="E3448" s="178">
        <f t="shared" ref="E3448:E3452" si="470">(1-D3448)*100</f>
        <v>0.20247469066366763</v>
      </c>
    </row>
    <row r="3449" spans="1:7">
      <c r="A3449" s="96">
        <v>45254</v>
      </c>
      <c r="B3449">
        <v>2202</v>
      </c>
      <c r="D3449" s="178">
        <f t="shared" si="469"/>
        <v>0.99278629395852114</v>
      </c>
      <c r="E3449" s="178">
        <f t="shared" si="470"/>
        <v>0.72137060414788623</v>
      </c>
      <c r="F3449" s="178">
        <f>+B3449/B3444</f>
        <v>0.98944057515165129</v>
      </c>
      <c r="G3449" s="178">
        <f>(1-F3449)*100</f>
        <v>1.0559424848348709</v>
      </c>
    </row>
    <row r="3450" spans="1:7">
      <c r="A3450" s="96">
        <v>45257</v>
      </c>
      <c r="B3450">
        <v>2205</v>
      </c>
      <c r="D3450" s="178">
        <f t="shared" si="469"/>
        <v>1.0013623978201636</v>
      </c>
      <c r="E3450" s="178">
        <f t="shared" si="470"/>
        <v>-0.13623978201635634</v>
      </c>
    </row>
    <row r="3451" spans="1:7">
      <c r="A3451" s="96">
        <v>45258</v>
      </c>
      <c r="B3451">
        <v>2184.5</v>
      </c>
      <c r="D3451" s="178">
        <f t="shared" si="469"/>
        <v>0.99070294784580504</v>
      </c>
      <c r="E3451" s="178">
        <f t="shared" si="470"/>
        <v>0.92970521541949624</v>
      </c>
    </row>
    <row r="3452" spans="1:7">
      <c r="A3452" s="96">
        <v>45259</v>
      </c>
      <c r="B3452">
        <v>2157.5</v>
      </c>
      <c r="D3452" s="178">
        <f t="shared" si="469"/>
        <v>0.98764019226367594</v>
      </c>
      <c r="E3452" s="178">
        <f t="shared" si="470"/>
        <v>1.2359807736324058</v>
      </c>
    </row>
    <row r="3453" spans="1:7">
      <c r="A3453" s="96">
        <v>45260</v>
      </c>
      <c r="B3453">
        <v>2135.5</v>
      </c>
      <c r="D3453" s="178">
        <f t="shared" ref="D3453:D3457" si="471">+B3453/B3452</f>
        <v>0.98980301274623406</v>
      </c>
      <c r="E3453" s="178">
        <f t="shared" ref="E3453:E3457" si="472">(1-D3453)*100</f>
        <v>1.0196987253765943</v>
      </c>
    </row>
    <row r="3454" spans="1:7">
      <c r="A3454" s="96">
        <v>45261</v>
      </c>
      <c r="B3454">
        <v>2119</v>
      </c>
      <c r="D3454" s="178">
        <f t="shared" si="471"/>
        <v>0.99227347225474127</v>
      </c>
      <c r="E3454" s="178">
        <f t="shared" si="472"/>
        <v>0.77265277452587267</v>
      </c>
      <c r="F3454" s="178">
        <f>+B3454/B3449</f>
        <v>0.96230699364214356</v>
      </c>
      <c r="G3454" s="178">
        <f>(1-F3454)*100</f>
        <v>3.769300635785644</v>
      </c>
    </row>
    <row r="3455" spans="1:7">
      <c r="A3455" s="96">
        <v>45264</v>
      </c>
      <c r="B3455">
        <v>2112.5</v>
      </c>
      <c r="D3455" s="178">
        <f t="shared" si="471"/>
        <v>0.99693251533742333</v>
      </c>
      <c r="E3455" s="178">
        <f t="shared" si="472"/>
        <v>0.30674846625766694</v>
      </c>
    </row>
    <row r="3456" spans="1:7">
      <c r="A3456" s="96">
        <v>45265</v>
      </c>
      <c r="B3456">
        <v>2100.5</v>
      </c>
      <c r="D3456" s="178">
        <f t="shared" si="471"/>
        <v>0.9943195266272189</v>
      </c>
      <c r="E3456" s="178">
        <f t="shared" si="472"/>
        <v>0.5680473372781103</v>
      </c>
    </row>
    <row r="3457" spans="1:7">
      <c r="A3457" s="96">
        <v>45266</v>
      </c>
      <c r="B3457">
        <v>2071.5</v>
      </c>
      <c r="D3457" s="178">
        <f t="shared" si="471"/>
        <v>0.98619376338966913</v>
      </c>
      <c r="E3457" s="178">
        <f t="shared" si="472"/>
        <v>1.3806236610330869</v>
      </c>
    </row>
    <row r="3458" spans="1:7">
      <c r="A3458" s="96">
        <v>45267</v>
      </c>
      <c r="B3458">
        <v>2068.5</v>
      </c>
      <c r="D3458" s="178">
        <f t="shared" ref="D3458:D3461" si="473">+B3458/B3457</f>
        <v>0.99855177407675599</v>
      </c>
      <c r="E3458" s="178">
        <f t="shared" ref="E3458:E3461" si="474">(1-D3458)*100</f>
        <v>0.14482259232440065</v>
      </c>
    </row>
    <row r="3459" spans="1:7">
      <c r="A3459" s="96">
        <v>45268</v>
      </c>
      <c r="B3459">
        <v>2049.5</v>
      </c>
      <c r="D3459" s="178">
        <f t="shared" si="473"/>
        <v>0.99081459995165577</v>
      </c>
      <c r="E3459" s="178">
        <f t="shared" si="474"/>
        <v>0.91854000483442277</v>
      </c>
      <c r="F3459" s="178">
        <f>+B3459/B3454</f>
        <v>0.96720151014629541</v>
      </c>
      <c r="G3459" s="178">
        <f>(1-F3459)*100</f>
        <v>3.2798489853704593</v>
      </c>
    </row>
    <row r="3460" spans="1:7">
      <c r="A3460" s="96">
        <v>45271</v>
      </c>
      <c r="B3460">
        <v>2043.5</v>
      </c>
      <c r="D3460" s="178">
        <f t="shared" si="473"/>
        <v>0.99707245669675526</v>
      </c>
      <c r="E3460" s="178">
        <f t="shared" si="474"/>
        <v>0.29275433032447395</v>
      </c>
    </row>
    <row r="3461" spans="1:7">
      <c r="A3461" s="96">
        <v>45272</v>
      </c>
      <c r="B3461">
        <v>2023.5</v>
      </c>
      <c r="D3461" s="178">
        <f t="shared" si="473"/>
        <v>0.99021287007585024</v>
      </c>
      <c r="E3461" s="178">
        <f t="shared" si="474"/>
        <v>0.97871299241497622</v>
      </c>
    </row>
    <row r="3462" spans="1:7">
      <c r="A3462" s="96">
        <v>45273</v>
      </c>
      <c r="B3462">
        <v>1952.5</v>
      </c>
      <c r="D3462" s="178">
        <f t="shared" ref="D3462:D3464" si="475">+B3462/B3461</f>
        <v>0.96491228070175439</v>
      </c>
      <c r="E3462" s="178">
        <f t="shared" ref="E3462:E3464" si="476">(1-D3462)*100</f>
        <v>3.5087719298245612</v>
      </c>
    </row>
    <row r="3463" spans="1:7">
      <c r="A3463" s="96">
        <v>45274</v>
      </c>
      <c r="B3463">
        <v>1935.5</v>
      </c>
      <c r="D3463" s="178">
        <f t="shared" si="475"/>
        <v>0.99129321382842506</v>
      </c>
      <c r="E3463" s="178">
        <f t="shared" si="476"/>
        <v>0.87067861715749428</v>
      </c>
    </row>
    <row r="3464" spans="1:7">
      <c r="A3464" s="96">
        <v>45275</v>
      </c>
      <c r="B3464">
        <v>1939</v>
      </c>
      <c r="D3464" s="178">
        <f t="shared" si="475"/>
        <v>1.0018083182640145</v>
      </c>
      <c r="E3464" s="178">
        <f t="shared" si="476"/>
        <v>-0.18083182640145079</v>
      </c>
      <c r="F3464" s="178">
        <f>+B3464/B3459</f>
        <v>0.94608441083191019</v>
      </c>
      <c r="G3464" s="178">
        <f>(1-F3464)*100</f>
        <v>5.3915589168089806</v>
      </c>
    </row>
    <row r="3465" spans="1:7">
      <c r="A3465" s="96">
        <v>45278</v>
      </c>
      <c r="B3465">
        <v>1948.5</v>
      </c>
      <c r="D3465" s="178">
        <f t="shared" ref="D3465:D3467" si="477">+B3465/B3464</f>
        <v>1.0048994326972667</v>
      </c>
      <c r="E3465" s="178">
        <f t="shared" ref="E3465:E3467" si="478">(1-D3465)*100</f>
        <v>-0.48994326972666702</v>
      </c>
    </row>
    <row r="3466" spans="1:7">
      <c r="A3466" s="96">
        <v>45279</v>
      </c>
      <c r="B3466">
        <v>1983.5</v>
      </c>
      <c r="D3466" s="178">
        <f t="shared" si="477"/>
        <v>1.0179625352835515</v>
      </c>
      <c r="E3466" s="178">
        <f t="shared" si="478"/>
        <v>-1.7962535283551517</v>
      </c>
    </row>
    <row r="3467" spans="1:7">
      <c r="A3467" s="96">
        <v>45280</v>
      </c>
      <c r="B3467">
        <v>2004.5</v>
      </c>
      <c r="D3467" s="178">
        <f t="shared" si="477"/>
        <v>1.01058734560121</v>
      </c>
      <c r="E3467" s="178">
        <f t="shared" si="478"/>
        <v>-1.0587345601209996</v>
      </c>
    </row>
    <row r="3468" spans="1:7">
      <c r="A3468" s="96">
        <v>45281</v>
      </c>
      <c r="B3468">
        <v>2016.5</v>
      </c>
      <c r="D3468" s="178">
        <f t="shared" ref="D3468:D3469" si="479">+B3468/B3467</f>
        <v>1.0059865303068096</v>
      </c>
      <c r="E3468" s="178">
        <f t="shared" ref="E3468:E3469" si="480">(1-D3468)*100</f>
        <v>-0.59865303068096232</v>
      </c>
    </row>
    <row r="3469" spans="1:7">
      <c r="A3469" s="96">
        <v>45282</v>
      </c>
      <c r="B3469">
        <v>2003</v>
      </c>
      <c r="D3469" s="178">
        <f t="shared" si="479"/>
        <v>0.99330523183734198</v>
      </c>
      <c r="E3469" s="178">
        <f t="shared" si="480"/>
        <v>0.66947681626580158</v>
      </c>
      <c r="F3469" s="178">
        <f>+B3469/B3464</f>
        <v>1.0330067044868489</v>
      </c>
      <c r="G3469" s="178">
        <f>(1-F3469)*100</f>
        <v>-3.3006704486848948</v>
      </c>
    </row>
    <row r="3470" spans="1:7">
      <c r="A3470" s="96">
        <v>45286</v>
      </c>
      <c r="B3470">
        <v>2000</v>
      </c>
      <c r="D3470" s="178">
        <f t="shared" ref="D3470:D3477" si="481">+B3470/B3469</f>
        <v>0.99850224663005493</v>
      </c>
      <c r="E3470" s="178">
        <f t="shared" ref="E3470:E3477" si="482">(1-D3470)*100</f>
        <v>0.14977533699450651</v>
      </c>
    </row>
    <row r="3471" spans="1:7">
      <c r="A3471" s="96">
        <v>45287</v>
      </c>
      <c r="B3471">
        <v>2000.5</v>
      </c>
      <c r="D3471" s="178">
        <f t="shared" si="481"/>
        <v>1.0002500000000001</v>
      </c>
      <c r="E3471" s="178">
        <f t="shared" si="482"/>
        <v>-2.5000000000008349E-2</v>
      </c>
    </row>
    <row r="3472" spans="1:7">
      <c r="A3472" s="96">
        <v>45288</v>
      </c>
      <c r="B3472">
        <v>1999.5</v>
      </c>
      <c r="D3472" s="178">
        <f t="shared" si="481"/>
        <v>0.99950012496875784</v>
      </c>
      <c r="E3472" s="178">
        <f t="shared" si="482"/>
        <v>4.9987503124215849E-2</v>
      </c>
    </row>
    <row r="3473" spans="1:7">
      <c r="A3473" s="96">
        <v>45289</v>
      </c>
      <c r="B3473" s="192">
        <v>1999.5</v>
      </c>
      <c r="D3473" s="178">
        <f t="shared" si="481"/>
        <v>1</v>
      </c>
      <c r="E3473" s="178">
        <f t="shared" si="482"/>
        <v>0</v>
      </c>
      <c r="F3473" s="178">
        <f>+B3473/B3468</f>
        <v>0.99156955120257873</v>
      </c>
      <c r="G3473" s="178">
        <f>(1-F3473)*100</f>
        <v>0.8430448797421275</v>
      </c>
    </row>
    <row r="3474" spans="1:7">
      <c r="A3474" s="96">
        <v>45293</v>
      </c>
      <c r="B3474">
        <v>1990.5</v>
      </c>
      <c r="D3474" s="178">
        <f t="shared" si="481"/>
        <v>0.9954988747186797</v>
      </c>
      <c r="E3474" s="178">
        <f t="shared" si="482"/>
        <v>0.45011252813202951</v>
      </c>
    </row>
    <row r="3475" spans="1:7">
      <c r="A3475" s="96">
        <v>45294</v>
      </c>
      <c r="B3475">
        <v>1971.5</v>
      </c>
      <c r="D3475" s="178">
        <f t="shared" si="481"/>
        <v>0.99045465963325796</v>
      </c>
      <c r="E3475" s="178">
        <f t="shared" si="482"/>
        <v>0.95453403667420389</v>
      </c>
    </row>
    <row r="3476" spans="1:7">
      <c r="A3476" s="96">
        <v>45295</v>
      </c>
      <c r="B3476">
        <v>1972.5</v>
      </c>
      <c r="D3476" s="178">
        <f t="shared" si="481"/>
        <v>1.0005072279989855</v>
      </c>
      <c r="E3476" s="178">
        <f t="shared" si="482"/>
        <v>-5.0722799898550441E-2</v>
      </c>
    </row>
    <row r="3477" spans="1:7">
      <c r="A3477" s="96">
        <v>45296</v>
      </c>
      <c r="B3477">
        <v>1971</v>
      </c>
      <c r="D3477" s="178">
        <f t="shared" si="481"/>
        <v>0.99923954372623569</v>
      </c>
      <c r="E3477" s="178">
        <f t="shared" si="482"/>
        <v>7.6045627376430946E-2</v>
      </c>
      <c r="F3477" s="178">
        <f>+B3477/B3472</f>
        <v>0.98574643660915229</v>
      </c>
      <c r="G3477" s="178">
        <f>(1-F3477)*100</f>
        <v>1.4253563390847712</v>
      </c>
    </row>
    <row r="3478" spans="1:7">
      <c r="A3478" s="96">
        <v>45299</v>
      </c>
      <c r="B3478">
        <v>1962</v>
      </c>
      <c r="D3478" s="178">
        <f t="shared" ref="D3478:D3481" si="483">+B3478/B3477</f>
        <v>0.99543378995433784</v>
      </c>
      <c r="E3478" s="178">
        <f t="shared" ref="E3478:E3481" si="484">(1-D3478)*100</f>
        <v>0.45662100456621557</v>
      </c>
    </row>
    <row r="3479" spans="1:7">
      <c r="A3479" s="96">
        <v>45300</v>
      </c>
      <c r="B3479">
        <v>1951.5</v>
      </c>
      <c r="D3479" s="178">
        <f t="shared" si="483"/>
        <v>0.99464831804281351</v>
      </c>
      <c r="E3479" s="178">
        <f t="shared" si="484"/>
        <v>0.53516819571864938</v>
      </c>
    </row>
    <row r="3480" spans="1:7">
      <c r="A3480" s="96">
        <v>45301</v>
      </c>
      <c r="B3480">
        <v>1945</v>
      </c>
      <c r="D3480" s="178">
        <f t="shared" si="483"/>
        <v>0.99666922879836028</v>
      </c>
      <c r="E3480" s="178">
        <f t="shared" si="484"/>
        <v>0.33307712016397151</v>
      </c>
    </row>
    <row r="3481" spans="1:7">
      <c r="A3481" s="96">
        <v>45302</v>
      </c>
      <c r="B3481">
        <v>1942</v>
      </c>
      <c r="D3481" s="178">
        <f t="shared" si="483"/>
        <v>0.99845758354755787</v>
      </c>
      <c r="E3481" s="178">
        <f t="shared" si="484"/>
        <v>0.15424164524421302</v>
      </c>
    </row>
    <row r="3482" spans="1:7">
      <c r="A3482" s="96">
        <v>45303</v>
      </c>
      <c r="B3482">
        <v>1952</v>
      </c>
      <c r="D3482" s="178">
        <f t="shared" ref="D3482:D3491" si="485">+B3482/B3481</f>
        <v>1.0051493305870236</v>
      </c>
      <c r="E3482" s="178">
        <f t="shared" ref="E3482:E3491" si="486">(1-D3482)*100</f>
        <v>-0.51493305870236039</v>
      </c>
      <c r="F3482" s="178">
        <f>+B3482/B3477</f>
        <v>0.99036022323693551</v>
      </c>
      <c r="G3482" s="178">
        <f>(1-F3482)*100</f>
        <v>0.96397767630644893</v>
      </c>
    </row>
    <row r="3483" spans="1:7">
      <c r="A3483" s="96">
        <v>45306</v>
      </c>
      <c r="B3483">
        <v>1966</v>
      </c>
      <c r="D3483" s="178">
        <f t="shared" si="485"/>
        <v>1.007172131147541</v>
      </c>
      <c r="E3483" s="178">
        <f t="shared" si="486"/>
        <v>-0.71721311475410054</v>
      </c>
    </row>
    <row r="3484" spans="1:7">
      <c r="A3484" s="96">
        <v>45307</v>
      </c>
      <c r="B3484">
        <v>1998.5</v>
      </c>
      <c r="D3484" s="178">
        <f t="shared" si="485"/>
        <v>1.0165310274669379</v>
      </c>
      <c r="E3484" s="178">
        <f t="shared" si="486"/>
        <v>-1.6531027466937909</v>
      </c>
    </row>
    <row r="3485" spans="1:7">
      <c r="A3485" s="96">
        <v>45308</v>
      </c>
      <c r="B3485">
        <v>2031.5</v>
      </c>
      <c r="D3485" s="178">
        <f t="shared" si="485"/>
        <v>1.0165123842882162</v>
      </c>
      <c r="E3485" s="178">
        <f t="shared" si="486"/>
        <v>-1.651238428821622</v>
      </c>
    </row>
    <row r="3486" spans="1:7">
      <c r="A3486" s="96">
        <v>45309</v>
      </c>
      <c r="B3486">
        <v>2053.5</v>
      </c>
      <c r="D3486" s="178">
        <f t="shared" si="485"/>
        <v>1.0108294363770614</v>
      </c>
      <c r="E3486" s="178">
        <f t="shared" si="486"/>
        <v>-1.0829436377061352</v>
      </c>
    </row>
    <row r="3487" spans="1:7">
      <c r="A3487" s="96">
        <v>45310</v>
      </c>
      <c r="B3487">
        <v>2061.5</v>
      </c>
      <c r="D3487" s="178">
        <f t="shared" si="485"/>
        <v>1.0038957876795715</v>
      </c>
      <c r="E3487" s="178">
        <f t="shared" si="486"/>
        <v>-0.38957876795715496</v>
      </c>
      <c r="F3487" s="178">
        <f>+B3487/B3482</f>
        <v>1.0560963114754098</v>
      </c>
      <c r="G3487" s="178">
        <f>(1-F3487)*100</f>
        <v>-5.6096311475409832</v>
      </c>
    </row>
    <row r="3488" spans="1:7">
      <c r="A3488" s="96">
        <v>45313</v>
      </c>
      <c r="B3488">
        <v>2077</v>
      </c>
      <c r="D3488" s="178">
        <f t="shared" si="485"/>
        <v>1.0075187969924813</v>
      </c>
      <c r="E3488" s="178">
        <f t="shared" si="486"/>
        <v>-0.75187969924812581</v>
      </c>
    </row>
    <row r="3489" spans="1:7">
      <c r="A3489" s="96">
        <v>45314</v>
      </c>
      <c r="B3489">
        <v>2112.5</v>
      </c>
      <c r="D3489" s="178">
        <f t="shared" si="485"/>
        <v>1.0170919595570533</v>
      </c>
      <c r="E3489" s="178">
        <f t="shared" si="486"/>
        <v>-1.7091959557053338</v>
      </c>
    </row>
    <row r="3490" spans="1:7">
      <c r="A3490" s="96">
        <v>45315</v>
      </c>
      <c r="B3490">
        <v>2178</v>
      </c>
      <c r="D3490" s="178">
        <f t="shared" si="485"/>
        <v>1.0310059171597634</v>
      </c>
      <c r="E3490" s="178">
        <f t="shared" si="486"/>
        <v>-3.1005917159763419</v>
      </c>
    </row>
    <row r="3491" spans="1:7">
      <c r="A3491" s="96">
        <v>45316</v>
      </c>
      <c r="B3491">
        <v>2186.5</v>
      </c>
      <c r="D3491" s="178">
        <f t="shared" si="485"/>
        <v>1.0039026629935721</v>
      </c>
      <c r="E3491" s="178">
        <f t="shared" si="486"/>
        <v>-0.39026629935721147</v>
      </c>
    </row>
    <row r="3492" spans="1:7">
      <c r="A3492" s="96">
        <v>45317</v>
      </c>
      <c r="B3492">
        <v>2234</v>
      </c>
      <c r="D3492" s="178">
        <f t="shared" ref="D3492:D3496" si="487">+B3492/B3491</f>
        <v>1.021724216784816</v>
      </c>
      <c r="E3492" s="178">
        <f t="shared" ref="E3492:E3496" si="488">(1-D3492)*100</f>
        <v>-2.1724216784815953</v>
      </c>
      <c r="F3492" s="178">
        <f>+B3492/B3487</f>
        <v>1.0836769342711619</v>
      </c>
      <c r="G3492" s="178">
        <f>(1-F3492)*100</f>
        <v>-8.3676934271161851</v>
      </c>
    </row>
    <row r="3493" spans="1:7">
      <c r="A3493" s="96">
        <v>45320</v>
      </c>
      <c r="B3493">
        <v>2250.5</v>
      </c>
      <c r="D3493" s="178">
        <f t="shared" si="487"/>
        <v>1.0073858549686661</v>
      </c>
      <c r="E3493" s="178">
        <f t="shared" si="488"/>
        <v>-0.73858549686660613</v>
      </c>
    </row>
    <row r="3494" spans="1:7">
      <c r="A3494" s="96">
        <v>45321</v>
      </c>
      <c r="B3494">
        <v>2280.5</v>
      </c>
      <c r="D3494" s="178">
        <f t="shared" si="487"/>
        <v>1.0133303710286603</v>
      </c>
      <c r="E3494" s="178">
        <f t="shared" si="488"/>
        <v>-1.3330371028660304</v>
      </c>
    </row>
    <row r="3495" spans="1:7">
      <c r="A3495" s="96">
        <v>45322</v>
      </c>
      <c r="B3495">
        <v>2287</v>
      </c>
      <c r="D3495" s="178">
        <f t="shared" si="487"/>
        <v>1.0028502521376892</v>
      </c>
      <c r="E3495" s="178">
        <f t="shared" si="488"/>
        <v>-0.28502521376891909</v>
      </c>
    </row>
    <row r="3496" spans="1:7">
      <c r="A3496" s="96">
        <v>45323</v>
      </c>
      <c r="B3496">
        <v>2297</v>
      </c>
      <c r="D3496" s="178">
        <f t="shared" si="487"/>
        <v>1.0043725404459991</v>
      </c>
      <c r="E3496" s="178">
        <f t="shared" si="488"/>
        <v>-0.43725404459991069</v>
      </c>
    </row>
    <row r="3497" spans="1:7">
      <c r="A3497" s="96">
        <v>45324</v>
      </c>
      <c r="B3497">
        <v>2292</v>
      </c>
      <c r="D3497" s="178">
        <f t="shared" ref="D3497:D3503" si="489">+B3497/B3496</f>
        <v>0.99782324771441011</v>
      </c>
      <c r="E3497" s="178">
        <f t="shared" ref="E3497:E3503" si="490">(1-D3497)*100</f>
        <v>0.21767522855898891</v>
      </c>
      <c r="F3497" s="178">
        <f>+B3497/B3492</f>
        <v>1.0259623992837958</v>
      </c>
      <c r="G3497" s="178">
        <f>(1-F3497)*100</f>
        <v>-2.5962399283795845</v>
      </c>
    </row>
    <row r="3498" spans="1:7">
      <c r="A3498" s="96">
        <v>45327</v>
      </c>
      <c r="B3498">
        <v>2284.5</v>
      </c>
      <c r="D3498" s="178">
        <f t="shared" si="489"/>
        <v>0.99672774869109948</v>
      </c>
      <c r="E3498" s="178">
        <f t="shared" si="490"/>
        <v>0.32722513089005201</v>
      </c>
    </row>
    <row r="3499" spans="1:7">
      <c r="A3499" s="96">
        <v>45328</v>
      </c>
      <c r="B3499">
        <v>2278</v>
      </c>
      <c r="D3499" s="178">
        <f t="shared" si="489"/>
        <v>0.99715473845480407</v>
      </c>
      <c r="E3499" s="178">
        <f t="shared" si="490"/>
        <v>0.28452615451959318</v>
      </c>
    </row>
    <row r="3500" spans="1:7">
      <c r="A3500" s="96">
        <v>45329</v>
      </c>
      <c r="B3500">
        <v>2254.5</v>
      </c>
      <c r="D3500" s="178">
        <f t="shared" si="489"/>
        <v>0.98968393327480242</v>
      </c>
      <c r="E3500" s="178">
        <f t="shared" si="490"/>
        <v>1.0316066725197581</v>
      </c>
    </row>
    <row r="3501" spans="1:7">
      <c r="A3501" s="96">
        <v>45330</v>
      </c>
      <c r="B3501">
        <v>2247</v>
      </c>
      <c r="D3501" s="178">
        <f t="shared" si="489"/>
        <v>0.99667332002661346</v>
      </c>
      <c r="E3501" s="178">
        <f t="shared" si="490"/>
        <v>0.33266799733865371</v>
      </c>
    </row>
    <row r="3502" spans="1:7">
      <c r="A3502" s="96">
        <v>45331</v>
      </c>
      <c r="B3502">
        <v>2223.5</v>
      </c>
      <c r="D3502" s="178">
        <f t="shared" si="489"/>
        <v>0.98954161103693816</v>
      </c>
      <c r="E3502" s="178">
        <f t="shared" si="490"/>
        <v>1.0458388963061838</v>
      </c>
      <c r="F3502" s="178">
        <f>+B3502/B3497</f>
        <v>0.9701134380453752</v>
      </c>
      <c r="G3502" s="178">
        <f>(1-F3502)*100</f>
        <v>2.9886561954624802</v>
      </c>
    </row>
    <row r="3503" spans="1:7">
      <c r="A3503" s="104">
        <v>45334</v>
      </c>
      <c r="B3503" s="192">
        <v>2223.5</v>
      </c>
      <c r="D3503" s="178">
        <f t="shared" si="489"/>
        <v>1</v>
      </c>
      <c r="E3503" s="178">
        <f t="shared" si="490"/>
        <v>0</v>
      </c>
    </row>
    <row r="3504" spans="1:7">
      <c r="A3504" s="104">
        <v>45335</v>
      </c>
      <c r="B3504" s="192">
        <v>2223.5</v>
      </c>
      <c r="D3504" s="178">
        <f t="shared" ref="D3504:D3510" si="491">+B3504/B3503</f>
        <v>1</v>
      </c>
      <c r="E3504" s="178">
        <f t="shared" ref="E3504:E3510" si="492">(1-D3504)*100</f>
        <v>0</v>
      </c>
    </row>
    <row r="3505" spans="1:7">
      <c r="A3505" s="96">
        <v>45336</v>
      </c>
      <c r="B3505">
        <v>2229.5</v>
      </c>
      <c r="D3505" s="178">
        <f t="shared" si="491"/>
        <v>1.0026984483921746</v>
      </c>
      <c r="E3505" s="178">
        <f t="shared" si="492"/>
        <v>-0.26984483921745905</v>
      </c>
    </row>
    <row r="3506" spans="1:7">
      <c r="A3506" s="96">
        <v>45337</v>
      </c>
      <c r="B3506">
        <v>2222</v>
      </c>
      <c r="D3506" s="178">
        <f t="shared" si="491"/>
        <v>0.99663601704418026</v>
      </c>
      <c r="E3506" s="178">
        <f t="shared" si="492"/>
        <v>0.33639829558197443</v>
      </c>
    </row>
    <row r="3507" spans="1:7">
      <c r="A3507" s="96">
        <v>45338</v>
      </c>
      <c r="B3507">
        <v>2227</v>
      </c>
      <c r="D3507" s="178">
        <f t="shared" si="491"/>
        <v>1.0022502250225023</v>
      </c>
      <c r="E3507" s="178">
        <f t="shared" si="492"/>
        <v>-0.22502250225022724</v>
      </c>
      <c r="F3507" s="178">
        <f>+B3507/B3502</f>
        <v>1.001574094895435</v>
      </c>
      <c r="G3507" s="178">
        <f>(1-F3507)*100</f>
        <v>-0.15740948954350298</v>
      </c>
    </row>
    <row r="3508" spans="1:7">
      <c r="A3508" s="96">
        <v>45341</v>
      </c>
      <c r="B3508">
        <v>2242.5</v>
      </c>
      <c r="D3508" s="178">
        <f t="shared" si="491"/>
        <v>1.006960035922766</v>
      </c>
      <c r="E3508" s="178">
        <f t="shared" si="492"/>
        <v>-0.69600359227659503</v>
      </c>
    </row>
    <row r="3509" spans="1:7">
      <c r="A3509" s="96">
        <v>45342</v>
      </c>
      <c r="B3509">
        <v>2253.5</v>
      </c>
      <c r="D3509" s="178">
        <f t="shared" si="491"/>
        <v>1.0049052396878484</v>
      </c>
      <c r="E3509" s="178">
        <f t="shared" si="492"/>
        <v>-0.4905239687848395</v>
      </c>
    </row>
    <row r="3510" spans="1:7">
      <c r="A3510" s="96">
        <v>45343</v>
      </c>
      <c r="B3510">
        <v>2263.5</v>
      </c>
      <c r="D3510" s="178">
        <f t="shared" si="491"/>
        <v>1.0044375416019524</v>
      </c>
      <c r="E3510" s="178">
        <f t="shared" si="492"/>
        <v>-0.44375416019524216</v>
      </c>
    </row>
    <row r="3511" spans="1:7">
      <c r="A3511" s="96">
        <v>45344</v>
      </c>
      <c r="B3511">
        <v>2258.5</v>
      </c>
      <c r="D3511" s="178">
        <f t="shared" ref="D3511:D3512" si="493">+B3511/B3510</f>
        <v>0.99779103158824833</v>
      </c>
      <c r="E3511" s="178">
        <f t="shared" ref="E3511:E3512" si="494">(1-D3511)*100</f>
        <v>0.22089684117516661</v>
      </c>
    </row>
    <row r="3512" spans="1:7">
      <c r="A3512" s="96">
        <v>45345</v>
      </c>
      <c r="B3512">
        <v>2243</v>
      </c>
      <c r="D3512" s="178">
        <f t="shared" si="493"/>
        <v>0.99313703785698471</v>
      </c>
      <c r="E3512" s="178">
        <f t="shared" si="494"/>
        <v>0.68629621430152943</v>
      </c>
      <c r="F3512" s="178">
        <f>+B3512/B3507</f>
        <v>1.0071845532105972</v>
      </c>
      <c r="G3512" s="178">
        <f>(1-F3512)*100</f>
        <v>-0.71845532105971888</v>
      </c>
    </row>
    <row r="3513" spans="1:7">
      <c r="A3513" s="96">
        <v>45348</v>
      </c>
      <c r="B3513">
        <v>2239.5</v>
      </c>
      <c r="D3513" s="178">
        <f t="shared" ref="D3513:D3514" si="495">+B3513/B3512</f>
        <v>0.99843958983504233</v>
      </c>
      <c r="E3513" s="178">
        <f t="shared" ref="E3513:E3514" si="496">(1-D3513)*100</f>
        <v>0.15604101649576707</v>
      </c>
    </row>
    <row r="3514" spans="1:7">
      <c r="A3514" s="96">
        <v>45349</v>
      </c>
      <c r="B3514">
        <v>2238.5</v>
      </c>
      <c r="D3514" s="178">
        <f t="shared" si="495"/>
        <v>0.99955347175708864</v>
      </c>
      <c r="E3514" s="178">
        <f t="shared" si="496"/>
        <v>4.4652824291135929E-2</v>
      </c>
    </row>
    <row r="3515" spans="1:7">
      <c r="A3515" s="96">
        <v>45350</v>
      </c>
      <c r="B3515">
        <v>2232</v>
      </c>
      <c r="D3515" s="178">
        <f t="shared" ref="D3515:D3517" si="497">+B3515/B3514</f>
        <v>0.9970962698235426</v>
      </c>
      <c r="E3515" s="178">
        <f t="shared" ref="E3515:E3517" si="498">(1-D3515)*100</f>
        <v>0.29037301764573975</v>
      </c>
    </row>
    <row r="3516" spans="1:7">
      <c r="A3516" s="96">
        <v>45351</v>
      </c>
      <c r="B3516">
        <v>2222</v>
      </c>
      <c r="D3516" s="178">
        <f t="shared" si="497"/>
        <v>0.99551971326164879</v>
      </c>
      <c r="E3516" s="178">
        <f t="shared" si="498"/>
        <v>0.44802867383512135</v>
      </c>
    </row>
    <row r="3517" spans="1:7">
      <c r="A3517" s="96">
        <v>45352</v>
      </c>
      <c r="B3517">
        <v>2185.5</v>
      </c>
      <c r="D3517" s="178">
        <f t="shared" si="497"/>
        <v>0.98357335733573359</v>
      </c>
      <c r="E3517" s="178">
        <f t="shared" si="498"/>
        <v>1.6426642664266411</v>
      </c>
      <c r="F3517" s="178">
        <f>+B3517/B3512</f>
        <v>0.97436469014712435</v>
      </c>
      <c r="G3517" s="178">
        <f>(1-F3517)*100</f>
        <v>2.5635309852875654</v>
      </c>
    </row>
    <row r="3518" spans="1:7">
      <c r="A3518" s="96">
        <v>45355</v>
      </c>
      <c r="B3518">
        <v>2192.5</v>
      </c>
      <c r="D3518" s="178">
        <f t="shared" ref="D3518:D3525" si="499">+B3518/B3517</f>
        <v>1.0032029283916724</v>
      </c>
      <c r="E3518" s="178">
        <f t="shared" ref="E3518:E3525" si="500">(1-D3518)*100</f>
        <v>-0.3202928391672355</v>
      </c>
    </row>
    <row r="3519" spans="1:7">
      <c r="A3519" s="96">
        <v>45356</v>
      </c>
      <c r="B3519">
        <v>2183.5</v>
      </c>
      <c r="D3519" s="178">
        <f t="shared" si="499"/>
        <v>0.99589509692132272</v>
      </c>
      <c r="E3519" s="178">
        <f t="shared" si="500"/>
        <v>0.410490307867728</v>
      </c>
    </row>
    <row r="3520" spans="1:7">
      <c r="A3520" s="96">
        <v>45357</v>
      </c>
      <c r="B3520">
        <v>2182</v>
      </c>
      <c r="D3520" s="178">
        <f t="shared" si="499"/>
        <v>0.99931302953972978</v>
      </c>
      <c r="E3520" s="178">
        <f t="shared" si="500"/>
        <v>6.869704602702198E-2</v>
      </c>
    </row>
    <row r="3521" spans="1:7">
      <c r="A3521" s="96">
        <v>45358</v>
      </c>
      <c r="B3521">
        <v>2174.5</v>
      </c>
      <c r="D3521" s="178">
        <f t="shared" si="499"/>
        <v>0.99656278643446383</v>
      </c>
      <c r="E3521" s="178">
        <f t="shared" si="500"/>
        <v>0.3437213565536168</v>
      </c>
    </row>
    <row r="3522" spans="1:7">
      <c r="A3522" s="96">
        <v>45359</v>
      </c>
      <c r="B3522">
        <v>2138.5</v>
      </c>
      <c r="D3522" s="178">
        <f t="shared" si="499"/>
        <v>0.98344446999310187</v>
      </c>
      <c r="E3522" s="178">
        <f t="shared" si="500"/>
        <v>1.6555530006898134</v>
      </c>
      <c r="F3522" s="178">
        <f>+B3522/B3517</f>
        <v>0.978494623655914</v>
      </c>
      <c r="G3522" s="178">
        <f>(1-F3522)*100</f>
        <v>2.1505376344086002</v>
      </c>
    </row>
    <row r="3523" spans="1:7">
      <c r="A3523" s="96">
        <v>45362</v>
      </c>
      <c r="B3523">
        <v>2149</v>
      </c>
      <c r="D3523" s="178">
        <f t="shared" si="499"/>
        <v>1.0049099836333879</v>
      </c>
      <c r="E3523" s="178">
        <f t="shared" si="500"/>
        <v>-0.49099836333879043</v>
      </c>
    </row>
    <row r="3524" spans="1:7">
      <c r="A3524" s="96">
        <v>45363</v>
      </c>
      <c r="B3524">
        <v>2157</v>
      </c>
      <c r="D3524" s="178">
        <f t="shared" si="499"/>
        <v>1.0037226617031176</v>
      </c>
      <c r="E3524" s="178">
        <f t="shared" si="500"/>
        <v>-0.37226617031176357</v>
      </c>
    </row>
    <row r="3525" spans="1:7">
      <c r="A3525" s="96">
        <v>45364</v>
      </c>
      <c r="B3525">
        <v>2168</v>
      </c>
      <c r="D3525" s="178">
        <f t="shared" si="499"/>
        <v>1.0050996754751971</v>
      </c>
      <c r="E3525" s="178">
        <f t="shared" si="500"/>
        <v>-0.50996754751970741</v>
      </c>
    </row>
    <row r="3526" spans="1:7">
      <c r="A3526" s="96">
        <v>45365</v>
      </c>
      <c r="B3526">
        <v>2193</v>
      </c>
      <c r="D3526" s="178">
        <f t="shared" ref="D3526:D3532" si="501">+B3526/B3525</f>
        <v>1.0115313653136531</v>
      </c>
      <c r="E3526" s="178">
        <f t="shared" ref="E3526:E3532" si="502">(1-D3526)*100</f>
        <v>-1.1531365313653064</v>
      </c>
    </row>
    <row r="3527" spans="1:7">
      <c r="A3527" s="96">
        <v>45366</v>
      </c>
      <c r="B3527">
        <v>2208.5</v>
      </c>
      <c r="D3527" s="178">
        <f t="shared" si="501"/>
        <v>1.0070679434564525</v>
      </c>
      <c r="E3527" s="178">
        <f t="shared" si="502"/>
        <v>-0.70679434564524524</v>
      </c>
      <c r="F3527" s="178">
        <f>+B3527/B3522</f>
        <v>1.032733224222586</v>
      </c>
      <c r="G3527" s="178">
        <f>(1-F3527)*100</f>
        <v>-3.2733224222585955</v>
      </c>
    </row>
    <row r="3528" spans="1:7">
      <c r="A3528" s="96">
        <v>45369</v>
      </c>
      <c r="B3528">
        <v>2240.5</v>
      </c>
      <c r="D3528" s="178">
        <f t="shared" si="501"/>
        <v>1.0144894724926421</v>
      </c>
      <c r="E3528" s="178">
        <f t="shared" si="502"/>
        <v>-1.4489472492642097</v>
      </c>
    </row>
    <row r="3529" spans="1:7">
      <c r="A3529" s="96">
        <v>45370</v>
      </c>
      <c r="B3529">
        <v>2246.5</v>
      </c>
      <c r="D3529" s="178">
        <f t="shared" si="501"/>
        <v>1.0026779736665923</v>
      </c>
      <c r="E3529" s="178">
        <f t="shared" si="502"/>
        <v>-0.26779736665922815</v>
      </c>
    </row>
    <row r="3530" spans="1:7">
      <c r="A3530" s="96">
        <v>45371</v>
      </c>
      <c r="B3530">
        <v>2275.5</v>
      </c>
      <c r="D3530" s="178">
        <f t="shared" si="501"/>
        <v>1.0129089695081237</v>
      </c>
      <c r="E3530" s="178">
        <f t="shared" si="502"/>
        <v>-1.2908969508123702</v>
      </c>
    </row>
    <row r="3531" spans="1:7">
      <c r="A3531" s="96">
        <v>45372</v>
      </c>
      <c r="B3531">
        <v>2299</v>
      </c>
      <c r="D3531" s="178">
        <f t="shared" si="501"/>
        <v>1.010327400571303</v>
      </c>
      <c r="E3531" s="178">
        <f t="shared" si="502"/>
        <v>-1.0327400571302991</v>
      </c>
    </row>
    <row r="3532" spans="1:7">
      <c r="A3532" s="96">
        <v>45373</v>
      </c>
      <c r="B3532">
        <v>2334.5</v>
      </c>
      <c r="D3532" s="178">
        <f t="shared" si="501"/>
        <v>1.0154414963027403</v>
      </c>
      <c r="E3532" s="178">
        <f t="shared" si="502"/>
        <v>-1.5441496302740276</v>
      </c>
      <c r="F3532" s="178">
        <f>+B3532/B3527</f>
        <v>1.0570522979397781</v>
      </c>
      <c r="G3532" s="178">
        <f>(1-F3532)*100</f>
        <v>-5.7052297939778063</v>
      </c>
    </row>
    <row r="3533" spans="1:7">
      <c r="A3533" s="96">
        <v>45376</v>
      </c>
      <c r="B3533">
        <v>2367.5</v>
      </c>
      <c r="D3533" s="178">
        <f t="shared" ref="D3533:D3534" si="503">+B3533/B3532</f>
        <v>1.014135789248233</v>
      </c>
      <c r="E3533" s="178">
        <f t="shared" ref="E3533:E3534" si="504">(1-D3533)*100</f>
        <v>-1.4135789248232999</v>
      </c>
    </row>
    <row r="3534" spans="1:7">
      <c r="A3534" s="96">
        <v>45377</v>
      </c>
      <c r="B3534">
        <v>2381</v>
      </c>
      <c r="D3534" s="178">
        <f t="shared" si="503"/>
        <v>1.0057022175290391</v>
      </c>
      <c r="E3534" s="178">
        <f t="shared" si="504"/>
        <v>-0.57022175290390997</v>
      </c>
    </row>
    <row r="3535" spans="1:7">
      <c r="A3535" s="96">
        <v>45378</v>
      </c>
      <c r="B3535">
        <v>2406.5</v>
      </c>
      <c r="D3535" s="178">
        <f t="shared" ref="D3535:D3536" si="505">+B3535/B3534</f>
        <v>1.0107097858042839</v>
      </c>
      <c r="E3535" s="178">
        <f t="shared" ref="E3535:E3536" si="506">(1-D3535)*100</f>
        <v>-1.0709785804283944</v>
      </c>
    </row>
    <row r="3536" spans="1:7">
      <c r="A3536" s="96">
        <v>45379</v>
      </c>
      <c r="B3536">
        <v>2411.5</v>
      </c>
      <c r="D3536" s="178">
        <f t="shared" si="505"/>
        <v>1.0020777062123416</v>
      </c>
      <c r="E3536" s="178">
        <f t="shared" si="506"/>
        <v>-0.20777062123416012</v>
      </c>
      <c r="F3536" s="178">
        <f>+B3536/B3531</f>
        <v>1.0489343192692475</v>
      </c>
      <c r="G3536" s="178">
        <f>(1-F3536)*100</f>
        <v>-4.8934319269247517</v>
      </c>
    </row>
    <row r="3537" spans="1:7">
      <c r="A3537" s="96">
        <v>45383</v>
      </c>
      <c r="B3537">
        <v>2435.5</v>
      </c>
      <c r="D3537" s="178">
        <f t="shared" ref="D3537:D3546" si="507">+B3537/B3536</f>
        <v>1.0099523118391043</v>
      </c>
      <c r="E3537" s="178">
        <f t="shared" ref="E3537:E3546" si="508">(1-D3537)*100</f>
        <v>-0.99523118391042775</v>
      </c>
    </row>
    <row r="3538" spans="1:7">
      <c r="A3538" s="96">
        <v>45384</v>
      </c>
      <c r="B3538">
        <v>2454</v>
      </c>
      <c r="D3538" s="178">
        <f t="shared" si="507"/>
        <v>1.0075959761855882</v>
      </c>
      <c r="E3538" s="178">
        <f t="shared" si="508"/>
        <v>-0.75959761855881602</v>
      </c>
    </row>
    <row r="3539" spans="1:7">
      <c r="A3539" s="96">
        <v>45385</v>
      </c>
      <c r="B3539">
        <v>2468.5</v>
      </c>
      <c r="D3539" s="178">
        <f t="shared" si="507"/>
        <v>1.0059087204563977</v>
      </c>
      <c r="E3539" s="178">
        <f t="shared" si="508"/>
        <v>-0.59087204563976758</v>
      </c>
    </row>
    <row r="3540" spans="1:7">
      <c r="A3540" s="96">
        <v>45386</v>
      </c>
      <c r="B3540">
        <v>2436</v>
      </c>
      <c r="D3540" s="178">
        <f t="shared" si="507"/>
        <v>0.98683410978326924</v>
      </c>
      <c r="E3540" s="178">
        <f t="shared" si="508"/>
        <v>1.3165890216730758</v>
      </c>
    </row>
    <row r="3541" spans="1:7">
      <c r="A3541" s="96">
        <v>45387</v>
      </c>
      <c r="B3541">
        <v>2420.5</v>
      </c>
      <c r="D3541" s="178">
        <f t="shared" si="507"/>
        <v>0.99363711001642041</v>
      </c>
      <c r="E3541" s="178">
        <f t="shared" si="508"/>
        <v>0.63628899835795893</v>
      </c>
      <c r="F3541" s="178">
        <f>+B3541/B3536</f>
        <v>1.003732116939664</v>
      </c>
      <c r="G3541" s="178">
        <f>(1-F3541)*100</f>
        <v>-0.37321169396640208</v>
      </c>
    </row>
    <row r="3542" spans="1:7">
      <c r="A3542" s="96">
        <v>45390</v>
      </c>
      <c r="B3542">
        <v>2402.5</v>
      </c>
      <c r="D3542" s="178">
        <f t="shared" si="507"/>
        <v>0.99256351993389791</v>
      </c>
      <c r="E3542" s="178">
        <f t="shared" si="508"/>
        <v>0.74364800661020913</v>
      </c>
    </row>
    <row r="3543" spans="1:7">
      <c r="A3543" s="96">
        <v>45391</v>
      </c>
      <c r="B3543">
        <v>2444.5</v>
      </c>
      <c r="D3543" s="178">
        <f t="shared" si="507"/>
        <v>1.0174817898022892</v>
      </c>
      <c r="E3543" s="178">
        <f t="shared" si="508"/>
        <v>-1.7481789802289205</v>
      </c>
    </row>
    <row r="3544" spans="1:7">
      <c r="A3544" s="96">
        <v>45392</v>
      </c>
      <c r="B3544">
        <v>2482</v>
      </c>
      <c r="D3544" s="178">
        <f t="shared" si="507"/>
        <v>1.0153405604418082</v>
      </c>
      <c r="E3544" s="178">
        <f t="shared" si="508"/>
        <v>-1.5340560441808204</v>
      </c>
    </row>
    <row r="3545" spans="1:7">
      <c r="A3545" s="96">
        <v>45393</v>
      </c>
      <c r="B3545">
        <v>2571.5</v>
      </c>
      <c r="D3545" s="178">
        <f t="shared" si="507"/>
        <v>1.0360596293311846</v>
      </c>
      <c r="E3545" s="178">
        <f t="shared" si="508"/>
        <v>-3.6059629331184562</v>
      </c>
    </row>
    <row r="3546" spans="1:7">
      <c r="A3546" s="96">
        <v>45394</v>
      </c>
      <c r="B3546">
        <v>2620</v>
      </c>
      <c r="D3546" s="178">
        <f t="shared" si="507"/>
        <v>1.0188605872059109</v>
      </c>
      <c r="E3546" s="178">
        <f t="shared" si="508"/>
        <v>-1.8860587205910884</v>
      </c>
      <c r="F3546" s="178">
        <f>+B3546/B3541</f>
        <v>1.0824209873992976</v>
      </c>
      <c r="G3546" s="178">
        <f>(1-F3546)*100</f>
        <v>-8.2420987399297587</v>
      </c>
    </row>
    <row r="3547" spans="1:7">
      <c r="A3547" s="96">
        <v>45397</v>
      </c>
      <c r="B3547">
        <v>2628</v>
      </c>
      <c r="D3547" s="178">
        <f t="shared" ref="D3547:D3553" si="509">+B3547/B3546</f>
        <v>1.0030534351145037</v>
      </c>
      <c r="E3547" s="178">
        <f t="shared" ref="E3547:E3553" si="510">(1-D3547)*100</f>
        <v>-0.30534351145037331</v>
      </c>
    </row>
    <row r="3548" spans="1:7">
      <c r="A3548" s="96">
        <v>45398</v>
      </c>
      <c r="B3548">
        <v>2625</v>
      </c>
      <c r="D3548" s="178">
        <f t="shared" si="509"/>
        <v>0.99885844748858443</v>
      </c>
      <c r="E3548" s="178">
        <f t="shared" si="510"/>
        <v>0.11415525114155667</v>
      </c>
    </row>
    <row r="3549" spans="1:7">
      <c r="A3549" s="96">
        <v>45399</v>
      </c>
      <c r="B3549">
        <v>2576</v>
      </c>
      <c r="D3549" s="178">
        <f t="shared" si="509"/>
        <v>0.98133333333333328</v>
      </c>
      <c r="E3549" s="178">
        <f t="shared" si="510"/>
        <v>1.866666666666672</v>
      </c>
    </row>
    <row r="3550" spans="1:7">
      <c r="A3550" s="96">
        <v>45400</v>
      </c>
      <c r="B3550">
        <v>2546</v>
      </c>
      <c r="D3550" s="178">
        <f t="shared" si="509"/>
        <v>0.98835403726708071</v>
      </c>
      <c r="E3550" s="178">
        <f t="shared" si="510"/>
        <v>1.1645962732919291</v>
      </c>
    </row>
    <row r="3551" spans="1:7">
      <c r="A3551" s="96">
        <v>45401</v>
      </c>
      <c r="B3551">
        <v>2490</v>
      </c>
      <c r="D3551" s="178">
        <f t="shared" si="509"/>
        <v>0.97800471327572658</v>
      </c>
      <c r="E3551" s="178">
        <f t="shared" si="510"/>
        <v>2.1995286724273422</v>
      </c>
      <c r="F3551" s="178">
        <f>+B3551/B3546</f>
        <v>0.95038167938931295</v>
      </c>
      <c r="G3551" s="178">
        <f>(1-F3551)*100</f>
        <v>4.961832061068705</v>
      </c>
    </row>
    <row r="3552" spans="1:7">
      <c r="A3552" s="96">
        <v>45404</v>
      </c>
      <c r="B3552">
        <v>2429</v>
      </c>
      <c r="D3552" s="178">
        <f t="shared" si="509"/>
        <v>0.9755020080321285</v>
      </c>
      <c r="E3552" s="178">
        <f t="shared" si="510"/>
        <v>2.4497991967871502</v>
      </c>
    </row>
    <row r="3553" spans="1:7">
      <c r="A3553" s="96">
        <v>45405</v>
      </c>
      <c r="B3553">
        <v>2405</v>
      </c>
      <c r="D3553" s="178">
        <f t="shared" si="509"/>
        <v>0.9901193906957596</v>
      </c>
      <c r="E3553" s="178">
        <f t="shared" si="510"/>
        <v>0.98806093042403953</v>
      </c>
    </row>
    <row r="3554" spans="1:7">
      <c r="A3554" s="96">
        <v>45406</v>
      </c>
      <c r="B3554">
        <v>2401.5</v>
      </c>
      <c r="D3554" s="178">
        <f t="shared" ref="D3554:D3556" si="511">+B3554/B3553</f>
        <v>0.99854469854469852</v>
      </c>
      <c r="E3554" s="178">
        <f t="shared" ref="E3554:E3556" si="512">(1-D3554)*100</f>
        <v>0.14553014553014831</v>
      </c>
    </row>
    <row r="3555" spans="1:7">
      <c r="A3555" s="96">
        <v>45407</v>
      </c>
      <c r="B3555">
        <v>2420</v>
      </c>
      <c r="D3555" s="178">
        <f t="shared" si="511"/>
        <v>1.0077035186341869</v>
      </c>
      <c r="E3555" s="178">
        <f t="shared" si="512"/>
        <v>-0.77035186341869455</v>
      </c>
    </row>
    <row r="3556" spans="1:7">
      <c r="A3556" s="96">
        <v>45408</v>
      </c>
      <c r="B3556">
        <v>2429.5</v>
      </c>
      <c r="D3556" s="178">
        <f t="shared" si="511"/>
        <v>1.0039256198347108</v>
      </c>
      <c r="E3556" s="178">
        <f t="shared" si="512"/>
        <v>-0.39256198347108473</v>
      </c>
      <c r="F3556" s="178">
        <f>+B3556/B3551</f>
        <v>0.97570281124497993</v>
      </c>
      <c r="G3556" s="178">
        <f>(1-F3556)*100</f>
        <v>2.4297188755020072</v>
      </c>
    </row>
    <row r="3557" spans="1:7">
      <c r="A3557" s="96">
        <v>45411</v>
      </c>
      <c r="B3557">
        <v>2435.5</v>
      </c>
      <c r="D3557" s="178">
        <f t="shared" ref="D3557:D3568" si="513">+B3557/B3556</f>
        <v>1.0024696439596625</v>
      </c>
      <c r="E3557" s="178">
        <f t="shared" ref="E3557:E3568" si="514">(1-D3557)*100</f>
        <v>-0.24696439596625375</v>
      </c>
    </row>
    <row r="3558" spans="1:7">
      <c r="A3558" s="96">
        <v>45412</v>
      </c>
      <c r="B3558">
        <v>2451.5</v>
      </c>
      <c r="D3558" s="178">
        <f t="shared" si="513"/>
        <v>1.0065694929172655</v>
      </c>
      <c r="E3558" s="178">
        <f t="shared" si="514"/>
        <v>-0.65694929172654959</v>
      </c>
    </row>
    <row r="3559" spans="1:7">
      <c r="A3559" s="104">
        <v>45413</v>
      </c>
      <c r="B3559" s="192">
        <v>2451.5</v>
      </c>
      <c r="D3559" s="178">
        <f t="shared" si="513"/>
        <v>1</v>
      </c>
      <c r="E3559" s="178">
        <f t="shared" si="514"/>
        <v>0</v>
      </c>
    </row>
    <row r="3560" spans="1:7">
      <c r="A3560" s="96">
        <v>45414</v>
      </c>
      <c r="B3560">
        <v>2457</v>
      </c>
      <c r="D3560" s="178">
        <f t="shared" si="513"/>
        <v>1.0022435243728329</v>
      </c>
      <c r="E3560" s="178">
        <f t="shared" si="514"/>
        <v>-0.22435243728329279</v>
      </c>
    </row>
    <row r="3561" spans="1:7">
      <c r="A3561" s="96">
        <v>45415</v>
      </c>
      <c r="B3561">
        <v>2462</v>
      </c>
      <c r="D3561" s="178">
        <f t="shared" si="513"/>
        <v>1.002035002035002</v>
      </c>
      <c r="E3561" s="178">
        <f t="shared" si="514"/>
        <v>-0.20350020350019538</v>
      </c>
      <c r="F3561" s="178">
        <f>+B3561/B3556</f>
        <v>1.0133772381148385</v>
      </c>
      <c r="G3561" s="178">
        <f>(1-F3561)*100</f>
        <v>-1.3377238114838486</v>
      </c>
    </row>
    <row r="3562" spans="1:7">
      <c r="A3562" s="104">
        <v>45418</v>
      </c>
      <c r="B3562">
        <v>2465</v>
      </c>
      <c r="D3562" s="178">
        <f t="shared" si="513"/>
        <v>1.0012185215272136</v>
      </c>
      <c r="E3562" s="178">
        <f t="shared" si="514"/>
        <v>-0.12185215272135785</v>
      </c>
    </row>
    <row r="3563" spans="1:7">
      <c r="A3563" s="96">
        <v>45419</v>
      </c>
      <c r="B3563">
        <v>2458.5</v>
      </c>
      <c r="D3563" s="178">
        <f t="shared" si="513"/>
        <v>0.99736308316430022</v>
      </c>
      <c r="E3563" s="178">
        <f t="shared" si="514"/>
        <v>0.26369168356997763</v>
      </c>
    </row>
    <row r="3564" spans="1:7">
      <c r="A3564" s="96">
        <v>45420</v>
      </c>
      <c r="B3564">
        <v>2461.5</v>
      </c>
      <c r="D3564" s="178">
        <f t="shared" si="513"/>
        <v>1.0012202562538133</v>
      </c>
      <c r="E3564" s="178">
        <f t="shared" si="514"/>
        <v>-0.12202562538132788</v>
      </c>
    </row>
    <row r="3565" spans="1:7">
      <c r="A3565" s="96">
        <v>45421</v>
      </c>
      <c r="B3565">
        <v>2448.5</v>
      </c>
      <c r="D3565" s="178">
        <f t="shared" si="513"/>
        <v>0.99471866747917936</v>
      </c>
      <c r="E3565" s="178">
        <f t="shared" si="514"/>
        <v>0.52813325208206363</v>
      </c>
    </row>
    <row r="3566" spans="1:7">
      <c r="A3566" s="96">
        <v>45422</v>
      </c>
      <c r="B3566">
        <v>2441</v>
      </c>
      <c r="D3566" s="178">
        <f t="shared" si="513"/>
        <v>0.99693690014294467</v>
      </c>
      <c r="E3566" s="178">
        <f t="shared" si="514"/>
        <v>0.30630998570553292</v>
      </c>
      <c r="F3566" s="178">
        <f>+B3566/B3561</f>
        <v>0.99147034930950451</v>
      </c>
      <c r="G3566" s="178">
        <f>(1-F3566)*100</f>
        <v>0.85296506904954938</v>
      </c>
    </row>
    <row r="3567" spans="1:7">
      <c r="A3567" s="96">
        <v>45425</v>
      </c>
      <c r="B3567">
        <v>2426.5</v>
      </c>
      <c r="D3567" s="178">
        <f t="shared" si="513"/>
        <v>0.99405981155264234</v>
      </c>
      <c r="E3567" s="178">
        <f t="shared" si="514"/>
        <v>0.59401884473576638</v>
      </c>
    </row>
    <row r="3568" spans="1:7">
      <c r="A3568" s="96">
        <v>45426</v>
      </c>
      <c r="B3568">
        <v>2414.5</v>
      </c>
      <c r="D3568" s="178">
        <f t="shared" si="513"/>
        <v>0.99505460539872248</v>
      </c>
      <c r="E3568" s="178">
        <f t="shared" si="514"/>
        <v>0.49453946012775196</v>
      </c>
    </row>
    <row r="3569" spans="1:7">
      <c r="A3569" s="96">
        <v>45427</v>
      </c>
      <c r="B3569">
        <v>2411</v>
      </c>
      <c r="D3569" s="178">
        <f t="shared" ref="D3569:D3573" si="515">+B3569/B3568</f>
        <v>0.99855042451853382</v>
      </c>
      <c r="E3569" s="178">
        <f t="shared" ref="E3569:E3573" si="516">(1-D3569)*100</f>
        <v>0.1449575481466181</v>
      </c>
    </row>
    <row r="3570" spans="1:7">
      <c r="A3570" s="96">
        <v>45428</v>
      </c>
      <c r="B3570">
        <v>2400.5</v>
      </c>
      <c r="D3570" s="178">
        <f t="shared" si="515"/>
        <v>0.9956449605972626</v>
      </c>
      <c r="E3570" s="178">
        <f t="shared" si="516"/>
        <v>0.4355039402737404</v>
      </c>
    </row>
    <row r="3571" spans="1:7">
      <c r="A3571" s="96">
        <v>45429</v>
      </c>
      <c r="B3571">
        <v>2387</v>
      </c>
      <c r="D3571" s="178">
        <f t="shared" si="515"/>
        <v>0.99437617163091019</v>
      </c>
      <c r="E3571" s="178">
        <f t="shared" si="516"/>
        <v>0.56238283690898117</v>
      </c>
      <c r="F3571" s="178">
        <f>+B3571/B3566</f>
        <v>0.97787791888570263</v>
      </c>
      <c r="G3571" s="178">
        <f>(1-F3571)*100</f>
        <v>2.2122081114297365</v>
      </c>
    </row>
    <row r="3572" spans="1:7">
      <c r="A3572" s="96">
        <v>45432</v>
      </c>
      <c r="B3572">
        <v>2381.5</v>
      </c>
      <c r="D3572" s="178">
        <f t="shared" si="515"/>
        <v>0.99769585253456217</v>
      </c>
      <c r="E3572" s="178">
        <f t="shared" si="516"/>
        <v>0.23041474654378336</v>
      </c>
    </row>
    <row r="3573" spans="1:7">
      <c r="A3573" s="96">
        <v>45433</v>
      </c>
      <c r="B3573">
        <v>2371.5</v>
      </c>
      <c r="D3573" s="178">
        <f t="shared" si="515"/>
        <v>0.99580096577787114</v>
      </c>
      <c r="E3573" s="178">
        <f t="shared" si="516"/>
        <v>0.41990342221288612</v>
      </c>
    </row>
    <row r="3574" spans="1:7">
      <c r="A3574" s="96">
        <v>45434</v>
      </c>
      <c r="B3574">
        <v>2361.5</v>
      </c>
      <c r="D3574" s="178">
        <f t="shared" ref="D3574:D3583" si="517">+B3574/B3573</f>
        <v>0.99578325954037528</v>
      </c>
      <c r="E3574" s="178">
        <f t="shared" ref="E3574:E3583" si="518">(1-D3574)*100</f>
        <v>0.42167404596247238</v>
      </c>
    </row>
    <row r="3575" spans="1:7">
      <c r="A3575" s="96">
        <v>45435</v>
      </c>
      <c r="B3575">
        <v>2345.5</v>
      </c>
      <c r="D3575" s="178">
        <f t="shared" si="517"/>
        <v>0.99322464535253019</v>
      </c>
      <c r="E3575" s="178">
        <f t="shared" si="518"/>
        <v>0.67753546474698112</v>
      </c>
    </row>
    <row r="3576" spans="1:7">
      <c r="A3576" s="96">
        <v>45436</v>
      </c>
      <c r="B3576">
        <v>2346.5</v>
      </c>
      <c r="D3576" s="178">
        <f t="shared" si="517"/>
        <v>1.0004263483265827</v>
      </c>
      <c r="E3576" s="178">
        <f t="shared" si="518"/>
        <v>-4.2634832658272614E-2</v>
      </c>
      <c r="F3576" s="178">
        <f>+B3576/B3571</f>
        <v>0.98303309593632171</v>
      </c>
      <c r="G3576" s="178">
        <f>(1-F3576)*100</f>
        <v>1.696690406367829</v>
      </c>
    </row>
    <row r="3577" spans="1:7">
      <c r="A3577" s="96">
        <v>45439</v>
      </c>
      <c r="B3577">
        <v>2381</v>
      </c>
      <c r="D3577" s="178">
        <f t="shared" si="517"/>
        <v>1.0147027487747708</v>
      </c>
      <c r="E3577" s="178">
        <f t="shared" si="518"/>
        <v>-1.4702748774770846</v>
      </c>
    </row>
    <row r="3578" spans="1:7">
      <c r="A3578" s="96">
        <v>45440</v>
      </c>
      <c r="B3578">
        <v>2430</v>
      </c>
      <c r="D3578" s="178">
        <f t="shared" si="517"/>
        <v>1.0205795884082318</v>
      </c>
      <c r="E3578" s="178">
        <f t="shared" si="518"/>
        <v>-2.0579588408231819</v>
      </c>
    </row>
    <row r="3579" spans="1:7">
      <c r="A3579" s="96">
        <v>45441</v>
      </c>
      <c r="B3579">
        <v>2451</v>
      </c>
      <c r="D3579" s="178">
        <f t="shared" si="517"/>
        <v>1.008641975308642</v>
      </c>
      <c r="E3579" s="178">
        <f t="shared" si="518"/>
        <v>-0.86419753086419693</v>
      </c>
    </row>
    <row r="3580" spans="1:7">
      <c r="A3580" s="96">
        <v>45442</v>
      </c>
      <c r="B3580" s="192">
        <v>2451</v>
      </c>
      <c r="D3580" s="178">
        <f t="shared" si="517"/>
        <v>1</v>
      </c>
      <c r="E3580" s="178">
        <f t="shared" si="518"/>
        <v>0</v>
      </c>
    </row>
    <row r="3581" spans="1:7">
      <c r="A3581" s="96">
        <v>45443</v>
      </c>
      <c r="B3581">
        <v>2424.5</v>
      </c>
      <c r="D3581" s="178">
        <f t="shared" si="517"/>
        <v>0.98918808649530798</v>
      </c>
      <c r="E3581" s="178">
        <f t="shared" si="518"/>
        <v>1.0811913504692017</v>
      </c>
      <c r="F3581" s="178">
        <f>+B3581/B3576</f>
        <v>1.0332409972299168</v>
      </c>
      <c r="G3581" s="178">
        <f>(1-F3581)*100</f>
        <v>-3.3240997229916802</v>
      </c>
    </row>
    <row r="3582" spans="1:7">
      <c r="A3582" s="96">
        <v>45446</v>
      </c>
      <c r="B3582">
        <v>2428</v>
      </c>
      <c r="D3582" s="178">
        <f t="shared" si="517"/>
        <v>1.0014435966178594</v>
      </c>
      <c r="E3582" s="178">
        <f t="shared" si="518"/>
        <v>-0.14435966178594217</v>
      </c>
    </row>
    <row r="3583" spans="1:7">
      <c r="A3583" s="96">
        <v>45447</v>
      </c>
      <c r="B3583">
        <v>2420</v>
      </c>
      <c r="D3583" s="178">
        <f t="shared" si="517"/>
        <v>0.99670510708401971</v>
      </c>
      <c r="E3583" s="178">
        <f t="shared" si="518"/>
        <v>0.32948929159802853</v>
      </c>
    </row>
    <row r="3584" spans="1:7">
      <c r="A3584" s="96">
        <v>45448</v>
      </c>
      <c r="B3584">
        <v>2419.5</v>
      </c>
      <c r="D3584" s="178">
        <f t="shared" ref="D3584:D3587" si="519">+B3584/B3583</f>
        <v>0.99979338842975207</v>
      </c>
      <c r="E3584" s="178">
        <f t="shared" ref="E3584:E3587" si="520">(1-D3584)*100</f>
        <v>2.0661157024792765E-2</v>
      </c>
    </row>
    <row r="3585" spans="1:7">
      <c r="A3585" s="96">
        <v>45449</v>
      </c>
      <c r="B3585">
        <v>2411</v>
      </c>
      <c r="D3585" s="178">
        <f t="shared" si="519"/>
        <v>0.99648687745401943</v>
      </c>
      <c r="E3585" s="178">
        <f t="shared" si="520"/>
        <v>0.35131225459805737</v>
      </c>
    </row>
    <row r="3586" spans="1:7">
      <c r="A3586" s="96">
        <v>45450</v>
      </c>
      <c r="B3586">
        <v>2406</v>
      </c>
      <c r="D3586" s="178">
        <f t="shared" si="519"/>
        <v>0.99792617171298215</v>
      </c>
      <c r="E3586" s="178">
        <f t="shared" si="520"/>
        <v>0.20738282870178537</v>
      </c>
      <c r="F3586" s="178">
        <f>+B3586/B3581</f>
        <v>0.99236956073417204</v>
      </c>
      <c r="G3586" s="178">
        <f>(1-F3586)*100</f>
        <v>0.76304392658279596</v>
      </c>
    </row>
    <row r="3587" spans="1:7">
      <c r="A3587" s="96">
        <v>45453</v>
      </c>
      <c r="B3587">
        <v>2427</v>
      </c>
      <c r="D3587" s="178">
        <f t="shared" si="519"/>
        <v>1.0087281795511223</v>
      </c>
      <c r="E3587" s="178">
        <f t="shared" si="520"/>
        <v>-0.87281795511222615</v>
      </c>
    </row>
    <row r="3588" spans="1:7">
      <c r="A3588" s="96">
        <v>45454</v>
      </c>
      <c r="B3588">
        <v>2467.5</v>
      </c>
      <c r="D3588" s="178">
        <f t="shared" ref="D3588:D3592" si="521">+B3588/B3587</f>
        <v>1.0166872682323858</v>
      </c>
      <c r="E3588" s="178">
        <f t="shared" ref="E3588:E3592" si="522">(1-D3588)*100</f>
        <v>-1.6687268232385755</v>
      </c>
    </row>
    <row r="3589" spans="1:7">
      <c r="A3589" s="96">
        <v>45455</v>
      </c>
      <c r="B3589">
        <v>2468</v>
      </c>
      <c r="D3589" s="178">
        <f t="shared" si="521"/>
        <v>1.0002026342451875</v>
      </c>
      <c r="E3589" s="178">
        <f t="shared" si="522"/>
        <v>-2.0263424518751627E-2</v>
      </c>
    </row>
    <row r="3590" spans="1:7">
      <c r="A3590" s="96">
        <v>45456</v>
      </c>
      <c r="B3590">
        <v>2454</v>
      </c>
      <c r="D3590" s="178">
        <f t="shared" si="521"/>
        <v>0.9943273905996759</v>
      </c>
      <c r="E3590" s="178">
        <f t="shared" si="522"/>
        <v>0.56726094003241023</v>
      </c>
    </row>
    <row r="3591" spans="1:7">
      <c r="A3591" s="96">
        <v>45457</v>
      </c>
      <c r="B3591">
        <v>2467.5</v>
      </c>
      <c r="D3591" s="178">
        <f t="shared" si="521"/>
        <v>1.0055012224938875</v>
      </c>
      <c r="E3591" s="178">
        <f t="shared" si="522"/>
        <v>-0.55012224938875143</v>
      </c>
      <c r="F3591" s="178">
        <f>+B3591/B3586</f>
        <v>1.0255610972568578</v>
      </c>
      <c r="G3591" s="178">
        <f>(1-F3591)*100</f>
        <v>-2.5561097256857845</v>
      </c>
    </row>
    <row r="3592" spans="1:7">
      <c r="A3592" s="96">
        <v>45460</v>
      </c>
      <c r="B3592">
        <v>2469</v>
      </c>
      <c r="D3592" s="178">
        <f t="shared" si="521"/>
        <v>1.0006079027355623</v>
      </c>
      <c r="E3592" s="178">
        <f t="shared" si="522"/>
        <v>-6.0790273556232677E-2</v>
      </c>
    </row>
    <row r="3593" spans="1:7">
      <c r="A3593" s="96">
        <v>45461</v>
      </c>
      <c r="B3593">
        <v>2495</v>
      </c>
      <c r="D3593" s="178">
        <f t="shared" ref="D3593:D3599" si="523">+B3593/B3592</f>
        <v>1.0105305791818551</v>
      </c>
      <c r="E3593" s="178">
        <f t="shared" ref="E3593:E3599" si="524">(1-D3593)*100</f>
        <v>-1.0530579181855071</v>
      </c>
    </row>
    <row r="3594" spans="1:7">
      <c r="A3594" s="96">
        <v>45462</v>
      </c>
      <c r="B3594">
        <v>2521</v>
      </c>
      <c r="D3594" s="178">
        <f t="shared" si="523"/>
        <v>1.0104208416833667</v>
      </c>
      <c r="E3594" s="178">
        <f t="shared" si="524"/>
        <v>-1.0420841683366655</v>
      </c>
    </row>
    <row r="3595" spans="1:7">
      <c r="A3595" s="96">
        <v>45463</v>
      </c>
      <c r="B3595">
        <v>2546.5</v>
      </c>
      <c r="D3595" s="178">
        <f t="shared" si="523"/>
        <v>1.010115033716779</v>
      </c>
      <c r="E3595" s="178">
        <f t="shared" si="524"/>
        <v>-1.0115033716779021</v>
      </c>
    </row>
    <row r="3596" spans="1:7">
      <c r="A3596" s="96">
        <v>45464</v>
      </c>
      <c r="B3596">
        <v>2556.5</v>
      </c>
      <c r="D3596" s="178">
        <f t="shared" si="523"/>
        <v>1.003926958570587</v>
      </c>
      <c r="E3596" s="178">
        <f t="shared" si="524"/>
        <v>-0.39269585705870025</v>
      </c>
      <c r="F3596" s="178">
        <f>+B3596/B3591</f>
        <v>1.0360688956433637</v>
      </c>
      <c r="G3596" s="178">
        <f>(1-F3596)*100</f>
        <v>-3.6068895643363685</v>
      </c>
    </row>
    <row r="3597" spans="1:7">
      <c r="A3597" s="96">
        <v>45467</v>
      </c>
      <c r="B3597">
        <v>2555</v>
      </c>
      <c r="D3597" s="178">
        <f t="shared" si="523"/>
        <v>0.99941326031683941</v>
      </c>
      <c r="E3597" s="178">
        <f t="shared" si="524"/>
        <v>5.8673968316058644E-2</v>
      </c>
    </row>
    <row r="3598" spans="1:7">
      <c r="A3598" s="96">
        <v>45468</v>
      </c>
      <c r="B3598">
        <v>2556.5</v>
      </c>
      <c r="D3598" s="178">
        <f t="shared" si="523"/>
        <v>1.0005870841487279</v>
      </c>
      <c r="E3598" s="178">
        <f t="shared" si="524"/>
        <v>-5.8708414872787884E-2</v>
      </c>
    </row>
    <row r="3599" spans="1:7">
      <c r="A3599" s="96">
        <v>45469</v>
      </c>
      <c r="B3599">
        <v>2551</v>
      </c>
      <c r="D3599" s="178">
        <f t="shared" si="523"/>
        <v>0.99784862116174455</v>
      </c>
      <c r="E3599" s="178">
        <f t="shared" si="524"/>
        <v>0.21513788382554466</v>
      </c>
    </row>
    <row r="3600" spans="1:7">
      <c r="A3600" s="96">
        <v>45470</v>
      </c>
      <c r="B3600">
        <v>2570</v>
      </c>
      <c r="D3600" s="178">
        <f t="shared" ref="D3600:D3607" si="525">+B3600/B3599</f>
        <v>1.0074480595844766</v>
      </c>
      <c r="E3600" s="178">
        <f t="shared" ref="E3600:E3607" si="526">(1-D3600)*100</f>
        <v>-0.74480595844765851</v>
      </c>
    </row>
    <row r="3601" spans="1:7">
      <c r="A3601" s="96">
        <v>45471</v>
      </c>
      <c r="B3601">
        <v>2587.5</v>
      </c>
      <c r="D3601" s="178">
        <f t="shared" si="525"/>
        <v>1.0068093385214008</v>
      </c>
      <c r="E3601" s="178">
        <f t="shared" si="526"/>
        <v>-0.6809338521400754</v>
      </c>
      <c r="F3601" s="178">
        <f>+B3601/B3596</f>
        <v>1.0121259534519851</v>
      </c>
      <c r="G3601" s="178">
        <f>(1-F3601)*100</f>
        <v>-1.2125953451985083</v>
      </c>
    </row>
    <row r="3602" spans="1:7">
      <c r="A3602" s="96">
        <v>45474</v>
      </c>
      <c r="B3602">
        <v>2596.5</v>
      </c>
      <c r="D3602" s="178">
        <f t="shared" si="525"/>
        <v>1.0034782608695652</v>
      </c>
      <c r="E3602" s="178">
        <f t="shared" si="526"/>
        <v>-0.34782608695651529</v>
      </c>
    </row>
    <row r="3603" spans="1:7">
      <c r="A3603" s="96">
        <v>45475</v>
      </c>
      <c r="B3603">
        <v>2620</v>
      </c>
      <c r="D3603" s="178">
        <f t="shared" si="525"/>
        <v>1.0090506450991719</v>
      </c>
      <c r="E3603" s="178">
        <f t="shared" si="526"/>
        <v>-0.90506450991718612</v>
      </c>
    </row>
    <row r="3604" spans="1:7">
      <c r="A3604" s="96">
        <v>45476</v>
      </c>
      <c r="B3604">
        <v>2645.5</v>
      </c>
      <c r="D3604" s="178">
        <f t="shared" si="525"/>
        <v>1.009732824427481</v>
      </c>
      <c r="E3604" s="178">
        <f t="shared" si="526"/>
        <v>-0.97328244274810238</v>
      </c>
    </row>
    <row r="3605" spans="1:7">
      <c r="A3605" s="96">
        <v>45477</v>
      </c>
      <c r="B3605">
        <v>2652</v>
      </c>
      <c r="D3605" s="178">
        <f t="shared" si="525"/>
        <v>1.0024570024570025</v>
      </c>
      <c r="E3605" s="178">
        <f t="shared" si="526"/>
        <v>-0.24570024570025328</v>
      </c>
    </row>
    <row r="3606" spans="1:7">
      <c r="A3606" s="96">
        <v>45478</v>
      </c>
      <c r="B3606">
        <v>2668</v>
      </c>
      <c r="D3606" s="178">
        <f t="shared" si="525"/>
        <v>1.0060331825037707</v>
      </c>
      <c r="E3606" s="178">
        <f t="shared" si="526"/>
        <v>-0.60331825037707176</v>
      </c>
      <c r="F3606" s="178">
        <f>+B3606/B3601</f>
        <v>1.0311111111111111</v>
      </c>
      <c r="G3606" s="178">
        <f>(1-F3606)*100</f>
        <v>-3.1111111111111089</v>
      </c>
    </row>
    <row r="3607" spans="1:7">
      <c r="A3607" s="96">
        <v>45481</v>
      </c>
      <c r="B3607">
        <v>2716</v>
      </c>
      <c r="D3607" s="178">
        <f t="shared" si="525"/>
        <v>1.0179910044977512</v>
      </c>
      <c r="E3607" s="178">
        <f t="shared" si="526"/>
        <v>-1.7991004497751151</v>
      </c>
    </row>
    <row r="3608" spans="1:7">
      <c r="A3608" s="96">
        <v>45482</v>
      </c>
      <c r="B3608">
        <v>2716</v>
      </c>
      <c r="D3608" s="178">
        <f t="shared" ref="D3608:D3614" si="527">+B3608/B3607</f>
        <v>1</v>
      </c>
      <c r="E3608" s="178">
        <f t="shared" ref="E3608:E3614" si="528">(1-D3608)*100</f>
        <v>0</v>
      </c>
    </row>
    <row r="3609" spans="1:7">
      <c r="A3609" s="96">
        <v>45483</v>
      </c>
      <c r="B3609">
        <v>2783</v>
      </c>
      <c r="D3609" s="178">
        <f t="shared" si="527"/>
        <v>1.0246686303387333</v>
      </c>
      <c r="E3609" s="178">
        <f t="shared" si="528"/>
        <v>-2.4668630338733344</v>
      </c>
    </row>
    <row r="3610" spans="1:7">
      <c r="A3610" s="96">
        <v>45484</v>
      </c>
      <c r="B3610">
        <v>2798.5</v>
      </c>
      <c r="D3610" s="178">
        <f t="shared" si="527"/>
        <v>1.0055695292849443</v>
      </c>
      <c r="E3610" s="178">
        <f t="shared" si="528"/>
        <v>-0.55695292849442524</v>
      </c>
    </row>
    <row r="3611" spans="1:7">
      <c r="A3611" s="96">
        <v>45485</v>
      </c>
      <c r="B3611">
        <v>2795</v>
      </c>
      <c r="D3611" s="178">
        <f t="shared" si="527"/>
        <v>0.99874932999821331</v>
      </c>
      <c r="E3611" s="178">
        <f t="shared" si="528"/>
        <v>0.12506700017866912</v>
      </c>
      <c r="F3611" s="178">
        <f>+B3611/B3606</f>
        <v>1.0476011994002998</v>
      </c>
      <c r="G3611" s="178">
        <f>(1-F3611)*100</f>
        <v>-4.7601199400299832</v>
      </c>
    </row>
    <row r="3612" spans="1:7">
      <c r="A3612" s="96">
        <v>45488</v>
      </c>
      <c r="B3612">
        <v>2811</v>
      </c>
      <c r="D3612" s="178">
        <f t="shared" si="527"/>
        <v>1.0057245080500894</v>
      </c>
      <c r="E3612" s="178">
        <f t="shared" si="528"/>
        <v>-0.57245080500893941</v>
      </c>
    </row>
    <row r="3613" spans="1:7">
      <c r="A3613" s="96">
        <v>45489</v>
      </c>
      <c r="B3613">
        <v>2789.5</v>
      </c>
      <c r="D3613" s="178">
        <f t="shared" si="527"/>
        <v>0.99235147634293841</v>
      </c>
      <c r="E3613" s="178">
        <f t="shared" si="528"/>
        <v>0.764852365706159</v>
      </c>
    </row>
    <row r="3614" spans="1:7">
      <c r="A3614" s="96">
        <v>45490</v>
      </c>
      <c r="B3614">
        <v>2746.5</v>
      </c>
      <c r="D3614" s="178">
        <f t="shared" si="527"/>
        <v>0.98458505108442373</v>
      </c>
      <c r="E3614" s="178">
        <f t="shared" si="528"/>
        <v>1.5414948915576265</v>
      </c>
    </row>
    <row r="3615" spans="1:7">
      <c r="A3615" s="96">
        <v>45491</v>
      </c>
      <c r="B3615">
        <v>2725.5</v>
      </c>
      <c r="D3615" s="178">
        <f t="shared" ref="D3615:D3624" si="529">+B3615/B3614</f>
        <v>0.99235390496996179</v>
      </c>
      <c r="E3615" s="178">
        <f t="shared" ref="E3615:E3624" si="530">(1-D3615)*100</f>
        <v>0.76460950300382136</v>
      </c>
    </row>
    <row r="3616" spans="1:7">
      <c r="A3616" s="96">
        <v>45492</v>
      </c>
      <c r="B3616">
        <v>2719</v>
      </c>
      <c r="D3616" s="178">
        <f t="shared" si="529"/>
        <v>0.99761511649238677</v>
      </c>
      <c r="E3616" s="178">
        <f t="shared" si="530"/>
        <v>0.23848835076132335</v>
      </c>
      <c r="F3616" s="178">
        <f>+B3616/B3611</f>
        <v>0.97280858676207516</v>
      </c>
      <c r="G3616" s="178">
        <f>(1-F3616)*100</f>
        <v>2.7191413237924844</v>
      </c>
    </row>
    <row r="3617" spans="1:7">
      <c r="A3617" s="96">
        <v>45495</v>
      </c>
      <c r="B3617">
        <v>2690</v>
      </c>
      <c r="D3617" s="178">
        <f t="shared" si="529"/>
        <v>0.9893343140860611</v>
      </c>
      <c r="E3617" s="178">
        <f t="shared" si="530"/>
        <v>1.0665685913938905</v>
      </c>
    </row>
    <row r="3618" spans="1:7">
      <c r="A3618" s="96">
        <v>45496</v>
      </c>
      <c r="B3618">
        <v>2663.5</v>
      </c>
      <c r="D3618" s="178">
        <f t="shared" si="529"/>
        <v>0.99014869888475832</v>
      </c>
      <c r="E3618" s="178">
        <f t="shared" si="530"/>
        <v>0.98513011152416841</v>
      </c>
    </row>
    <row r="3619" spans="1:7">
      <c r="A3619" s="96">
        <v>45497</v>
      </c>
      <c r="B3619">
        <v>2660.5</v>
      </c>
      <c r="D3619" s="178">
        <f t="shared" si="529"/>
        <v>0.99887366247418807</v>
      </c>
      <c r="E3619" s="178">
        <f t="shared" si="530"/>
        <v>0.11263375258119268</v>
      </c>
    </row>
    <row r="3620" spans="1:7">
      <c r="A3620" s="96">
        <v>45498</v>
      </c>
      <c r="B3620">
        <v>2662.5</v>
      </c>
      <c r="D3620" s="178">
        <f t="shared" si="529"/>
        <v>1.0007517383950386</v>
      </c>
      <c r="E3620" s="178">
        <f t="shared" si="530"/>
        <v>-7.5173839503861473E-2</v>
      </c>
    </row>
    <row r="3621" spans="1:7">
      <c r="A3621" s="96">
        <v>45499</v>
      </c>
      <c r="B3621">
        <v>2679</v>
      </c>
      <c r="D3621" s="178">
        <f t="shared" si="529"/>
        <v>1.0061971830985916</v>
      </c>
      <c r="E3621" s="178">
        <f t="shared" si="530"/>
        <v>-0.61971830985916299</v>
      </c>
      <c r="F3621" s="178">
        <f>+B3621/B3616</f>
        <v>0.98528870908422217</v>
      </c>
      <c r="G3621" s="178">
        <f>(1-F3621)*100</f>
        <v>1.471129091577783</v>
      </c>
    </row>
    <row r="3622" spans="1:7">
      <c r="A3622" s="96">
        <v>45502</v>
      </c>
      <c r="B3622">
        <v>2689</v>
      </c>
      <c r="D3622" s="178">
        <f t="shared" si="529"/>
        <v>1.0037327360955581</v>
      </c>
      <c r="E3622" s="178">
        <f t="shared" si="530"/>
        <v>-0.37327360955581312</v>
      </c>
    </row>
    <row r="3623" spans="1:7">
      <c r="A3623" s="96">
        <v>45503</v>
      </c>
      <c r="B3623">
        <v>2705</v>
      </c>
      <c r="D3623" s="178">
        <f t="shared" si="529"/>
        <v>1.0059501673484568</v>
      </c>
      <c r="E3623" s="178">
        <f t="shared" si="530"/>
        <v>-0.59501673484567696</v>
      </c>
    </row>
    <row r="3624" spans="1:7">
      <c r="A3624" s="96">
        <v>45504</v>
      </c>
      <c r="B3624">
        <v>2728</v>
      </c>
      <c r="D3624" s="178">
        <f t="shared" si="529"/>
        <v>1.0085027726432532</v>
      </c>
      <c r="E3624" s="178">
        <f t="shared" si="530"/>
        <v>-0.85027726432531647</v>
      </c>
    </row>
    <row r="3625" spans="1:7">
      <c r="A3625" s="96">
        <v>45505</v>
      </c>
      <c r="B3625">
        <v>2747</v>
      </c>
      <c r="D3625" s="178">
        <f t="shared" ref="D3625:D3636" si="531">+B3625/B3624</f>
        <v>1.0069648093841643</v>
      </c>
      <c r="E3625" s="178">
        <f t="shared" ref="E3625:E3636" si="532">(1-D3625)*100</f>
        <v>-0.69648093841643277</v>
      </c>
    </row>
    <row r="3626" spans="1:7">
      <c r="A3626" s="96">
        <v>45506</v>
      </c>
      <c r="B3626">
        <v>2751</v>
      </c>
      <c r="D3626" s="178">
        <f t="shared" si="531"/>
        <v>1.0014561339643246</v>
      </c>
      <c r="E3626" s="178">
        <f t="shared" si="532"/>
        <v>-0.14561339643246463</v>
      </c>
      <c r="F3626" s="178">
        <f>+B3626/B3621</f>
        <v>1.026875699888018</v>
      </c>
      <c r="G3626" s="178">
        <f>(1-F3626)*100</f>
        <v>-2.6875699888017968</v>
      </c>
    </row>
    <row r="3627" spans="1:7">
      <c r="A3627" s="96">
        <v>45509</v>
      </c>
      <c r="B3627">
        <v>2751</v>
      </c>
      <c r="D3627" s="178">
        <f t="shared" si="531"/>
        <v>1</v>
      </c>
      <c r="E3627" s="178">
        <f t="shared" si="532"/>
        <v>0</v>
      </c>
    </row>
    <row r="3628" spans="1:7">
      <c r="A3628" s="96">
        <v>45510</v>
      </c>
      <c r="B3628">
        <v>2742.5</v>
      </c>
      <c r="D3628" s="178">
        <f t="shared" si="531"/>
        <v>0.99691021446746642</v>
      </c>
      <c r="E3628" s="178">
        <f t="shared" si="532"/>
        <v>0.30897855325335843</v>
      </c>
    </row>
    <row r="3629" spans="1:7">
      <c r="A3629" s="96">
        <v>45511</v>
      </c>
      <c r="B3629">
        <v>2733</v>
      </c>
      <c r="D3629" s="178">
        <f t="shared" si="531"/>
        <v>0.99653600729261627</v>
      </c>
      <c r="E3629" s="178">
        <f t="shared" si="532"/>
        <v>0.3463992707383734</v>
      </c>
    </row>
    <row r="3630" spans="1:7">
      <c r="A3630" s="96">
        <v>45512</v>
      </c>
      <c r="B3630">
        <v>2729</v>
      </c>
      <c r="D3630" s="178">
        <f t="shared" si="531"/>
        <v>0.99853640687888767</v>
      </c>
      <c r="E3630" s="178">
        <f t="shared" si="532"/>
        <v>0.14635931211123276</v>
      </c>
    </row>
    <row r="3631" spans="1:7">
      <c r="A3631" s="96">
        <v>45513</v>
      </c>
      <c r="B3631">
        <v>2714</v>
      </c>
      <c r="D3631" s="178">
        <f t="shared" si="531"/>
        <v>0.99450348112861853</v>
      </c>
      <c r="E3631" s="178">
        <f t="shared" si="532"/>
        <v>0.54965188713814728</v>
      </c>
      <c r="F3631" s="178">
        <f>+B3631/B3626</f>
        <v>0.98655034532897123</v>
      </c>
      <c r="G3631" s="178">
        <f>(1-F3631)*100</f>
        <v>1.3449654671028766</v>
      </c>
    </row>
    <row r="3632" spans="1:7">
      <c r="A3632" s="96">
        <v>45516</v>
      </c>
      <c r="B3632">
        <v>2725</v>
      </c>
      <c r="D3632" s="178">
        <f t="shared" si="531"/>
        <v>1.0040530582166545</v>
      </c>
      <c r="E3632" s="178">
        <f t="shared" si="532"/>
        <v>-0.40530582166544704</v>
      </c>
    </row>
    <row r="3633" spans="1:11">
      <c r="A3633" s="96">
        <v>45517</v>
      </c>
      <c r="B3633">
        <v>2707</v>
      </c>
      <c r="D3633" s="178">
        <f t="shared" si="531"/>
        <v>0.99339449541284408</v>
      </c>
      <c r="E3633" s="178">
        <f t="shared" si="532"/>
        <v>0.66055045871559193</v>
      </c>
    </row>
    <row r="3634" spans="1:11">
      <c r="A3634" s="96">
        <v>45518</v>
      </c>
      <c r="B3634">
        <v>2707</v>
      </c>
      <c r="D3634" s="178">
        <f t="shared" si="531"/>
        <v>1</v>
      </c>
      <c r="E3634" s="178">
        <f t="shared" si="532"/>
        <v>0</v>
      </c>
    </row>
    <row r="3635" spans="1:11">
      <c r="A3635" s="96">
        <v>45519</v>
      </c>
      <c r="B3635">
        <v>2690</v>
      </c>
      <c r="D3635" s="178">
        <f t="shared" si="531"/>
        <v>0.9937199852234947</v>
      </c>
      <c r="E3635" s="178">
        <f t="shared" si="532"/>
        <v>0.62800147765053049</v>
      </c>
    </row>
    <row r="3636" spans="1:11">
      <c r="A3636" s="96">
        <v>45520</v>
      </c>
      <c r="B3636">
        <v>2688</v>
      </c>
      <c r="D3636" s="178">
        <f t="shared" si="531"/>
        <v>0.99925650557620815</v>
      </c>
      <c r="E3636" s="178">
        <f t="shared" si="532"/>
        <v>7.4349442379184616E-2</v>
      </c>
      <c r="F3636" s="178">
        <f>+B3636/B3631</f>
        <v>0.99042004421518059</v>
      </c>
      <c r="G3636" s="178">
        <f>(1-F3636)*100</f>
        <v>0.9579955784819405</v>
      </c>
    </row>
    <row r="3637" spans="1:11">
      <c r="A3637" s="96">
        <v>45523</v>
      </c>
      <c r="B3637">
        <v>2678</v>
      </c>
      <c r="D3637" s="178">
        <f t="shared" ref="D3637:D3644" si="533">+B3637/B3636</f>
        <v>0.99627976190476186</v>
      </c>
      <c r="E3637" s="178">
        <f t="shared" ref="E3637:E3644" si="534">(1-D3637)*100</f>
        <v>0.37202380952381375</v>
      </c>
    </row>
    <row r="3638" spans="1:11">
      <c r="A3638" s="96">
        <v>45524</v>
      </c>
      <c r="B3638">
        <v>2656</v>
      </c>
      <c r="D3638" s="178">
        <f t="shared" si="533"/>
        <v>0.99178491411501124</v>
      </c>
      <c r="E3638" s="178">
        <f t="shared" si="534"/>
        <v>0.82150858849887598</v>
      </c>
      <c r="J3638">
        <v>20000</v>
      </c>
      <c r="K3638" t="s">
        <v>4244</v>
      </c>
    </row>
    <row r="3639" spans="1:11">
      <c r="A3639" s="96">
        <v>45525</v>
      </c>
      <c r="B3639">
        <v>2633.5</v>
      </c>
      <c r="D3639" s="178">
        <f t="shared" si="533"/>
        <v>0.99152861445783136</v>
      </c>
      <c r="E3639" s="178">
        <f t="shared" si="534"/>
        <v>0.84713855421686413</v>
      </c>
      <c r="J3639">
        <v>81.5</v>
      </c>
      <c r="K3639" t="s">
        <v>4245</v>
      </c>
    </row>
    <row r="3640" spans="1:11">
      <c r="A3640" s="96">
        <v>45526</v>
      </c>
      <c r="B3640">
        <v>2615.5</v>
      </c>
      <c r="D3640" s="178">
        <f t="shared" si="533"/>
        <v>0.99316498955762289</v>
      </c>
      <c r="E3640" s="178">
        <f t="shared" si="534"/>
        <v>0.68350104423771096</v>
      </c>
    </row>
    <row r="3641" spans="1:11">
      <c r="A3641" s="96">
        <v>45527</v>
      </c>
      <c r="B3641">
        <v>2622</v>
      </c>
      <c r="D3641" s="178">
        <f t="shared" si="533"/>
        <v>1.0024851844771554</v>
      </c>
      <c r="E3641" s="178">
        <f t="shared" si="534"/>
        <v>-0.24851844771553999</v>
      </c>
      <c r="F3641" s="178">
        <f>+B3641/B3636</f>
        <v>0.9754464285714286</v>
      </c>
      <c r="G3641" s="178">
        <f>(1-F3641)*100</f>
        <v>2.4553571428571397</v>
      </c>
      <c r="J3641" s="29">
        <f>J3638*J3639</f>
        <v>1630000</v>
      </c>
      <c r="K3641" t="s">
        <v>4246</v>
      </c>
    </row>
    <row r="3642" spans="1:11">
      <c r="A3642" s="96">
        <v>45530</v>
      </c>
      <c r="B3642">
        <v>2640.5</v>
      </c>
      <c r="D3642" s="178">
        <f t="shared" si="533"/>
        <v>1.0070556826849733</v>
      </c>
      <c r="E3642" s="178">
        <f>(1-D3642)*100</f>
        <v>-0.70556826849732523</v>
      </c>
      <c r="F3642" s="178"/>
      <c r="G3642" s="178"/>
      <c r="J3642" s="191">
        <f>J3641/1000</f>
        <v>1630</v>
      </c>
    </row>
    <row r="3643" spans="1:11">
      <c r="A3643" s="96">
        <v>45531</v>
      </c>
      <c r="B3643">
        <v>2663.5</v>
      </c>
      <c r="D3643" s="178">
        <f t="shared" si="533"/>
        <v>1.0087104715016095</v>
      </c>
      <c r="E3643" s="178">
        <f t="shared" si="534"/>
        <v>-0.87104715016095291</v>
      </c>
      <c r="F3643" s="178">
        <f>+B3643/B3641</f>
        <v>1.0158276125095347</v>
      </c>
      <c r="G3643" s="178">
        <f>(1-F3643)*100</f>
        <v>-1.5827612509534683</v>
      </c>
    </row>
    <row r="3644" spans="1:11">
      <c r="A3644" s="96">
        <v>45532</v>
      </c>
      <c r="B3644">
        <v>2695.5</v>
      </c>
      <c r="D3644" s="178">
        <f t="shared" si="533"/>
        <v>1.0120142669419936</v>
      </c>
      <c r="E3644" s="178">
        <f t="shared" si="534"/>
        <v>-1.201426694199359</v>
      </c>
    </row>
    <row r="3645" spans="1:11">
      <c r="A3645" s="96">
        <v>45533</v>
      </c>
      <c r="B3645">
        <v>2692</v>
      </c>
      <c r="D3645" s="178">
        <f t="shared" ref="D3645:D3653" si="535">+B3645/B3644</f>
        <v>0.99870153960304209</v>
      </c>
      <c r="E3645" s="178">
        <f t="shared" ref="E3645:E3653" si="536">(1-D3645)*100</f>
        <v>0.12984603969579123</v>
      </c>
    </row>
    <row r="3646" spans="1:11">
      <c r="A3646" s="96">
        <v>45534</v>
      </c>
      <c r="B3646">
        <v>2694</v>
      </c>
      <c r="D3646" s="178">
        <f t="shared" si="535"/>
        <v>1.0007429420505201</v>
      </c>
      <c r="E3646" s="178">
        <f t="shared" si="536"/>
        <v>-7.429420505200568E-2</v>
      </c>
      <c r="F3646" s="178">
        <f>+B3646/B3641</f>
        <v>1.0274599542334095</v>
      </c>
      <c r="G3646" s="178">
        <f>(1-F3646)*100</f>
        <v>-2.7459954233409523</v>
      </c>
    </row>
    <row r="3647" spans="1:11">
      <c r="A3647" s="96">
        <v>45537</v>
      </c>
      <c r="B3647">
        <v>2687</v>
      </c>
      <c r="D3647" s="178">
        <f t="shared" si="535"/>
        <v>0.99740163325909426</v>
      </c>
      <c r="E3647" s="178">
        <f t="shared" si="536"/>
        <v>0.25983667409057443</v>
      </c>
    </row>
    <row r="3648" spans="1:11">
      <c r="A3648" s="96">
        <v>45538</v>
      </c>
      <c r="B3648">
        <v>2631</v>
      </c>
      <c r="D3648" s="178">
        <f t="shared" si="535"/>
        <v>0.97915891328619276</v>
      </c>
      <c r="E3648" s="178">
        <f t="shared" si="536"/>
        <v>2.0841086713807244</v>
      </c>
    </row>
    <row r="3649" spans="1:7">
      <c r="A3649" s="96">
        <v>45539</v>
      </c>
      <c r="B3649">
        <v>2607</v>
      </c>
      <c r="D3649" s="178">
        <f t="shared" si="535"/>
        <v>0.9908779931584949</v>
      </c>
      <c r="E3649" s="178">
        <f t="shared" si="536"/>
        <v>0.91220068415051037</v>
      </c>
    </row>
    <row r="3650" spans="1:7">
      <c r="A3650" s="96">
        <v>45540</v>
      </c>
      <c r="B3650">
        <v>2594.5</v>
      </c>
      <c r="D3650" s="178">
        <f t="shared" si="535"/>
        <v>0.99520521672420403</v>
      </c>
      <c r="E3650" s="178">
        <f t="shared" si="536"/>
        <v>0.47947832757959663</v>
      </c>
    </row>
    <row r="3651" spans="1:7">
      <c r="A3651" s="96">
        <v>45541</v>
      </c>
      <c r="B3651">
        <v>2592</v>
      </c>
      <c r="D3651" s="178">
        <f t="shared" si="535"/>
        <v>0.99903642320292929</v>
      </c>
      <c r="E3651" s="178">
        <f t="shared" si="536"/>
        <v>9.6357679707070876E-2</v>
      </c>
      <c r="F3651" s="178">
        <f>+B3651/B3646</f>
        <v>0.96213808463251671</v>
      </c>
      <c r="G3651" s="178">
        <f>(1-F3651)*100</f>
        <v>3.786191536748329</v>
      </c>
    </row>
    <row r="3652" spans="1:7">
      <c r="A3652" s="96">
        <v>45544</v>
      </c>
      <c r="B3652">
        <v>2579</v>
      </c>
      <c r="D3652" s="178">
        <f t="shared" si="535"/>
        <v>0.99498456790123457</v>
      </c>
      <c r="E3652" s="178">
        <f t="shared" si="536"/>
        <v>0.50154320987654266</v>
      </c>
    </row>
    <row r="3653" spans="1:7">
      <c r="A3653" s="96">
        <v>45545</v>
      </c>
      <c r="B3653">
        <v>2572</v>
      </c>
      <c r="D3653" s="178">
        <f t="shared" si="535"/>
        <v>0.99728576967816984</v>
      </c>
      <c r="E3653" s="178">
        <f t="shared" si="536"/>
        <v>0.27142303218301578</v>
      </c>
    </row>
    <row r="3654" spans="1:7">
      <c r="A3654" s="96">
        <v>45546</v>
      </c>
      <c r="B3654">
        <v>2521</v>
      </c>
      <c r="D3654" s="178">
        <f t="shared" ref="D3654:D3658" si="537">+B3654/B3653</f>
        <v>0.98017107309486784</v>
      </c>
      <c r="E3654" s="178">
        <f t="shared" ref="E3654:E3658" si="538">(1-D3654)*100</f>
        <v>1.982892690513216</v>
      </c>
    </row>
    <row r="3655" spans="1:7">
      <c r="A3655" s="96">
        <v>45547</v>
      </c>
      <c r="B3655">
        <v>2488</v>
      </c>
      <c r="D3655" s="178">
        <f t="shared" si="537"/>
        <v>0.98690995636652123</v>
      </c>
      <c r="E3655" s="178">
        <f t="shared" si="538"/>
        <v>1.3090043633478765</v>
      </c>
    </row>
    <row r="3656" spans="1:7">
      <c r="A3656" s="96">
        <v>45548</v>
      </c>
      <c r="B3656">
        <v>2484.5</v>
      </c>
      <c r="D3656" s="178">
        <f t="shared" si="537"/>
        <v>0.99859324758842438</v>
      </c>
      <c r="E3656" s="178">
        <f t="shared" si="538"/>
        <v>0.1406752411575618</v>
      </c>
      <c r="F3656" s="178">
        <f>+B3656/B3651</f>
        <v>0.9585262345679012</v>
      </c>
      <c r="G3656" s="178">
        <f>(1-F3656)*100</f>
        <v>4.1473765432098801</v>
      </c>
    </row>
    <row r="3657" spans="1:7">
      <c r="A3657" s="96">
        <v>45551</v>
      </c>
      <c r="B3657">
        <v>2488</v>
      </c>
      <c r="D3657" s="178">
        <f t="shared" si="537"/>
        <v>1.0014087341517408</v>
      </c>
      <c r="E3657" s="178">
        <f t="shared" si="538"/>
        <v>-0.14087341517408092</v>
      </c>
    </row>
    <row r="3658" spans="1:7">
      <c r="A3658" s="96">
        <v>45552</v>
      </c>
      <c r="B3658">
        <v>2507.5</v>
      </c>
      <c r="D3658" s="178">
        <f t="shared" si="537"/>
        <v>1.0078376205787782</v>
      </c>
      <c r="E3658" s="178">
        <f t="shared" si="538"/>
        <v>-0.78376205787782371</v>
      </c>
    </row>
    <row r="3659" spans="1:7">
      <c r="A3659" s="96">
        <v>45553</v>
      </c>
      <c r="B3659">
        <v>2561</v>
      </c>
      <c r="D3659" s="178">
        <f t="shared" ref="D3659:D3668" si="539">+B3659/B3658</f>
        <v>1.0213359920239282</v>
      </c>
      <c r="E3659" s="178">
        <f t="shared" ref="E3659:E3668" si="540">(1-D3659)*100</f>
        <v>-2.1335992023928219</v>
      </c>
    </row>
    <row r="3660" spans="1:7">
      <c r="A3660" s="96">
        <v>45554</v>
      </c>
      <c r="B3660">
        <v>2588</v>
      </c>
      <c r="D3660" s="178">
        <f t="shared" si="539"/>
        <v>1.0105427567356502</v>
      </c>
      <c r="E3660" s="178">
        <f t="shared" si="540"/>
        <v>-1.0542756735650194</v>
      </c>
    </row>
    <row r="3661" spans="1:7">
      <c r="A3661" s="96">
        <v>45555</v>
      </c>
      <c r="B3661">
        <v>2602.5</v>
      </c>
      <c r="D3661" s="178">
        <f t="shared" si="539"/>
        <v>1.0056027820710973</v>
      </c>
      <c r="E3661" s="178">
        <f t="shared" si="540"/>
        <v>-0.56027820710973231</v>
      </c>
      <c r="F3661" s="178">
        <f>+B3661/B3656</f>
        <v>1.0474944656872611</v>
      </c>
      <c r="G3661" s="178">
        <f>(1-F3661)*100</f>
        <v>-4.7494465687261123</v>
      </c>
    </row>
    <row r="3662" spans="1:7">
      <c r="A3662" s="96">
        <v>45558</v>
      </c>
      <c r="B3662">
        <v>2611.5</v>
      </c>
      <c r="D3662" s="178">
        <f t="shared" si="539"/>
        <v>1.0034582132564842</v>
      </c>
      <c r="E3662" s="178">
        <f t="shared" si="540"/>
        <v>-0.34582132564842105</v>
      </c>
    </row>
    <row r="3663" spans="1:7">
      <c r="A3663" s="96">
        <v>45559</v>
      </c>
      <c r="B3663">
        <v>2624.5</v>
      </c>
      <c r="D3663" s="178">
        <f t="shared" si="539"/>
        <v>1.0049779820026805</v>
      </c>
      <c r="E3663" s="178">
        <f t="shared" si="540"/>
        <v>-0.49779820026805144</v>
      </c>
    </row>
    <row r="3664" spans="1:7">
      <c r="A3664" s="96">
        <v>45560</v>
      </c>
      <c r="B3664">
        <v>2616.5</v>
      </c>
      <c r="D3664" s="178">
        <f t="shared" si="539"/>
        <v>0.99695180034292241</v>
      </c>
      <c r="E3664" s="178">
        <f t="shared" si="540"/>
        <v>0.30481996570775882</v>
      </c>
    </row>
    <row r="3665" spans="1:7">
      <c r="A3665" s="96">
        <v>45561</v>
      </c>
      <c r="B3665">
        <v>2595.5</v>
      </c>
      <c r="D3665" s="178">
        <f t="shared" si="539"/>
        <v>0.99197401108350847</v>
      </c>
      <c r="E3665" s="178">
        <f t="shared" si="540"/>
        <v>0.80259889164915332</v>
      </c>
    </row>
    <row r="3666" spans="1:7">
      <c r="A3666" s="96">
        <v>45562</v>
      </c>
      <c r="B3666">
        <v>2589.5</v>
      </c>
      <c r="D3666" s="178">
        <f t="shared" si="539"/>
        <v>0.99768830668464648</v>
      </c>
      <c r="E3666" s="178">
        <f t="shared" si="540"/>
        <v>0.23116933153535246</v>
      </c>
      <c r="F3666" s="178">
        <f>+B3666/B3661</f>
        <v>0.99500480307396733</v>
      </c>
      <c r="G3666" s="178">
        <f>(1-F3666)*100</f>
        <v>0.49951969260326745</v>
      </c>
    </row>
    <row r="3667" spans="1:7">
      <c r="A3667" s="96">
        <v>45565</v>
      </c>
      <c r="B3667">
        <v>2575.5</v>
      </c>
      <c r="D3667" s="178">
        <f t="shared" si="539"/>
        <v>0.99459355087854795</v>
      </c>
      <c r="E3667" s="178">
        <f t="shared" si="540"/>
        <v>0.54064491214520505</v>
      </c>
    </row>
    <row r="3668" spans="1:7">
      <c r="A3668" s="96">
        <v>45566</v>
      </c>
      <c r="B3668">
        <v>2562</v>
      </c>
      <c r="D3668" s="178">
        <f t="shared" si="539"/>
        <v>0.99475829935934768</v>
      </c>
      <c r="E3668" s="178">
        <f t="shared" si="540"/>
        <v>0.52417006406523248</v>
      </c>
    </row>
    <row r="3669" spans="1:7">
      <c r="A3669" s="96">
        <v>45567</v>
      </c>
      <c r="B3669">
        <v>2560.5</v>
      </c>
      <c r="D3669" s="178">
        <f t="shared" ref="D3669:D3681" si="541">+B3669/B3668</f>
        <v>0.99941451990632324</v>
      </c>
      <c r="E3669" s="178">
        <f t="shared" ref="E3669:E3681" si="542">(1-D3669)*100</f>
        <v>5.8548009367676013E-2</v>
      </c>
    </row>
    <row r="3670" spans="1:7">
      <c r="A3670" s="96">
        <v>45568</v>
      </c>
      <c r="B3670">
        <v>2574.5</v>
      </c>
      <c r="D3670" s="178">
        <f t="shared" si="541"/>
        <v>1.0054676820933413</v>
      </c>
      <c r="E3670" s="178">
        <f t="shared" si="542"/>
        <v>-0.54676820933412529</v>
      </c>
    </row>
    <row r="3671" spans="1:7">
      <c r="A3671" s="96">
        <v>45569</v>
      </c>
      <c r="B3671">
        <v>2601.5</v>
      </c>
      <c r="D3671" s="178">
        <f t="shared" si="541"/>
        <v>1.0104874732957856</v>
      </c>
      <c r="E3671" s="178">
        <f t="shared" si="542"/>
        <v>-1.0487473295785588</v>
      </c>
      <c r="F3671" s="178">
        <f>+B3671/B3666</f>
        <v>1.0046340992469589</v>
      </c>
      <c r="G3671" s="178">
        <f>(1-F3671)*100</f>
        <v>-0.46340992469589004</v>
      </c>
    </row>
    <row r="3672" spans="1:7">
      <c r="A3672" s="96">
        <v>45572</v>
      </c>
      <c r="B3672">
        <v>2606.5</v>
      </c>
      <c r="D3672" s="178">
        <f t="shared" si="541"/>
        <v>1.0019219680953295</v>
      </c>
      <c r="E3672" s="178">
        <f t="shared" si="542"/>
        <v>-0.19219680953295182</v>
      </c>
    </row>
    <row r="3673" spans="1:7">
      <c r="A3673" s="96">
        <v>45573</v>
      </c>
      <c r="B3673">
        <v>2608</v>
      </c>
      <c r="D3673" s="178">
        <f t="shared" si="541"/>
        <v>1.000575484366008</v>
      </c>
      <c r="E3673" s="178">
        <f t="shared" si="542"/>
        <v>-5.7548436600796116E-2</v>
      </c>
    </row>
    <row r="3674" spans="1:7">
      <c r="A3674" s="96">
        <v>45574</v>
      </c>
      <c r="B3674">
        <v>2635</v>
      </c>
      <c r="D3674" s="178">
        <f t="shared" si="541"/>
        <v>1.0103527607361964</v>
      </c>
      <c r="E3674" s="178">
        <f t="shared" si="542"/>
        <v>-1.0352760736196398</v>
      </c>
    </row>
    <row r="3675" spans="1:7">
      <c r="A3675" s="96">
        <v>45575</v>
      </c>
      <c r="B3675">
        <v>2644</v>
      </c>
      <c r="D3675" s="178">
        <f t="shared" si="541"/>
        <v>1.003415559772296</v>
      </c>
      <c r="E3675" s="178">
        <f t="shared" si="542"/>
        <v>-0.34155597722960174</v>
      </c>
    </row>
    <row r="3676" spans="1:7">
      <c r="A3676" s="96">
        <v>45576</v>
      </c>
      <c r="B3676">
        <v>2662</v>
      </c>
      <c r="D3676" s="178">
        <f t="shared" si="541"/>
        <v>1.0068078668683813</v>
      </c>
      <c r="E3676" s="178">
        <f t="shared" si="542"/>
        <v>-0.68078668683813071</v>
      </c>
      <c r="F3676" s="178">
        <f>+B3676/B3671</f>
        <v>1.0232558139534884</v>
      </c>
      <c r="G3676" s="178">
        <f>(1-F3676)*100</f>
        <v>-2.3255813953488413</v>
      </c>
    </row>
    <row r="3677" spans="1:7">
      <c r="A3677" s="96">
        <v>45579</v>
      </c>
      <c r="B3677">
        <v>2684.5</v>
      </c>
      <c r="D3677" s="178">
        <f t="shared" si="541"/>
        <v>1.0084522915101428</v>
      </c>
      <c r="E3677" s="178">
        <f t="shared" si="542"/>
        <v>-0.84522915101428175</v>
      </c>
    </row>
    <row r="3678" spans="1:7">
      <c r="A3678" s="96">
        <v>45580</v>
      </c>
      <c r="B3678">
        <v>2686.5</v>
      </c>
      <c r="D3678" s="178">
        <f t="shared" si="541"/>
        <v>1.0007450176941703</v>
      </c>
      <c r="E3678" s="178">
        <f t="shared" si="542"/>
        <v>-7.450176941703468E-2</v>
      </c>
    </row>
    <row r="3679" spans="1:7">
      <c r="A3679" s="96">
        <v>45581</v>
      </c>
      <c r="B3679">
        <v>2688.5</v>
      </c>
      <c r="D3679" s="178">
        <f t="shared" si="541"/>
        <v>1.0007444630560209</v>
      </c>
      <c r="E3679" s="178">
        <f t="shared" si="542"/>
        <v>-7.4446305602093865E-2</v>
      </c>
    </row>
    <row r="3680" spans="1:7">
      <c r="A3680" s="96">
        <v>45582</v>
      </c>
      <c r="B3680">
        <v>2662.5</v>
      </c>
      <c r="D3680" s="178">
        <f t="shared" si="541"/>
        <v>0.99032917984005953</v>
      </c>
      <c r="E3680" s="178">
        <f t="shared" si="542"/>
        <v>0.96708201599404742</v>
      </c>
    </row>
    <row r="3681" spans="1:7">
      <c r="A3681" s="96">
        <v>45583</v>
      </c>
      <c r="B3681">
        <v>2669</v>
      </c>
      <c r="D3681" s="178">
        <f t="shared" si="541"/>
        <v>1.0024413145539905</v>
      </c>
      <c r="E3681" s="178">
        <f t="shared" si="542"/>
        <v>-0.24413145539905479</v>
      </c>
      <c r="F3681" s="178">
        <f>+B3681/B3676</f>
        <v>1.0026296018031555</v>
      </c>
      <c r="G3681" s="178">
        <f>(1-F3681)*100</f>
        <v>-0.26296018031555235</v>
      </c>
    </row>
    <row r="3682" spans="1:7">
      <c r="A3682" s="96">
        <v>45586</v>
      </c>
      <c r="B3682">
        <v>2665</v>
      </c>
      <c r="D3682" s="178">
        <f t="shared" ref="D3682:D3689" si="543">+B3682/B3681</f>
        <v>0.99850131135256648</v>
      </c>
      <c r="E3682" s="178">
        <f t="shared" ref="E3682:E3689" si="544">(1-D3682)*100</f>
        <v>0.14986886474335215</v>
      </c>
    </row>
    <row r="3683" spans="1:7">
      <c r="A3683" s="96">
        <v>45587</v>
      </c>
      <c r="B3683">
        <v>2672</v>
      </c>
      <c r="D3683" s="178">
        <f t="shared" si="543"/>
        <v>1.0026266416510319</v>
      </c>
      <c r="E3683" s="178">
        <f t="shared" si="544"/>
        <v>-0.26266416510318802</v>
      </c>
    </row>
    <row r="3684" spans="1:7">
      <c r="A3684" s="96">
        <v>45588</v>
      </c>
      <c r="B3684">
        <v>2682.5</v>
      </c>
      <c r="D3684" s="178">
        <f t="shared" si="543"/>
        <v>1.0039296407185629</v>
      </c>
      <c r="E3684" s="178">
        <f t="shared" si="544"/>
        <v>-0.39296407185629434</v>
      </c>
    </row>
    <row r="3685" spans="1:7">
      <c r="A3685" s="96">
        <v>45589</v>
      </c>
      <c r="B3685">
        <v>2690</v>
      </c>
      <c r="D3685" s="178">
        <f t="shared" si="543"/>
        <v>1.0027958993476236</v>
      </c>
      <c r="E3685" s="178">
        <f t="shared" si="544"/>
        <v>-0.27958993476235872</v>
      </c>
    </row>
    <row r="3686" spans="1:7">
      <c r="A3686" s="96">
        <v>45590</v>
      </c>
      <c r="B3686">
        <v>2703.5</v>
      </c>
      <c r="D3686" s="178">
        <f t="shared" si="543"/>
        <v>1.0050185873605948</v>
      </c>
      <c r="E3686" s="178">
        <f t="shared" si="544"/>
        <v>-0.5018587360594795</v>
      </c>
      <c r="F3686" s="178">
        <f>+B3686/B3681</f>
        <v>1.012926189584114</v>
      </c>
      <c r="G3686" s="178">
        <f>(1-F3686)*100</f>
        <v>-1.2926189584113956</v>
      </c>
    </row>
    <row r="3687" spans="1:7">
      <c r="A3687" s="96">
        <v>45593</v>
      </c>
      <c r="B3687">
        <v>2708</v>
      </c>
      <c r="D3687" s="178">
        <f t="shared" si="543"/>
        <v>1.0016645089698539</v>
      </c>
      <c r="E3687" s="178">
        <f t="shared" si="544"/>
        <v>-0.16645089698539284</v>
      </c>
    </row>
    <row r="3688" spans="1:7">
      <c r="A3688" s="96">
        <v>45594</v>
      </c>
      <c r="B3688">
        <v>2704</v>
      </c>
      <c r="D3688" s="178">
        <f t="shared" si="543"/>
        <v>0.99852289512555392</v>
      </c>
      <c r="E3688" s="178">
        <f t="shared" si="544"/>
        <v>0.1477104874446078</v>
      </c>
    </row>
    <row r="3689" spans="1:7">
      <c r="A3689" s="96">
        <v>45595</v>
      </c>
      <c r="B3689">
        <v>2706.5</v>
      </c>
      <c r="D3689" s="178">
        <f t="shared" si="543"/>
        <v>1.0009245562130178</v>
      </c>
      <c r="E3689" s="178">
        <f t="shared" si="544"/>
        <v>-9.245562130177909E-2</v>
      </c>
    </row>
    <row r="3690" spans="1:7">
      <c r="A3690" s="96">
        <v>45596</v>
      </c>
      <c r="B3690">
        <v>2706</v>
      </c>
      <c r="D3690" s="178">
        <f t="shared" ref="D3690:D3699" si="545">+B3690/B3689</f>
        <v>0.9998152595603178</v>
      </c>
      <c r="E3690" s="178">
        <f t="shared" ref="E3690:E3699" si="546">(1-D3690)*100</f>
        <v>1.8474043968219611E-2</v>
      </c>
    </row>
    <row r="3691" spans="1:7">
      <c r="A3691" s="96">
        <v>45597</v>
      </c>
      <c r="B3691">
        <v>2715.5</v>
      </c>
      <c r="D3691" s="178">
        <f t="shared" si="545"/>
        <v>1.003510716925351</v>
      </c>
      <c r="E3691" s="178">
        <f t="shared" si="546"/>
        <v>-0.35107169253509873</v>
      </c>
      <c r="F3691" s="178">
        <f>+B3691/B3686</f>
        <v>1.004438690586277</v>
      </c>
      <c r="G3691" s="178">
        <f>(1-F3691)*100</f>
        <v>-0.44386905862769943</v>
      </c>
    </row>
    <row r="3692" spans="1:7">
      <c r="A3692" s="96">
        <v>45600</v>
      </c>
      <c r="B3692">
        <v>2702.5</v>
      </c>
      <c r="D3692" s="178">
        <f t="shared" si="545"/>
        <v>0.99521266801693975</v>
      </c>
      <c r="E3692" s="178">
        <f t="shared" si="546"/>
        <v>0.47873319830602501</v>
      </c>
    </row>
    <row r="3693" spans="1:7">
      <c r="A3693" s="96">
        <v>45601</v>
      </c>
      <c r="B3693">
        <v>2698</v>
      </c>
      <c r="D3693" s="178">
        <f t="shared" si="545"/>
        <v>0.99833487511563368</v>
      </c>
      <c r="E3693" s="178">
        <f t="shared" si="546"/>
        <v>0.16651248843663202</v>
      </c>
    </row>
    <row r="3694" spans="1:7">
      <c r="A3694" s="96">
        <v>45602</v>
      </c>
      <c r="B3694">
        <v>2703.5</v>
      </c>
      <c r="D3694" s="178">
        <f t="shared" si="545"/>
        <v>1.0020385470719051</v>
      </c>
      <c r="E3694" s="178">
        <f t="shared" si="546"/>
        <v>-0.20385470719050947</v>
      </c>
    </row>
    <row r="3695" spans="1:7">
      <c r="A3695" s="96">
        <v>45603</v>
      </c>
      <c r="B3695">
        <v>2714.5</v>
      </c>
      <c r="D3695" s="178">
        <f t="shared" si="545"/>
        <v>1.0040687997040874</v>
      </c>
      <c r="E3695" s="178">
        <f t="shared" si="546"/>
        <v>-0.40687997040873558</v>
      </c>
    </row>
    <row r="3696" spans="1:7">
      <c r="A3696" s="96">
        <v>45604</v>
      </c>
      <c r="B3696">
        <v>2720.5</v>
      </c>
      <c r="D3696" s="178">
        <f t="shared" si="545"/>
        <v>1.0022103518143304</v>
      </c>
      <c r="E3696" s="178">
        <f t="shared" si="546"/>
        <v>-0.22103518143303802</v>
      </c>
      <c r="F3696" s="178">
        <f>+B3696/B3691</f>
        <v>1.0018412815319462</v>
      </c>
      <c r="G3696" s="178">
        <f>(1-F3696)*100</f>
        <v>-0.18412815319461817</v>
      </c>
    </row>
    <row r="3697" spans="1:7">
      <c r="A3697" s="96">
        <v>45607</v>
      </c>
      <c r="B3697">
        <v>2730.5</v>
      </c>
      <c r="D3697" s="178">
        <f t="shared" si="545"/>
        <v>1.0036757948906452</v>
      </c>
      <c r="E3697" s="178">
        <f t="shared" si="546"/>
        <v>-0.36757948906451787</v>
      </c>
    </row>
    <row r="3698" spans="1:7">
      <c r="A3698" s="96">
        <v>45608</v>
      </c>
      <c r="B3698">
        <v>2737.5</v>
      </c>
      <c r="D3698" s="178">
        <f t="shared" si="545"/>
        <v>1.0025636330342429</v>
      </c>
      <c r="E3698" s="178">
        <f t="shared" si="546"/>
        <v>-0.25636330342428959</v>
      </c>
    </row>
    <row r="3699" spans="1:7">
      <c r="A3699" s="96">
        <v>45609</v>
      </c>
      <c r="B3699">
        <v>2758</v>
      </c>
      <c r="D3699" s="178">
        <f t="shared" si="545"/>
        <v>1.0074885844748858</v>
      </c>
      <c r="E3699" s="178">
        <f t="shared" si="546"/>
        <v>-0.74885844748857622</v>
      </c>
    </row>
    <row r="3700" spans="1:7">
      <c r="A3700" s="96">
        <v>45610</v>
      </c>
      <c r="B3700">
        <v>2751</v>
      </c>
      <c r="D3700" s="178">
        <f t="shared" ref="D3700:D3707" si="547">+B3700/B3699</f>
        <v>0.9974619289340102</v>
      </c>
      <c r="E3700" s="178">
        <f t="shared" ref="E3700:E3707" si="548">(1-D3700)*100</f>
        <v>0.25380710659897998</v>
      </c>
    </row>
    <row r="3701" spans="1:7">
      <c r="A3701" s="104">
        <v>45611</v>
      </c>
      <c r="B3701" s="192">
        <v>2751</v>
      </c>
      <c r="D3701" s="178">
        <f t="shared" si="547"/>
        <v>1</v>
      </c>
      <c r="E3701" s="178">
        <f t="shared" si="548"/>
        <v>0</v>
      </c>
      <c r="F3701" s="178">
        <f>+B3701/B3696</f>
        <v>1.0112111744164676</v>
      </c>
      <c r="G3701" s="178">
        <f>(1-F3701)*100</f>
        <v>-1.1211174416467573</v>
      </c>
    </row>
    <row r="3702" spans="1:7">
      <c r="A3702" s="96">
        <v>45614</v>
      </c>
      <c r="B3702">
        <v>2746.5</v>
      </c>
      <c r="D3702" s="178">
        <f t="shared" si="547"/>
        <v>0.99836423118865869</v>
      </c>
      <c r="E3702" s="178">
        <f t="shared" si="548"/>
        <v>0.16357688113413094</v>
      </c>
    </row>
    <row r="3703" spans="1:7">
      <c r="A3703" s="96">
        <v>45615</v>
      </c>
      <c r="B3703">
        <v>2742.5</v>
      </c>
      <c r="D3703" s="178">
        <f t="shared" si="547"/>
        <v>0.99854360094665939</v>
      </c>
      <c r="E3703" s="178">
        <f t="shared" si="548"/>
        <v>0.14563990533406068</v>
      </c>
    </row>
    <row r="3704" spans="1:7">
      <c r="A3704" s="104">
        <v>45616</v>
      </c>
      <c r="B3704" s="192">
        <v>2742.5</v>
      </c>
      <c r="D3704" s="178">
        <f t="shared" si="547"/>
        <v>1</v>
      </c>
      <c r="E3704" s="178">
        <f t="shared" si="548"/>
        <v>0</v>
      </c>
    </row>
    <row r="3705" spans="1:7">
      <c r="A3705" s="96">
        <v>45617</v>
      </c>
      <c r="B3705">
        <v>2734</v>
      </c>
      <c r="D3705" s="178">
        <f t="shared" si="547"/>
        <v>0.99690063810391982</v>
      </c>
      <c r="E3705" s="178">
        <f t="shared" si="548"/>
        <v>0.30993618960801772</v>
      </c>
    </row>
    <row r="3706" spans="1:7">
      <c r="A3706" s="96">
        <v>45618</v>
      </c>
      <c r="B3706">
        <v>2738</v>
      </c>
      <c r="D3706" s="178">
        <f t="shared" si="547"/>
        <v>1.0014630577907828</v>
      </c>
      <c r="E3706" s="178">
        <f t="shared" si="548"/>
        <v>-0.14630577907828179</v>
      </c>
      <c r="F3706" s="178">
        <f>+B3706/B3701</f>
        <v>0.995274445656125</v>
      </c>
      <c r="G3706" s="178">
        <f>(1-F3706)*100</f>
        <v>0.47255543438750047</v>
      </c>
    </row>
    <row r="3707" spans="1:7">
      <c r="A3707" s="96">
        <v>45621</v>
      </c>
      <c r="B3707">
        <v>2736.5</v>
      </c>
      <c r="D3707" s="178">
        <f t="shared" si="547"/>
        <v>0.99945215485756023</v>
      </c>
      <c r="E3707" s="178">
        <f t="shared" si="548"/>
        <v>5.4784514243977345E-2</v>
      </c>
    </row>
    <row r="3708" spans="1:7">
      <c r="A3708" s="96">
        <v>45622</v>
      </c>
      <c r="B3708">
        <v>2718.5</v>
      </c>
      <c r="D3708" s="178">
        <f t="shared" ref="D3708:D3720" si="549">+B3708/B3707</f>
        <v>0.99342225470491508</v>
      </c>
      <c r="E3708" s="178">
        <f t="shared" ref="E3708:E3720" si="550">(1-D3708)*100</f>
        <v>0.65777452950849247</v>
      </c>
    </row>
    <row r="3709" spans="1:7">
      <c r="A3709" s="96">
        <v>45623</v>
      </c>
      <c r="B3709">
        <v>2721.5</v>
      </c>
      <c r="D3709" s="178">
        <f t="shared" si="549"/>
        <v>1.0011035497517013</v>
      </c>
      <c r="E3709" s="178">
        <f t="shared" si="550"/>
        <v>-0.11035497517013493</v>
      </c>
    </row>
    <row r="3710" spans="1:7">
      <c r="A3710" s="96">
        <v>45624</v>
      </c>
      <c r="B3710">
        <v>2727</v>
      </c>
      <c r="D3710" s="178">
        <f t="shared" si="549"/>
        <v>1.0020209443321697</v>
      </c>
      <c r="E3710" s="178">
        <f t="shared" si="550"/>
        <v>-0.20209443321697051</v>
      </c>
    </row>
    <row r="3711" spans="1:7">
      <c r="A3711" s="96">
        <v>45625</v>
      </c>
      <c r="B3711">
        <v>2728.5</v>
      </c>
      <c r="D3711" s="178">
        <f t="shared" si="549"/>
        <v>1.0005500550055006</v>
      </c>
      <c r="E3711" s="178">
        <f t="shared" si="550"/>
        <v>-5.5005500550064923E-2</v>
      </c>
      <c r="F3711" s="178">
        <f>+B3711/B3706</f>
        <v>0.99653031409788162</v>
      </c>
      <c r="G3711" s="178">
        <f>(1-F3711)*100</f>
        <v>0.34696859021183801</v>
      </c>
    </row>
    <row r="3712" spans="1:7">
      <c r="A3712" s="96">
        <v>45628</v>
      </c>
      <c r="B3712">
        <v>2730.5</v>
      </c>
      <c r="D3712" s="178">
        <f t="shared" si="549"/>
        <v>1.0007330034817665</v>
      </c>
      <c r="E3712" s="178">
        <f t="shared" si="550"/>
        <v>-7.3300348176652541E-2</v>
      </c>
    </row>
    <row r="3713" spans="1:7">
      <c r="A3713" s="96">
        <v>45629</v>
      </c>
      <c r="B3713">
        <v>2734</v>
      </c>
      <c r="D3713" s="178">
        <f t="shared" si="549"/>
        <v>1.0012818165171213</v>
      </c>
      <c r="E3713" s="178">
        <f t="shared" si="550"/>
        <v>-0.12818165171213369</v>
      </c>
    </row>
    <row r="3714" spans="1:7">
      <c r="A3714" s="96">
        <v>45630</v>
      </c>
      <c r="B3714">
        <v>2729</v>
      </c>
      <c r="D3714" s="178">
        <f t="shared" si="549"/>
        <v>0.99817117776152153</v>
      </c>
      <c r="E3714" s="178">
        <f t="shared" si="550"/>
        <v>0.18288222384784669</v>
      </c>
    </row>
    <row r="3715" spans="1:7">
      <c r="A3715" s="96">
        <v>45631</v>
      </c>
      <c r="B3715">
        <v>2733</v>
      </c>
      <c r="D3715" s="178">
        <f t="shared" si="549"/>
        <v>1.0014657383657017</v>
      </c>
      <c r="E3715" s="178">
        <f t="shared" si="550"/>
        <v>-0.14657383657017409</v>
      </c>
    </row>
    <row r="3716" spans="1:7">
      <c r="A3716" s="96">
        <v>45632</v>
      </c>
      <c r="B3716">
        <v>2741</v>
      </c>
      <c r="D3716" s="178">
        <f t="shared" si="549"/>
        <v>1.0029271862422247</v>
      </c>
      <c r="E3716" s="178">
        <f t="shared" si="550"/>
        <v>-0.29271862422246553</v>
      </c>
      <c r="F3716" s="178">
        <f>+B3716/B3711</f>
        <v>1.004581271761041</v>
      </c>
      <c r="G3716" s="178">
        <f>(1-F3716)*100</f>
        <v>-0.45812717610409504</v>
      </c>
    </row>
    <row r="3717" spans="1:7">
      <c r="A3717" s="96">
        <v>45635</v>
      </c>
      <c r="B3717">
        <v>2734</v>
      </c>
      <c r="D3717" s="178">
        <f t="shared" si="549"/>
        <v>0.9974461875228019</v>
      </c>
      <c r="E3717" s="178">
        <f t="shared" si="550"/>
        <v>0.2553812477198103</v>
      </c>
    </row>
    <row r="3718" spans="1:7">
      <c r="A3718" s="96">
        <v>45636</v>
      </c>
      <c r="B3718">
        <v>2737.5</v>
      </c>
      <c r="D3718" s="178">
        <f t="shared" si="549"/>
        <v>1.0012801755669349</v>
      </c>
      <c r="E3718" s="178">
        <f t="shared" si="550"/>
        <v>-0.12801755669349379</v>
      </c>
    </row>
    <row r="3719" spans="1:7">
      <c r="A3719" s="96">
        <v>45637</v>
      </c>
      <c r="B3719">
        <v>2731.5</v>
      </c>
      <c r="D3719" s="178">
        <f t="shared" si="549"/>
        <v>0.99780821917808216</v>
      </c>
      <c r="E3719" s="178">
        <f t="shared" si="550"/>
        <v>0.21917808219178436</v>
      </c>
    </row>
    <row r="3720" spans="1:7">
      <c r="A3720" s="96">
        <v>45638</v>
      </c>
      <c r="B3720">
        <v>2735</v>
      </c>
      <c r="D3720" s="178">
        <f t="shared" si="549"/>
        <v>1.0012813472451034</v>
      </c>
      <c r="E3720" s="178">
        <f t="shared" si="550"/>
        <v>-0.12813472451034258</v>
      </c>
    </row>
    <row r="3721" spans="1:7">
      <c r="A3721" s="96">
        <v>45639</v>
      </c>
      <c r="B3721">
        <v>2741</v>
      </c>
      <c r="D3721" s="178">
        <f t="shared" ref="D3721:D3727" si="551">+B3721/B3720</f>
        <v>1.0021937842778794</v>
      </c>
      <c r="E3721" s="178">
        <f t="shared" ref="E3721:E3727" si="552">(1-D3721)*100</f>
        <v>-0.21937842778794181</v>
      </c>
      <c r="F3721" s="178">
        <f>+B3721/B3716</f>
        <v>1</v>
      </c>
      <c r="G3721" s="178">
        <f>(1-F3721)*100</f>
        <v>0</v>
      </c>
    </row>
    <row r="3722" spans="1:7">
      <c r="A3722" s="96">
        <v>45642</v>
      </c>
      <c r="B3722">
        <v>2752.5</v>
      </c>
      <c r="D3722" s="178">
        <f t="shared" si="551"/>
        <v>1.0041955490696826</v>
      </c>
      <c r="E3722" s="178">
        <f t="shared" si="552"/>
        <v>-0.41955490696825581</v>
      </c>
    </row>
    <row r="3723" spans="1:7">
      <c r="A3723" s="96">
        <v>45643</v>
      </c>
      <c r="B3723">
        <v>2750</v>
      </c>
      <c r="D3723" s="178">
        <f t="shared" si="551"/>
        <v>0.99909173478655766</v>
      </c>
      <c r="E3723" s="178">
        <f t="shared" si="552"/>
        <v>9.0826521344233857E-2</v>
      </c>
    </row>
    <row r="3724" spans="1:7">
      <c r="A3724" s="96">
        <v>45644</v>
      </c>
      <c r="B3724">
        <v>2740</v>
      </c>
      <c r="D3724" s="178">
        <f t="shared" si="551"/>
        <v>0.99636363636363634</v>
      </c>
      <c r="E3724" s="178">
        <f t="shared" si="552"/>
        <v>0.36363636363636598</v>
      </c>
    </row>
    <row r="3725" spans="1:7">
      <c r="A3725" s="96">
        <v>45645</v>
      </c>
      <c r="B3725">
        <v>2749</v>
      </c>
      <c r="D3725" s="178">
        <f t="shared" si="551"/>
        <v>1.0032846715328467</v>
      </c>
      <c r="E3725" s="178">
        <f t="shared" si="552"/>
        <v>-0.3284671532846728</v>
      </c>
    </row>
    <row r="3726" spans="1:7">
      <c r="A3726" s="96">
        <v>45646</v>
      </c>
      <c r="B3726">
        <v>2733</v>
      </c>
      <c r="D3726" s="178">
        <f t="shared" si="551"/>
        <v>0.99417970170971259</v>
      </c>
      <c r="E3726" s="178">
        <f t="shared" si="552"/>
        <v>0.58202982902874068</v>
      </c>
      <c r="F3726" s="178">
        <f>+B3726/B3721</f>
        <v>0.99708135716891644</v>
      </c>
      <c r="G3726" s="178">
        <f>(1-F3726)*100</f>
        <v>0.29186428310835622</v>
      </c>
    </row>
    <row r="3727" spans="1:7">
      <c r="A3727" s="96">
        <v>45649</v>
      </c>
      <c r="B3727">
        <v>2736.5</v>
      </c>
      <c r="D3727" s="178">
        <f t="shared" si="551"/>
        <v>1.0012806439809734</v>
      </c>
      <c r="E3727" s="178">
        <f t="shared" si="552"/>
        <v>-0.12806439809733838</v>
      </c>
    </row>
    <row r="3728" spans="1:7">
      <c r="A3728" s="104">
        <v>45650</v>
      </c>
      <c r="B3728" s="192">
        <v>2736.5</v>
      </c>
      <c r="D3728" s="178">
        <f t="shared" ref="D3728:D3732" si="553">+B3728/B3727</f>
        <v>1</v>
      </c>
      <c r="E3728" s="178">
        <f t="shared" ref="E3728:E3732" si="554">(1-D3728)*100</f>
        <v>0</v>
      </c>
    </row>
    <row r="3729" spans="1:7">
      <c r="A3729" s="96">
        <v>45652</v>
      </c>
      <c r="B3729">
        <v>2740.5</v>
      </c>
      <c r="D3729" s="178">
        <f t="shared" si="553"/>
        <v>1.0014617211766856</v>
      </c>
      <c r="E3729" s="178">
        <f t="shared" si="554"/>
        <v>-0.14617211766856375</v>
      </c>
    </row>
    <row r="3730" spans="1:7">
      <c r="A3730" s="96">
        <v>45653</v>
      </c>
      <c r="B3730">
        <v>2755.5</v>
      </c>
      <c r="D3730" s="178">
        <f t="shared" si="553"/>
        <v>1.0054734537493157</v>
      </c>
      <c r="E3730" s="178">
        <f t="shared" si="554"/>
        <v>-0.54734537493157376</v>
      </c>
      <c r="F3730" s="178">
        <f>+B3730/B3725</f>
        <v>1.0023644961804292</v>
      </c>
      <c r="G3730" s="178">
        <f>(1-F3730)*100</f>
        <v>-0.23644961804292208</v>
      </c>
    </row>
    <row r="3731" spans="1:7">
      <c r="A3731" s="96">
        <v>45656</v>
      </c>
      <c r="B3731">
        <v>2761</v>
      </c>
      <c r="D3731" s="178">
        <f t="shared" si="553"/>
        <v>1.001996007984032</v>
      </c>
      <c r="E3731" s="178">
        <f t="shared" si="554"/>
        <v>-0.19960079840319889</v>
      </c>
    </row>
    <row r="3732" spans="1:7">
      <c r="A3732" s="104">
        <v>45657</v>
      </c>
      <c r="B3732" s="192">
        <v>2761</v>
      </c>
      <c r="D3732" s="178">
        <f t="shared" si="553"/>
        <v>1</v>
      </c>
      <c r="E3732" s="178">
        <f t="shared" si="554"/>
        <v>0</v>
      </c>
    </row>
    <row r="3733" spans="1:7">
      <c r="A3733" s="96">
        <v>45659</v>
      </c>
      <c r="B3733">
        <v>2767.5</v>
      </c>
      <c r="D3733" s="178">
        <f t="shared" ref="D3733:D3738" si="555">+B3733/B3732</f>
        <v>1.0023542194856936</v>
      </c>
      <c r="E3733" s="178">
        <f t="shared" ref="E3733:E3738" si="556">(1-D3733)*100</f>
        <v>-0.23542194856935872</v>
      </c>
    </row>
    <row r="3734" spans="1:7">
      <c r="A3734" s="96">
        <v>45660</v>
      </c>
      <c r="B3734">
        <v>2800.5</v>
      </c>
      <c r="D3734" s="178">
        <f t="shared" si="555"/>
        <v>1.0119241192411925</v>
      </c>
      <c r="E3734" s="178">
        <f t="shared" si="556"/>
        <v>-1.1924119241192521</v>
      </c>
      <c r="F3734" s="178">
        <f>+B3734/B3729</f>
        <v>1.0218938149972632</v>
      </c>
      <c r="G3734" s="178">
        <f>(1-F3734)*100</f>
        <v>-2.1893814997263172</v>
      </c>
    </row>
    <row r="3735" spans="1:7">
      <c r="A3735" s="96">
        <v>45663</v>
      </c>
      <c r="B3735">
        <v>2817</v>
      </c>
      <c r="D3735" s="178">
        <f t="shared" si="555"/>
        <v>1.0058918050348151</v>
      </c>
      <c r="E3735" s="178">
        <f t="shared" si="556"/>
        <v>-0.5891805034815123</v>
      </c>
    </row>
    <row r="3736" spans="1:7">
      <c r="A3736" s="96">
        <v>45664</v>
      </c>
      <c r="B3736">
        <v>2837.5</v>
      </c>
      <c r="D3736" s="178">
        <f t="shared" si="555"/>
        <v>1.0072772452964147</v>
      </c>
      <c r="E3736" s="178">
        <f t="shared" si="556"/>
        <v>-0.72772452964147138</v>
      </c>
    </row>
    <row r="3737" spans="1:7">
      <c r="A3737" s="96">
        <v>45665</v>
      </c>
      <c r="B3737">
        <v>2844</v>
      </c>
      <c r="D3737" s="178">
        <f t="shared" si="555"/>
        <v>1.0022907488986783</v>
      </c>
      <c r="E3737" s="178">
        <f t="shared" si="556"/>
        <v>-0.22907488986783076</v>
      </c>
    </row>
    <row r="3738" spans="1:7">
      <c r="A3738" s="96">
        <v>45666</v>
      </c>
      <c r="B3738">
        <v>2860.5</v>
      </c>
      <c r="D3738" s="178">
        <f t="shared" si="555"/>
        <v>1.005801687763713</v>
      </c>
      <c r="E3738" s="178">
        <f t="shared" si="556"/>
        <v>-0.58016877637130371</v>
      </c>
    </row>
    <row r="3739" spans="1:7">
      <c r="A3739" s="96">
        <v>45667</v>
      </c>
      <c r="B3739">
        <v>2862.5</v>
      </c>
      <c r="D3739" s="178">
        <f t="shared" ref="D3739:D3745" si="557">+B3739/B3738</f>
        <v>1.0006991784653032</v>
      </c>
      <c r="E3739" s="178">
        <f t="shared" ref="E3739:E3745" si="558">(1-D3739)*100</f>
        <v>-6.9917846530320737E-2</v>
      </c>
      <c r="F3739" s="178">
        <f>+B3739/B3734</f>
        <v>1.0221389037671844</v>
      </c>
      <c r="G3739" s="178">
        <f>(1-F3739)*100</f>
        <v>-2.2138903767184415</v>
      </c>
    </row>
    <row r="3740" spans="1:7">
      <c r="A3740" s="96">
        <v>45670</v>
      </c>
      <c r="B3740">
        <v>2886</v>
      </c>
      <c r="D3740" s="178">
        <f t="shared" si="557"/>
        <v>1.0082096069868995</v>
      </c>
      <c r="E3740" s="178">
        <f t="shared" si="558"/>
        <v>-0.82096069868995425</v>
      </c>
    </row>
    <row r="3741" spans="1:7">
      <c r="A3741" s="96">
        <v>45671</v>
      </c>
      <c r="B3741">
        <v>2895</v>
      </c>
      <c r="D3741" s="178">
        <f t="shared" si="557"/>
        <v>1.003118503118503</v>
      </c>
      <c r="E3741" s="178">
        <f t="shared" si="558"/>
        <v>-0.31185031185030354</v>
      </c>
    </row>
    <row r="3742" spans="1:7">
      <c r="A3742" s="96">
        <v>45672</v>
      </c>
      <c r="B3742">
        <v>2914.5</v>
      </c>
      <c r="D3742" s="178">
        <f t="shared" si="557"/>
        <v>1.0067357512953368</v>
      </c>
      <c r="E3742" s="178">
        <f t="shared" si="558"/>
        <v>-0.67357512953367671</v>
      </c>
    </row>
    <row r="3743" spans="1:7">
      <c r="A3743" s="96">
        <v>45673</v>
      </c>
      <c r="B3743">
        <v>2933.5</v>
      </c>
      <c r="D3743" s="178">
        <f t="shared" si="557"/>
        <v>1.0065191284954538</v>
      </c>
      <c r="E3743" s="178">
        <f t="shared" si="558"/>
        <v>-0.65191284954537743</v>
      </c>
    </row>
    <row r="3744" spans="1:7">
      <c r="A3744" s="96">
        <v>45674</v>
      </c>
      <c r="B3744">
        <v>2920.5</v>
      </c>
      <c r="D3744" s="178">
        <f t="shared" si="557"/>
        <v>0.99556843361172664</v>
      </c>
      <c r="E3744" s="178">
        <f t="shared" si="558"/>
        <v>0.44315663882733558</v>
      </c>
      <c r="F3744" s="178">
        <f>+B3744/B3739</f>
        <v>1.0202620087336245</v>
      </c>
      <c r="G3744" s="178">
        <f>(1-F3744)*100</f>
        <v>-2.0262008733624493</v>
      </c>
    </row>
    <row r="3745" spans="1:7">
      <c r="A3745" s="96">
        <v>45677</v>
      </c>
      <c r="B3745">
        <v>2923</v>
      </c>
      <c r="D3745" s="178">
        <f t="shared" si="557"/>
        <v>1.0008560178051704</v>
      </c>
      <c r="E3745" s="178">
        <f t="shared" si="558"/>
        <v>-8.5601780517041703E-2</v>
      </c>
    </row>
    <row r="3746" spans="1:7">
      <c r="A3746" s="96">
        <v>45678</v>
      </c>
      <c r="B3746">
        <v>2927</v>
      </c>
      <c r="D3746" s="178">
        <f t="shared" ref="D3746:D3749" si="559">+B3746/B3745</f>
        <v>1.0013684570646595</v>
      </c>
      <c r="E3746" s="178">
        <f t="shared" ref="E3746:E3749" si="560">(1-D3746)*100</f>
        <v>-0.13684570646594896</v>
      </c>
    </row>
    <row r="3747" spans="1:7">
      <c r="A3747" s="96">
        <v>45679</v>
      </c>
      <c r="B3747">
        <v>2919</v>
      </c>
      <c r="D3747" s="178">
        <f t="shared" si="559"/>
        <v>0.99726682610181072</v>
      </c>
      <c r="E3747" s="178">
        <f t="shared" si="560"/>
        <v>0.27331738981892784</v>
      </c>
    </row>
    <row r="3748" spans="1:7">
      <c r="A3748" s="96">
        <v>45680</v>
      </c>
      <c r="B3748">
        <v>2922.5</v>
      </c>
      <c r="D3748" s="178">
        <f t="shared" si="559"/>
        <v>1.0011990407673861</v>
      </c>
      <c r="E3748" s="178">
        <f t="shared" si="560"/>
        <v>-0.11990407673860837</v>
      </c>
    </row>
    <row r="3749" spans="1:7">
      <c r="A3749" s="96">
        <v>45681</v>
      </c>
      <c r="B3749">
        <v>2927.5</v>
      </c>
      <c r="D3749" s="178">
        <f t="shared" si="559"/>
        <v>1.001710863986313</v>
      </c>
      <c r="E3749" s="178">
        <f t="shared" si="560"/>
        <v>-0.17108639863130382</v>
      </c>
      <c r="F3749" s="178">
        <f>+B3749/B3744</f>
        <v>1.0023968498544771</v>
      </c>
      <c r="G3749" s="178">
        <f>(1-F3749)*100</f>
        <v>-0.23968498544770789</v>
      </c>
    </row>
    <row r="3750" spans="1:7">
      <c r="A3750" s="96">
        <v>45684</v>
      </c>
      <c r="B3750">
        <v>2907</v>
      </c>
      <c r="D3750" s="178">
        <f t="shared" ref="D3750:D3756" si="561">+B3750/B3749</f>
        <v>0.99299743808710506</v>
      </c>
      <c r="E3750" s="178">
        <f t="shared" ref="E3750:E3756" si="562">(1-D3750)*100</f>
        <v>0.70025619128949446</v>
      </c>
    </row>
    <row r="3751" spans="1:7">
      <c r="A3751" s="96">
        <v>45685</v>
      </c>
      <c r="B3751">
        <v>2930</v>
      </c>
      <c r="D3751" s="178">
        <f t="shared" si="561"/>
        <v>1.0079119367045064</v>
      </c>
      <c r="E3751" s="178">
        <f t="shared" si="562"/>
        <v>-0.7911936704506406</v>
      </c>
    </row>
    <row r="3752" spans="1:7">
      <c r="A3752" s="96">
        <v>45686</v>
      </c>
      <c r="B3752">
        <v>2928</v>
      </c>
      <c r="D3752" s="178">
        <f t="shared" si="561"/>
        <v>0.99931740614334474</v>
      </c>
      <c r="E3752" s="178">
        <f t="shared" si="562"/>
        <v>6.8259385665525585E-2</v>
      </c>
    </row>
    <row r="3753" spans="1:7">
      <c r="A3753" s="96">
        <v>45687</v>
      </c>
      <c r="B3753">
        <v>2945</v>
      </c>
      <c r="D3753" s="178">
        <f t="shared" si="561"/>
        <v>1.0058060109289617</v>
      </c>
      <c r="E3753" s="178">
        <f t="shared" si="562"/>
        <v>-0.58060109289617134</v>
      </c>
    </row>
    <row r="3754" spans="1:7">
      <c r="A3754" s="96">
        <v>45688</v>
      </c>
      <c r="B3754">
        <v>2937.5</v>
      </c>
      <c r="D3754" s="178">
        <f t="shared" si="561"/>
        <v>0.99745331069609511</v>
      </c>
      <c r="E3754" s="178">
        <f t="shared" si="562"/>
        <v>0.25466893039048921</v>
      </c>
      <c r="F3754" s="178">
        <f>+B3754/B3749</f>
        <v>1.0034158838599487</v>
      </c>
      <c r="G3754" s="178">
        <f>(1-F3754)*100</f>
        <v>-0.34158838599487318</v>
      </c>
    </row>
    <row r="3755" spans="1:7">
      <c r="A3755" s="96">
        <v>45691</v>
      </c>
      <c r="B3755">
        <v>2953</v>
      </c>
      <c r="D3755" s="178">
        <f t="shared" si="561"/>
        <v>1.0052765957446808</v>
      </c>
      <c r="E3755" s="178">
        <f t="shared" si="562"/>
        <v>-0.52765957446807565</v>
      </c>
    </row>
    <row r="3756" spans="1:7">
      <c r="A3756" s="96">
        <v>45692</v>
      </c>
      <c r="B3756">
        <v>2954.5</v>
      </c>
      <c r="D3756" s="178">
        <f t="shared" si="561"/>
        <v>1.0005079580088045</v>
      </c>
      <c r="E3756" s="178">
        <f t="shared" si="562"/>
        <v>-5.0795800880454323E-2</v>
      </c>
    </row>
    <row r="3757" spans="1:7">
      <c r="A3757" s="96">
        <v>45693</v>
      </c>
      <c r="B3757">
        <v>2959</v>
      </c>
      <c r="D3757" s="178">
        <f t="shared" ref="D3757:D3766" si="563">+B3757/B3756</f>
        <v>1.0015231003553902</v>
      </c>
      <c r="E3757" s="178">
        <f t="shared" ref="E3757:E3766" si="564">(1-D3757)*100</f>
        <v>-0.15231003553901612</v>
      </c>
    </row>
    <row r="3758" spans="1:7">
      <c r="A3758" s="96">
        <v>45694</v>
      </c>
      <c r="B3758">
        <v>2952.5</v>
      </c>
      <c r="D3758" s="178">
        <f t="shared" si="563"/>
        <v>0.99780331192970595</v>
      </c>
      <c r="E3758" s="178">
        <f t="shared" si="564"/>
        <v>0.21966880702940506</v>
      </c>
    </row>
    <row r="3759" spans="1:7">
      <c r="A3759" s="96">
        <v>45695</v>
      </c>
      <c r="B3759">
        <v>2937.5</v>
      </c>
      <c r="D3759" s="178">
        <f t="shared" si="563"/>
        <v>0.99491955969517354</v>
      </c>
      <c r="E3759" s="178">
        <f t="shared" si="564"/>
        <v>0.50804403048264613</v>
      </c>
      <c r="F3759" s="178">
        <f>+B3759/B3754</f>
        <v>1</v>
      </c>
      <c r="G3759" s="178">
        <f>(1-F3759)*100</f>
        <v>0</v>
      </c>
    </row>
    <row r="3760" spans="1:7">
      <c r="A3760" s="96">
        <v>45698</v>
      </c>
      <c r="B3760">
        <v>2944.5</v>
      </c>
      <c r="D3760" s="178">
        <f t="shared" si="563"/>
        <v>1.0023829787234042</v>
      </c>
      <c r="E3760" s="178">
        <f t="shared" si="564"/>
        <v>-0.23829787234042055</v>
      </c>
    </row>
    <row r="3761" spans="1:7">
      <c r="A3761" s="96">
        <v>45699</v>
      </c>
      <c r="B3761">
        <v>2952.5</v>
      </c>
      <c r="D3761" s="178">
        <f t="shared" si="563"/>
        <v>1.0027169298692478</v>
      </c>
      <c r="E3761" s="178">
        <f t="shared" si="564"/>
        <v>-0.27169298692477639</v>
      </c>
    </row>
    <row r="3762" spans="1:7">
      <c r="A3762" s="96">
        <v>45700</v>
      </c>
      <c r="B3762">
        <v>2942.5</v>
      </c>
      <c r="D3762" s="178">
        <f t="shared" si="563"/>
        <v>0.9966130397967824</v>
      </c>
      <c r="E3762" s="178">
        <f t="shared" si="564"/>
        <v>0.33869602032176038</v>
      </c>
    </row>
    <row r="3763" spans="1:7">
      <c r="A3763" s="96">
        <v>45701</v>
      </c>
      <c r="B3763">
        <v>2955.5</v>
      </c>
      <c r="D3763" s="178">
        <f t="shared" si="563"/>
        <v>1.0044180118946473</v>
      </c>
      <c r="E3763" s="178">
        <f t="shared" si="564"/>
        <v>-0.44180118946473002</v>
      </c>
    </row>
    <row r="3764" spans="1:7">
      <c r="A3764" s="96">
        <v>45702</v>
      </c>
      <c r="B3764">
        <v>2946</v>
      </c>
      <c r="D3764" s="178">
        <f t="shared" si="563"/>
        <v>0.99678565386567419</v>
      </c>
      <c r="E3764" s="178">
        <f t="shared" si="564"/>
        <v>0.32143461343258073</v>
      </c>
      <c r="F3764" s="178">
        <f>+B3764/B3759</f>
        <v>1.0028936170212766</v>
      </c>
      <c r="G3764" s="178">
        <f>(1-F3764)*100</f>
        <v>-0.28936170212765511</v>
      </c>
    </row>
    <row r="3765" spans="1:7">
      <c r="A3765" s="96">
        <v>45705</v>
      </c>
      <c r="B3765">
        <v>2948</v>
      </c>
      <c r="D3765" s="178">
        <f t="shared" si="563"/>
        <v>1.0006788866259335</v>
      </c>
      <c r="E3765" s="178">
        <f t="shared" si="564"/>
        <v>-6.788866259335169E-2</v>
      </c>
    </row>
    <row r="3766" spans="1:7">
      <c r="A3766" s="96">
        <v>45706</v>
      </c>
      <c r="B3766">
        <v>2952</v>
      </c>
      <c r="D3766" s="178">
        <f t="shared" si="563"/>
        <v>1.0013568521031209</v>
      </c>
      <c r="E3766" s="178">
        <f t="shared" si="564"/>
        <v>-0.13568521031208647</v>
      </c>
    </row>
    <row r="3767" spans="1:7">
      <c r="A3767" s="96">
        <v>45707</v>
      </c>
      <c r="B3767">
        <v>2942</v>
      </c>
      <c r="D3767" s="178">
        <f t="shared" ref="D3767:D3773" si="565">+B3767/B3766</f>
        <v>0.99661246612466126</v>
      </c>
      <c r="E3767" s="178">
        <f t="shared" ref="E3767:E3773" si="566">(1-D3767)*100</f>
        <v>0.33875338753387441</v>
      </c>
    </row>
    <row r="3768" spans="1:7">
      <c r="A3768" s="96">
        <v>45708</v>
      </c>
      <c r="B3768">
        <v>2950</v>
      </c>
      <c r="D3768" s="178">
        <f t="shared" si="565"/>
        <v>1.0027192386131882</v>
      </c>
      <c r="E3768" s="178">
        <f t="shared" si="566"/>
        <v>-0.27192386131882351</v>
      </c>
    </row>
    <row r="3769" spans="1:7">
      <c r="A3769" s="96">
        <v>45709</v>
      </c>
      <c r="B3769">
        <v>2951</v>
      </c>
      <c r="D3769" s="178">
        <f t="shared" si="565"/>
        <v>1.0003389830508476</v>
      </c>
      <c r="E3769" s="178">
        <f t="shared" si="566"/>
        <v>-3.3898305084756331E-2</v>
      </c>
      <c r="F3769" s="178">
        <f>+B3769/B3764</f>
        <v>1.0016972165648337</v>
      </c>
      <c r="G3769" s="178">
        <f>(1-F3769)*100</f>
        <v>-0.16972165648336812</v>
      </c>
    </row>
    <row r="3770" spans="1:7">
      <c r="A3770" s="96">
        <v>45712</v>
      </c>
      <c r="B3770">
        <v>2948</v>
      </c>
      <c r="D3770" s="178">
        <f t="shared" si="565"/>
        <v>0.99898339545916637</v>
      </c>
      <c r="E3770" s="178">
        <f t="shared" si="566"/>
        <v>0.10166045408336322</v>
      </c>
    </row>
    <row r="3771" spans="1:7">
      <c r="A3771" s="96">
        <v>45713</v>
      </c>
      <c r="B3771">
        <v>2944</v>
      </c>
      <c r="D3771" s="178">
        <f t="shared" si="565"/>
        <v>0.99864314789687925</v>
      </c>
      <c r="E3771" s="178">
        <f t="shared" si="566"/>
        <v>0.13568521031207537</v>
      </c>
    </row>
    <row r="3772" spans="1:7">
      <c r="A3772" s="96">
        <v>45714</v>
      </c>
      <c r="B3772">
        <v>2949</v>
      </c>
      <c r="D3772" s="178">
        <f t="shared" si="565"/>
        <v>1.0016983695652173</v>
      </c>
      <c r="E3772" s="178">
        <f t="shared" si="566"/>
        <v>-0.16983695652172948</v>
      </c>
    </row>
    <row r="3773" spans="1:7">
      <c r="A3773" s="96">
        <v>45715</v>
      </c>
      <c r="B3773">
        <v>2938.5</v>
      </c>
      <c r="D3773" s="178">
        <f t="shared" si="565"/>
        <v>0.99643947100712105</v>
      </c>
      <c r="E3773" s="178">
        <f t="shared" si="566"/>
        <v>0.3560528992878953</v>
      </c>
    </row>
    <row r="3774" spans="1:7">
      <c r="A3774" s="96">
        <v>45716</v>
      </c>
      <c r="B3774">
        <v>2945.5</v>
      </c>
      <c r="D3774" s="178">
        <f t="shared" ref="D3774:D3778" si="567">+B3774/B3773</f>
        <v>1.0023821677726732</v>
      </c>
      <c r="E3774" s="178">
        <f t="shared" ref="E3774:E3778" si="568">(1-D3774)*100</f>
        <v>-0.23821677726731938</v>
      </c>
      <c r="F3774" s="178">
        <f>+B3774/B3769</f>
        <v>0.99813622500847166</v>
      </c>
      <c r="G3774" s="178">
        <f>(1-F3774)*100</f>
        <v>0.18637749915283441</v>
      </c>
    </row>
    <row r="3775" spans="1:7">
      <c r="A3775" s="104">
        <v>45719</v>
      </c>
      <c r="B3775" s="192">
        <v>2945.5</v>
      </c>
      <c r="D3775" s="178">
        <f t="shared" si="567"/>
        <v>1</v>
      </c>
      <c r="E3775" s="178">
        <f t="shared" si="568"/>
        <v>0</v>
      </c>
    </row>
    <row r="3776" spans="1:7">
      <c r="A3776" s="104">
        <v>45720</v>
      </c>
      <c r="B3776" s="192">
        <v>2945.5</v>
      </c>
      <c r="D3776" s="178">
        <f t="shared" si="567"/>
        <v>1</v>
      </c>
      <c r="E3776" s="178">
        <f t="shared" si="568"/>
        <v>0</v>
      </c>
    </row>
    <row r="3777" spans="1:7">
      <c r="A3777" s="96">
        <v>45721</v>
      </c>
      <c r="B3777">
        <v>2926</v>
      </c>
      <c r="D3777" s="178">
        <f t="shared" si="567"/>
        <v>0.99337973179426242</v>
      </c>
      <c r="E3777" s="178">
        <f t="shared" si="568"/>
        <v>0.66202682057375783</v>
      </c>
    </row>
    <row r="3778" spans="1:7">
      <c r="A3778" s="96">
        <v>45722</v>
      </c>
      <c r="B3778">
        <v>2939</v>
      </c>
      <c r="D3778" s="178">
        <f t="shared" si="567"/>
        <v>1.0044429254955571</v>
      </c>
      <c r="E3778" s="178">
        <f t="shared" si="568"/>
        <v>-0.44429254955571373</v>
      </c>
    </row>
    <row r="3779" spans="1:7">
      <c r="A3779" s="96">
        <v>45723</v>
      </c>
      <c r="B3779">
        <v>2935</v>
      </c>
      <c r="D3779" s="178">
        <f t="shared" ref="D3779:D3787" si="569">+B3779/B3778</f>
        <v>0.99863899285471247</v>
      </c>
      <c r="E3779" s="178">
        <f t="shared" ref="E3779:E3787" si="570">(1-D3779)*100</f>
        <v>0.13610071452875294</v>
      </c>
      <c r="F3779" s="178">
        <f>+B3779/B3774</f>
        <v>0.99643524019691054</v>
      </c>
      <c r="G3779" s="178">
        <f>(1-F3779)*100</f>
        <v>0.35647598030894567</v>
      </c>
    </row>
    <row r="3780" spans="1:7">
      <c r="A3780" s="96">
        <v>45726</v>
      </c>
      <c r="B3780">
        <v>2913</v>
      </c>
      <c r="D3780" s="178">
        <f t="shared" si="569"/>
        <v>0.99250425894378191</v>
      </c>
      <c r="E3780" s="178">
        <f t="shared" si="570"/>
        <v>0.7495741056218086</v>
      </c>
    </row>
    <row r="3781" spans="1:7">
      <c r="A3781" s="96">
        <v>45727</v>
      </c>
      <c r="B3781">
        <v>2922.5</v>
      </c>
      <c r="D3781" s="178">
        <f t="shared" si="569"/>
        <v>1.0032612427051151</v>
      </c>
      <c r="E3781" s="178">
        <f t="shared" si="570"/>
        <v>-0.3261242705115075</v>
      </c>
    </row>
    <row r="3782" spans="1:7">
      <c r="A3782" s="96">
        <v>45728</v>
      </c>
      <c r="B3782">
        <v>2921.5</v>
      </c>
      <c r="D3782" s="178">
        <f t="shared" si="569"/>
        <v>0.99965782720273744</v>
      </c>
      <c r="E3782" s="178">
        <f t="shared" si="570"/>
        <v>3.4217279726256322E-2</v>
      </c>
    </row>
    <row r="3783" spans="1:7">
      <c r="A3783" s="96">
        <v>45729</v>
      </c>
      <c r="B3783">
        <v>2899</v>
      </c>
      <c r="D3783" s="178">
        <f t="shared" si="569"/>
        <v>0.99229847680985794</v>
      </c>
      <c r="E3783" s="178">
        <f t="shared" si="570"/>
        <v>0.77015231901420567</v>
      </c>
    </row>
    <row r="3784" spans="1:7">
      <c r="A3784" s="96">
        <v>45730</v>
      </c>
      <c r="B3784">
        <v>2892.5</v>
      </c>
      <c r="D3784" s="178">
        <f t="shared" si="569"/>
        <v>0.99775784753363228</v>
      </c>
      <c r="E3784" s="178">
        <f t="shared" si="570"/>
        <v>0.22421524663677195</v>
      </c>
      <c r="F3784" s="178">
        <f>+B3784/B3779</f>
        <v>0.98551959114139698</v>
      </c>
      <c r="G3784" s="178">
        <f>(1-F3784)*100</f>
        <v>1.4480408858603022</v>
      </c>
    </row>
    <row r="3785" spans="1:7">
      <c r="A3785" s="96">
        <v>45733</v>
      </c>
      <c r="B3785">
        <v>2876.5</v>
      </c>
      <c r="D3785" s="178">
        <f t="shared" si="569"/>
        <v>0.99446845289541919</v>
      </c>
      <c r="E3785" s="178">
        <f t="shared" si="570"/>
        <v>0.5531547104580814</v>
      </c>
    </row>
    <row r="3786" spans="1:7">
      <c r="A3786" s="96">
        <v>45734</v>
      </c>
      <c r="B3786">
        <v>2871</v>
      </c>
      <c r="D3786" s="178">
        <f t="shared" si="569"/>
        <v>0.99808795411089868</v>
      </c>
      <c r="E3786" s="178">
        <f t="shared" si="570"/>
        <v>0.19120458891013214</v>
      </c>
    </row>
    <row r="3787" spans="1:7">
      <c r="A3787" s="96">
        <v>45735</v>
      </c>
      <c r="B3787">
        <v>2872.5</v>
      </c>
      <c r="D3787" s="178">
        <f t="shared" si="569"/>
        <v>1.0005224660397074</v>
      </c>
      <c r="E3787" s="178">
        <f t="shared" si="570"/>
        <v>-5.2246603970740324E-2</v>
      </c>
    </row>
    <row r="3788" spans="1:7">
      <c r="A3788" s="96">
        <v>45736</v>
      </c>
      <c r="B3788">
        <v>2884</v>
      </c>
      <c r="D3788" s="178">
        <f t="shared" ref="D3788:D3792" si="571">+B3788/B3787</f>
        <v>1.0040034812880765</v>
      </c>
      <c r="E3788" s="178">
        <f t="shared" ref="E3788:E3792" si="572">(1-D3788)*100</f>
        <v>-0.40034812880764825</v>
      </c>
    </row>
    <row r="3789" spans="1:7">
      <c r="A3789" s="96">
        <v>45737</v>
      </c>
      <c r="B3789">
        <v>2855.5</v>
      </c>
      <c r="D3789" s="178">
        <f t="shared" si="571"/>
        <v>0.99011789181692089</v>
      </c>
      <c r="E3789" s="178">
        <f t="shared" si="572"/>
        <v>0.9882108183079108</v>
      </c>
      <c r="F3789" s="178">
        <f>+B3789/B3784</f>
        <v>0.98720829732065685</v>
      </c>
      <c r="G3789" s="178">
        <f>(1-F3789)*100</f>
        <v>1.2791702679343153</v>
      </c>
    </row>
    <row r="3790" spans="1:7">
      <c r="A3790" s="96">
        <v>45740</v>
      </c>
      <c r="B3790">
        <v>2844.5</v>
      </c>
      <c r="D3790" s="178">
        <f t="shared" si="571"/>
        <v>0.99614778497636136</v>
      </c>
      <c r="E3790" s="178">
        <f t="shared" si="572"/>
        <v>0.38522150236386388</v>
      </c>
    </row>
    <row r="3791" spans="1:7">
      <c r="A3791" s="96">
        <v>45741</v>
      </c>
      <c r="B3791">
        <v>2843.5</v>
      </c>
      <c r="D3791" s="178">
        <f t="shared" si="571"/>
        <v>0.99964844436632094</v>
      </c>
      <c r="E3791" s="178">
        <f t="shared" si="572"/>
        <v>3.5155563367905707E-2</v>
      </c>
    </row>
    <row r="3792" spans="1:7">
      <c r="A3792" s="96">
        <v>45742</v>
      </c>
      <c r="B3792">
        <v>2828</v>
      </c>
      <c r="D3792" s="178">
        <f t="shared" si="571"/>
        <v>0.99454897133813958</v>
      </c>
      <c r="E3792" s="178">
        <f t="shared" si="572"/>
        <v>0.54510286618604242</v>
      </c>
    </row>
    <row r="3793" spans="1:7">
      <c r="A3793" s="96">
        <v>45743</v>
      </c>
      <c r="B3793">
        <v>2824.5</v>
      </c>
      <c r="D3793" s="178">
        <f t="shared" ref="D3793:D3805" si="573">+B3793/B3792</f>
        <v>0.99876237623762376</v>
      </c>
      <c r="E3793" s="178">
        <f t="shared" ref="E3793:E3805" si="574">(1-D3793)*100</f>
        <v>0.12376237623762387</v>
      </c>
    </row>
    <row r="3794" spans="1:7">
      <c r="A3794" s="96">
        <v>45744</v>
      </c>
      <c r="B3794">
        <v>2829</v>
      </c>
      <c r="D3794" s="178">
        <f t="shared" si="573"/>
        <v>1.0015932023366967</v>
      </c>
      <c r="E3794" s="178">
        <f t="shared" si="574"/>
        <v>-0.15932023366966863</v>
      </c>
      <c r="F3794" s="178">
        <f>+B3794/B3789</f>
        <v>0.99071966380668885</v>
      </c>
      <c r="G3794" s="178">
        <f>(1-F3794)*100</f>
        <v>0.9280336193311145</v>
      </c>
    </row>
    <row r="3795" spans="1:7">
      <c r="A3795" s="96">
        <v>45747</v>
      </c>
      <c r="B3795">
        <v>2846</v>
      </c>
      <c r="D3795" s="178">
        <f t="shared" si="573"/>
        <v>1.0060091905266879</v>
      </c>
      <c r="E3795" s="178">
        <f t="shared" si="574"/>
        <v>-0.60091905266879131</v>
      </c>
    </row>
    <row r="3796" spans="1:7">
      <c r="A3796" s="96">
        <v>45748</v>
      </c>
      <c r="B3796">
        <v>2858</v>
      </c>
      <c r="D3796" s="178">
        <f t="shared" si="573"/>
        <v>1.0042164441321153</v>
      </c>
      <c r="E3796" s="178">
        <f t="shared" si="574"/>
        <v>-0.42164441321153046</v>
      </c>
    </row>
    <row r="3797" spans="1:7">
      <c r="A3797" s="96">
        <v>45749</v>
      </c>
      <c r="B3797">
        <v>2858.5</v>
      </c>
      <c r="D3797" s="178">
        <f t="shared" si="573"/>
        <v>1.0001749475157453</v>
      </c>
      <c r="E3797" s="178">
        <f t="shared" si="574"/>
        <v>-1.749475157453162E-2</v>
      </c>
    </row>
    <row r="3798" spans="1:7">
      <c r="A3798" s="96">
        <v>45750</v>
      </c>
      <c r="B3798">
        <v>2857</v>
      </c>
      <c r="D3798" s="178">
        <f t="shared" si="573"/>
        <v>0.99947524925660314</v>
      </c>
      <c r="E3798" s="178">
        <f t="shared" si="574"/>
        <v>5.2475074339686234E-2</v>
      </c>
    </row>
    <row r="3799" spans="1:7">
      <c r="A3799" s="96">
        <v>45751</v>
      </c>
      <c r="B3799">
        <v>2871</v>
      </c>
      <c r="D3799" s="178">
        <f t="shared" si="573"/>
        <v>1.0049002450122506</v>
      </c>
      <c r="E3799" s="178">
        <f t="shared" si="574"/>
        <v>-0.49002450122506147</v>
      </c>
      <c r="F3799" s="178">
        <f>+B3799/B3794</f>
        <v>1.0148462354188759</v>
      </c>
      <c r="G3799" s="178">
        <f>(1-F3799)*100</f>
        <v>-1.4846235418875864</v>
      </c>
    </row>
    <row r="3800" spans="1:7">
      <c r="A3800" s="96">
        <v>45754</v>
      </c>
      <c r="B3800">
        <v>2852.5</v>
      </c>
      <c r="D3800" s="178">
        <f t="shared" si="573"/>
        <v>0.99355625217694188</v>
      </c>
      <c r="E3800" s="178">
        <f t="shared" si="574"/>
        <v>0.64437478230581213</v>
      </c>
    </row>
    <row r="3801" spans="1:7">
      <c r="A3801" s="96">
        <v>45755</v>
      </c>
      <c r="B3801">
        <v>2865.5</v>
      </c>
      <c r="D3801" s="178">
        <f t="shared" si="573"/>
        <v>1.0045574057843996</v>
      </c>
      <c r="E3801" s="178">
        <f t="shared" si="574"/>
        <v>-0.45574057843995597</v>
      </c>
    </row>
    <row r="3802" spans="1:7">
      <c r="A3802" s="96">
        <v>45756</v>
      </c>
      <c r="B3802">
        <v>2850.5</v>
      </c>
      <c r="D3802" s="178">
        <f t="shared" si="573"/>
        <v>0.99476531146396785</v>
      </c>
      <c r="E3802" s="178">
        <f t="shared" si="574"/>
        <v>0.52346885360321505</v>
      </c>
    </row>
    <row r="3803" spans="1:7">
      <c r="A3803" s="96">
        <v>45757</v>
      </c>
      <c r="B3803">
        <v>2808.5</v>
      </c>
      <c r="D3803" s="178">
        <f t="shared" si="573"/>
        <v>0.9852657428521312</v>
      </c>
      <c r="E3803" s="178">
        <f t="shared" si="574"/>
        <v>1.4734257147868801</v>
      </c>
    </row>
    <row r="3804" spans="1:7">
      <c r="A3804" s="96">
        <v>45758</v>
      </c>
      <c r="B3804">
        <v>2804.5</v>
      </c>
      <c r="D3804" s="178">
        <f t="shared" si="573"/>
        <v>0.99857575218087946</v>
      </c>
      <c r="E3804" s="178">
        <f t="shared" si="574"/>
        <v>0.14242478191205388</v>
      </c>
      <c r="F3804" s="178">
        <f>+B3804/B3799</f>
        <v>0.97683733890630442</v>
      </c>
      <c r="G3804" s="178">
        <f>(1-F3804)*100</f>
        <v>2.316266109369558</v>
      </c>
    </row>
    <row r="3805" spans="1:7">
      <c r="A3805" s="96">
        <v>45761</v>
      </c>
      <c r="B3805">
        <v>2807.5</v>
      </c>
      <c r="D3805" s="178">
        <f t="shared" si="573"/>
        <v>1.0010697093956142</v>
      </c>
      <c r="E3805" s="178">
        <f t="shared" si="574"/>
        <v>-0.10697093956142378</v>
      </c>
    </row>
    <row r="3806" spans="1:7">
      <c r="A3806" s="96">
        <v>45762</v>
      </c>
      <c r="B3806">
        <v>2801</v>
      </c>
      <c r="D3806" s="178">
        <f t="shared" ref="D3806:D3810" si="575">+B3806/B3805</f>
        <v>0.99768477292965274</v>
      </c>
      <c r="E3806" s="178">
        <f t="shared" ref="E3806:E3810" si="576">(1-D3806)*100</f>
        <v>0.23152270703472588</v>
      </c>
    </row>
    <row r="3807" spans="1:7">
      <c r="A3807" s="96">
        <v>45763</v>
      </c>
      <c r="B3807">
        <v>2811</v>
      </c>
      <c r="D3807" s="178">
        <f t="shared" si="575"/>
        <v>1.0035701535166013</v>
      </c>
      <c r="E3807" s="178">
        <f t="shared" si="576"/>
        <v>-0.35701535166012821</v>
      </c>
    </row>
    <row r="3808" spans="1:7">
      <c r="A3808" s="96">
        <v>45764</v>
      </c>
      <c r="B3808">
        <v>2828.5</v>
      </c>
      <c r="D3808" s="178">
        <f t="shared" si="575"/>
        <v>1.0062255425115618</v>
      </c>
      <c r="E3808" s="178">
        <f t="shared" si="576"/>
        <v>-0.62255425115618213</v>
      </c>
      <c r="F3808" s="178">
        <f>+B3808/B3804</f>
        <v>1.0085576751649135</v>
      </c>
      <c r="G3808" s="178">
        <f>(1-F3808)*100</f>
        <v>-0.85576751649134586</v>
      </c>
    </row>
    <row r="3809" spans="1:7">
      <c r="A3809" s="104">
        <v>45768</v>
      </c>
      <c r="B3809" s="192">
        <v>2828.5</v>
      </c>
      <c r="D3809" s="178">
        <f t="shared" si="575"/>
        <v>1</v>
      </c>
      <c r="E3809" s="178">
        <f t="shared" si="576"/>
        <v>0</v>
      </c>
    </row>
    <row r="3810" spans="1:7">
      <c r="A3810" s="96">
        <v>45769</v>
      </c>
      <c r="B3810">
        <v>2813</v>
      </c>
      <c r="D3810" s="178">
        <f t="shared" si="575"/>
        <v>0.99452006363797063</v>
      </c>
      <c r="E3810" s="178">
        <f t="shared" si="576"/>
        <v>0.54799363620293695</v>
      </c>
    </row>
    <row r="3811" spans="1:7">
      <c r="A3811" s="96">
        <v>45770</v>
      </c>
      <c r="B3811">
        <v>2789</v>
      </c>
      <c r="D3811" s="178">
        <f t="shared" ref="D3811:D3820" si="577">+B3811/B3810</f>
        <v>0.99146818343405618</v>
      </c>
      <c r="E3811" s="178">
        <f t="shared" ref="E3811:E3820" si="578">(1-D3811)*100</f>
        <v>0.85318165659438172</v>
      </c>
    </row>
    <row r="3812" spans="1:7">
      <c r="A3812" s="96">
        <v>45771</v>
      </c>
      <c r="B3812">
        <v>2787</v>
      </c>
      <c r="D3812" s="178">
        <f t="shared" si="577"/>
        <v>0.99928289709573326</v>
      </c>
      <c r="E3812" s="178">
        <f t="shared" si="578"/>
        <v>7.1710290426674206E-2</v>
      </c>
    </row>
    <row r="3813" spans="1:7">
      <c r="A3813" s="96">
        <v>45772</v>
      </c>
      <c r="B3813">
        <v>2806</v>
      </c>
      <c r="D3813" s="178">
        <f t="shared" si="577"/>
        <v>1.0068173663437388</v>
      </c>
      <c r="E3813" s="178">
        <f t="shared" si="578"/>
        <v>-0.68173663437387511</v>
      </c>
      <c r="F3813" s="178">
        <f>+B3813/B3809</f>
        <v>0.99204525366802188</v>
      </c>
      <c r="G3813" s="178">
        <f>(1-F3813)*100</f>
        <v>0.79547463319781242</v>
      </c>
    </row>
    <row r="3814" spans="1:7">
      <c r="A3814" s="96">
        <v>45775</v>
      </c>
      <c r="B3814">
        <v>2808</v>
      </c>
      <c r="D3814" s="178">
        <f t="shared" si="577"/>
        <v>1.0007127583749109</v>
      </c>
      <c r="E3814" s="178">
        <f t="shared" si="578"/>
        <v>-7.1275837491091565E-2</v>
      </c>
    </row>
    <row r="3815" spans="1:7">
      <c r="A3815" s="96">
        <v>45776</v>
      </c>
      <c r="B3815">
        <v>2824.5</v>
      </c>
      <c r="D3815" s="178">
        <f t="shared" si="577"/>
        <v>1.0058760683760684</v>
      </c>
      <c r="E3815" s="178">
        <f t="shared" si="578"/>
        <v>-0.58760683760683552</v>
      </c>
    </row>
    <row r="3816" spans="1:7">
      <c r="A3816" s="96">
        <v>45777</v>
      </c>
      <c r="B3816">
        <v>2808.5</v>
      </c>
      <c r="D3816" s="178">
        <f t="shared" si="577"/>
        <v>0.9943352805806337</v>
      </c>
      <c r="E3816" s="178">
        <f t="shared" si="578"/>
        <v>0.56647194193663042</v>
      </c>
    </row>
    <row r="3817" spans="1:7">
      <c r="A3817" s="104">
        <v>45778</v>
      </c>
      <c r="B3817">
        <v>2808.5</v>
      </c>
      <c r="D3817" s="178">
        <f t="shared" si="577"/>
        <v>1</v>
      </c>
      <c r="E3817" s="178">
        <f t="shared" si="578"/>
        <v>0</v>
      </c>
    </row>
    <row r="3818" spans="1:7">
      <c r="A3818" s="96">
        <v>45779</v>
      </c>
      <c r="B3818">
        <v>2845.5</v>
      </c>
      <c r="D3818" s="178">
        <f t="shared" si="577"/>
        <v>1.013174292326865</v>
      </c>
      <c r="E3818" s="178">
        <f t="shared" si="578"/>
        <v>-1.3174292326864956</v>
      </c>
      <c r="F3818" s="178">
        <f>+B3818/B3814</f>
        <v>1.0133547008547008</v>
      </c>
      <c r="G3818" s="178">
        <f>(1-F3818)*100</f>
        <v>-1.3354700854700807</v>
      </c>
    </row>
    <row r="3819" spans="1:7">
      <c r="A3819" s="104">
        <v>45782</v>
      </c>
      <c r="B3819">
        <v>2834.5</v>
      </c>
      <c r="D3819" s="178">
        <f t="shared" si="577"/>
        <v>0.99613424705675624</v>
      </c>
      <c r="E3819" s="178">
        <f t="shared" si="578"/>
        <v>0.3865752943243761</v>
      </c>
    </row>
    <row r="3820" spans="1:7">
      <c r="A3820" s="96">
        <v>45783</v>
      </c>
      <c r="B3820">
        <v>2822.5</v>
      </c>
      <c r="D3820" s="178">
        <f t="shared" si="577"/>
        <v>0.99576644910919032</v>
      </c>
      <c r="E3820" s="178">
        <f t="shared" si="578"/>
        <v>0.42335508908096786</v>
      </c>
    </row>
    <row r="3821" spans="1:7">
      <c r="A3821" s="96">
        <v>45784</v>
      </c>
      <c r="B3821">
        <v>2808.5</v>
      </c>
      <c r="D3821" s="178">
        <f t="shared" ref="D3821:D3827" si="579">+B3821/B3820</f>
        <v>0.99503985828166519</v>
      </c>
      <c r="E3821" s="178">
        <f t="shared" ref="E3821:E3827" si="580">(1-D3821)*100</f>
        <v>0.49601417183348095</v>
      </c>
    </row>
    <row r="3822" spans="1:7">
      <c r="A3822" s="96">
        <v>45785</v>
      </c>
      <c r="B3822">
        <v>2791.5</v>
      </c>
      <c r="D3822" s="178">
        <f t="shared" si="579"/>
        <v>0.99394694676873774</v>
      </c>
      <c r="E3822" s="178">
        <f t="shared" si="580"/>
        <v>0.6053053231262262</v>
      </c>
    </row>
    <row r="3823" spans="1:7">
      <c r="A3823" s="96">
        <v>45786</v>
      </c>
      <c r="B3823">
        <v>2797.5</v>
      </c>
      <c r="D3823" s="178">
        <f t="shared" si="579"/>
        <v>1.0021493820526599</v>
      </c>
      <c r="E3823" s="178">
        <f t="shared" si="580"/>
        <v>-0.21493820526599094</v>
      </c>
      <c r="F3823" s="178">
        <f>+B3823/B3819</f>
        <v>0.98694655142000354</v>
      </c>
      <c r="G3823" s="178">
        <f>(1-F3823)*100</f>
        <v>1.3053448579996463</v>
      </c>
    </row>
    <row r="3824" spans="1:7">
      <c r="A3824" s="96">
        <v>45789</v>
      </c>
      <c r="B3824">
        <v>2784.5</v>
      </c>
      <c r="D3824" s="178">
        <f t="shared" si="579"/>
        <v>0.99535299374441466</v>
      </c>
      <c r="E3824" s="178">
        <f t="shared" si="580"/>
        <v>0.46470062555853398</v>
      </c>
    </row>
    <row r="3825" spans="1:7">
      <c r="A3825" s="96">
        <v>45790</v>
      </c>
      <c r="B3825">
        <v>2801</v>
      </c>
      <c r="D3825" s="178">
        <f t="shared" si="579"/>
        <v>1.0059256599030346</v>
      </c>
      <c r="E3825" s="178">
        <f t="shared" si="580"/>
        <v>-0.59256599030346191</v>
      </c>
    </row>
    <row r="3826" spans="1:7">
      <c r="A3826" s="96">
        <v>45791</v>
      </c>
      <c r="B3826">
        <v>2805</v>
      </c>
      <c r="D3826" s="178">
        <f t="shared" si="579"/>
        <v>1.0014280614066404</v>
      </c>
      <c r="E3826" s="178">
        <f t="shared" si="580"/>
        <v>-0.1428061406640424</v>
      </c>
    </row>
    <row r="3827" spans="1:7">
      <c r="A3827" s="96">
        <v>45792</v>
      </c>
      <c r="B3827">
        <v>2804</v>
      </c>
      <c r="D3827" s="178">
        <f t="shared" si="579"/>
        <v>0.99964349376114081</v>
      </c>
      <c r="E3827" s="178">
        <f t="shared" si="580"/>
        <v>3.5650623885918886E-2</v>
      </c>
    </row>
    <row r="3828" spans="1:7">
      <c r="A3828" s="96">
        <v>45793</v>
      </c>
      <c r="B3828">
        <v>2807.5</v>
      </c>
      <c r="D3828" s="178">
        <f t="shared" ref="D3828:D3843" si="581">+B3828/B3827</f>
        <v>1.0012482168330956</v>
      </c>
      <c r="E3828" s="178">
        <f t="shared" ref="E3828:E3843" si="582">(1-D3828)*100</f>
        <v>-0.12482168330956167</v>
      </c>
      <c r="F3828" s="178">
        <f>+B3828/B3824</f>
        <v>1.008260010773927</v>
      </c>
      <c r="G3828" s="178">
        <f>(1-F3828)*100</f>
        <v>-0.82600107739270179</v>
      </c>
    </row>
    <row r="3829" spans="1:7">
      <c r="A3829" s="96">
        <v>45796</v>
      </c>
      <c r="B3829">
        <v>2810.5</v>
      </c>
      <c r="D3829" s="178">
        <f t="shared" si="581"/>
        <v>1.0010685663401604</v>
      </c>
      <c r="E3829" s="178">
        <f t="shared" si="582"/>
        <v>-0.10685663401603929</v>
      </c>
    </row>
    <row r="3830" spans="1:7">
      <c r="A3830" s="96">
        <v>45797</v>
      </c>
      <c r="B3830">
        <v>2802</v>
      </c>
      <c r="D3830" s="178">
        <f t="shared" si="581"/>
        <v>0.99697562711261345</v>
      </c>
      <c r="E3830" s="178">
        <f t="shared" si="582"/>
        <v>0.30243728873865505</v>
      </c>
    </row>
    <row r="3831" spans="1:7">
      <c r="A3831" s="96">
        <v>45798</v>
      </c>
      <c r="D3831" s="178">
        <f t="shared" si="581"/>
        <v>0</v>
      </c>
      <c r="E3831" s="178">
        <f t="shared" si="582"/>
        <v>100</v>
      </c>
    </row>
    <row r="3832" spans="1:7">
      <c r="A3832" s="96">
        <v>45799</v>
      </c>
      <c r="D3832" s="178" t="e">
        <f t="shared" si="581"/>
        <v>#DIV/0!</v>
      </c>
      <c r="E3832" s="178" t="e">
        <f t="shared" si="582"/>
        <v>#DIV/0!</v>
      </c>
    </row>
    <row r="3833" spans="1:7">
      <c r="A3833" s="96">
        <v>45800</v>
      </c>
      <c r="D3833" s="178" t="e">
        <f t="shared" si="581"/>
        <v>#DIV/0!</v>
      </c>
      <c r="E3833" s="178" t="e">
        <f t="shared" si="582"/>
        <v>#DIV/0!</v>
      </c>
    </row>
    <row r="3834" spans="1:7">
      <c r="A3834" s="104">
        <v>45803</v>
      </c>
      <c r="D3834" s="178" t="e">
        <f t="shared" si="581"/>
        <v>#DIV/0!</v>
      </c>
      <c r="E3834" s="178" t="e">
        <f t="shared" si="582"/>
        <v>#DIV/0!</v>
      </c>
    </row>
    <row r="3835" spans="1:7">
      <c r="A3835" s="96">
        <v>45804</v>
      </c>
      <c r="D3835" s="178" t="e">
        <f t="shared" si="581"/>
        <v>#DIV/0!</v>
      </c>
      <c r="E3835" s="178" t="e">
        <f t="shared" si="582"/>
        <v>#DIV/0!</v>
      </c>
    </row>
    <row r="3836" spans="1:7">
      <c r="A3836" s="96">
        <v>45805</v>
      </c>
      <c r="D3836" s="178" t="e">
        <f t="shared" si="581"/>
        <v>#DIV/0!</v>
      </c>
      <c r="E3836" s="178" t="e">
        <f t="shared" si="582"/>
        <v>#DIV/0!</v>
      </c>
    </row>
    <row r="3837" spans="1:7">
      <c r="A3837" s="96">
        <v>45806</v>
      </c>
      <c r="D3837" s="178" t="e">
        <f t="shared" si="581"/>
        <v>#DIV/0!</v>
      </c>
      <c r="E3837" s="178" t="e">
        <f t="shared" si="582"/>
        <v>#DIV/0!</v>
      </c>
    </row>
    <row r="3838" spans="1:7">
      <c r="A3838" s="96">
        <v>45807</v>
      </c>
      <c r="D3838" s="178" t="e">
        <f t="shared" si="581"/>
        <v>#DIV/0!</v>
      </c>
      <c r="E3838" s="178" t="e">
        <f t="shared" si="582"/>
        <v>#DIV/0!</v>
      </c>
    </row>
    <row r="3839" spans="1:7">
      <c r="A3839" s="96">
        <v>45810</v>
      </c>
      <c r="D3839" s="178" t="e">
        <f t="shared" si="581"/>
        <v>#DIV/0!</v>
      </c>
      <c r="E3839" s="178" t="e">
        <f t="shared" si="582"/>
        <v>#DIV/0!</v>
      </c>
    </row>
    <row r="3840" spans="1:7">
      <c r="A3840" s="96">
        <v>45811</v>
      </c>
      <c r="D3840" s="178" t="e">
        <f t="shared" si="581"/>
        <v>#DIV/0!</v>
      </c>
      <c r="E3840" s="178" t="e">
        <f t="shared" si="582"/>
        <v>#DIV/0!</v>
      </c>
    </row>
    <row r="3841" spans="1:5">
      <c r="A3841" s="96">
        <v>45812</v>
      </c>
      <c r="D3841" s="178" t="e">
        <f t="shared" si="581"/>
        <v>#DIV/0!</v>
      </c>
      <c r="E3841" s="178" t="e">
        <f t="shared" si="582"/>
        <v>#DIV/0!</v>
      </c>
    </row>
    <row r="3842" spans="1:5">
      <c r="A3842" s="96">
        <v>45813</v>
      </c>
      <c r="D3842" s="178" t="e">
        <f t="shared" si="581"/>
        <v>#DIV/0!</v>
      </c>
      <c r="E3842" s="178" t="e">
        <f t="shared" si="582"/>
        <v>#DIV/0!</v>
      </c>
    </row>
    <row r="3843" spans="1:5">
      <c r="A3843" s="96">
        <v>45814</v>
      </c>
      <c r="D3843" s="178" t="e">
        <f t="shared" si="581"/>
        <v>#DIV/0!</v>
      </c>
      <c r="E3843" s="178" t="e">
        <f t="shared" si="582"/>
        <v>#DIV/0!</v>
      </c>
    </row>
    <row r="3844" spans="1:5">
      <c r="A3844" s="96">
        <v>45817</v>
      </c>
    </row>
    <row r="3845" spans="1:5">
      <c r="A3845" s="96">
        <v>45818</v>
      </c>
    </row>
    <row r="3846" spans="1:5">
      <c r="A3846" s="96">
        <v>45819</v>
      </c>
    </row>
    <row r="3847" spans="1:5">
      <c r="A3847" s="96">
        <v>45820</v>
      </c>
    </row>
    <row r="3848" spans="1:5">
      <c r="A3848" s="96">
        <v>45821</v>
      </c>
    </row>
    <row r="3849" spans="1:5">
      <c r="A3849" s="96">
        <v>45824</v>
      </c>
    </row>
    <row r="3850" spans="1:5">
      <c r="A3850" s="96">
        <v>45825</v>
      </c>
    </row>
    <row r="3851" spans="1:5">
      <c r="A3851" s="96">
        <v>45826</v>
      </c>
    </row>
    <row r="3852" spans="1:5">
      <c r="A3852" s="104">
        <v>45827</v>
      </c>
    </row>
    <row r="3853" spans="1:5">
      <c r="A3853" s="96">
        <v>45828</v>
      </c>
    </row>
    <row r="3854" spans="1:5">
      <c r="A3854" s="96">
        <v>45831</v>
      </c>
    </row>
    <row r="3855" spans="1:5">
      <c r="A3855" s="96">
        <v>45832</v>
      </c>
    </row>
    <row r="3856" spans="1:5">
      <c r="A3856" s="96">
        <v>45833</v>
      </c>
    </row>
    <row r="3857" spans="1:1">
      <c r="A3857" s="96">
        <v>45834</v>
      </c>
    </row>
    <row r="3858" spans="1:1">
      <c r="A3858" s="96">
        <v>45835</v>
      </c>
    </row>
    <row r="3859" spans="1:1">
      <c r="A3859" s="96">
        <v>45838</v>
      </c>
    </row>
    <row r="3860" spans="1:1">
      <c r="A3860" s="96">
        <v>45839</v>
      </c>
    </row>
    <row r="3861" spans="1:1">
      <c r="A3861" s="96">
        <v>45840</v>
      </c>
    </row>
    <row r="3862" spans="1:1">
      <c r="A3862" s="96">
        <v>45841</v>
      </c>
    </row>
    <row r="3863" spans="1:1">
      <c r="A3863" s="104">
        <v>45842</v>
      </c>
    </row>
    <row r="3864" spans="1:1">
      <c r="A3864" s="96">
        <v>45845</v>
      </c>
    </row>
    <row r="3865" spans="1:1">
      <c r="A3865" s="96">
        <v>45846</v>
      </c>
    </row>
    <row r="3866" spans="1:1">
      <c r="A3866" s="104">
        <v>45847</v>
      </c>
    </row>
    <row r="3867" spans="1:1">
      <c r="A3867" s="96">
        <v>45848</v>
      </c>
    </row>
    <row r="3868" spans="1:1">
      <c r="A3868" s="96">
        <v>45849</v>
      </c>
    </row>
    <row r="3869" spans="1:1">
      <c r="A3869" s="96">
        <v>45852</v>
      </c>
    </row>
    <row r="3870" spans="1:1">
      <c r="A3870" s="96">
        <v>45853</v>
      </c>
    </row>
    <row r="3871" spans="1:1">
      <c r="A3871" s="96">
        <v>45854</v>
      </c>
    </row>
    <row r="3872" spans="1:1">
      <c r="A3872" s="96">
        <v>45855</v>
      </c>
    </row>
    <row r="3873" spans="1:1">
      <c r="A3873" s="96">
        <v>45856</v>
      </c>
    </row>
    <row r="3874" spans="1:1">
      <c r="A3874" s="96">
        <v>45859</v>
      </c>
    </row>
    <row r="3875" spans="1:1">
      <c r="A3875" s="96">
        <v>45860</v>
      </c>
    </row>
    <row r="3876" spans="1:1">
      <c r="A3876" s="96">
        <v>45861</v>
      </c>
    </row>
    <row r="3877" spans="1:1">
      <c r="A3877" s="96">
        <v>45862</v>
      </c>
    </row>
    <row r="3878" spans="1:1">
      <c r="A3878" s="96">
        <v>45863</v>
      </c>
    </row>
    <row r="3879" spans="1:1">
      <c r="A3879" s="96">
        <v>45866</v>
      </c>
    </row>
    <row r="3880" spans="1:1">
      <c r="A3880" s="96">
        <v>45867</v>
      </c>
    </row>
    <row r="3881" spans="1:1">
      <c r="A3881" s="96">
        <v>45868</v>
      </c>
    </row>
    <row r="3882" spans="1:1">
      <c r="A3882" s="96">
        <v>45869</v>
      </c>
    </row>
    <row r="3883" spans="1:1">
      <c r="A3883" s="96">
        <v>45870</v>
      </c>
    </row>
    <row r="3884" spans="1:1">
      <c r="A3884" s="96">
        <v>45873</v>
      </c>
    </row>
    <row r="3885" spans="1:1">
      <c r="A3885" s="96">
        <v>45874</v>
      </c>
    </row>
    <row r="3886" spans="1:1">
      <c r="A3886" s="96">
        <v>45875</v>
      </c>
    </row>
    <row r="3887" spans="1:1">
      <c r="A3887" s="96">
        <v>45876</v>
      </c>
    </row>
    <row r="3888" spans="1:1">
      <c r="A3888" s="96">
        <v>45877</v>
      </c>
    </row>
    <row r="3889" spans="1:1">
      <c r="A3889" s="96">
        <v>45880</v>
      </c>
    </row>
    <row r="3890" spans="1:1">
      <c r="A3890" s="96">
        <v>45881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07"/>
  <sheetViews>
    <sheetView topLeftCell="A190" workbookViewId="0">
      <selection activeCell="L205" sqref="L205"/>
    </sheetView>
  </sheetViews>
  <sheetFormatPr baseColWidth="10" defaultColWidth="8.7109375" defaultRowHeight="15"/>
  <sheetData>
    <row r="2" spans="2:16">
      <c r="B2" s="845">
        <v>44927</v>
      </c>
      <c r="C2" s="28">
        <f>AVERAGE(B7:F7,B9:F9,B11:F11,B13:F13,B15:C15)</f>
        <v>1.0769</v>
      </c>
      <c r="J2" s="845">
        <v>44958</v>
      </c>
      <c r="K2" s="28">
        <f>AVERAGE(L5:N5,J7:N7,J9:N9,J11:N11,J13:K13)</f>
        <v>1.07151</v>
      </c>
    </row>
    <row r="3" spans="2:16" ht="15.75" thickBot="1">
      <c r="B3" s="829" t="s">
        <v>457</v>
      </c>
      <c r="C3" s="829" t="s">
        <v>458</v>
      </c>
      <c r="D3" s="829" t="s">
        <v>459</v>
      </c>
      <c r="E3" s="829" t="s">
        <v>460</v>
      </c>
      <c r="F3" s="829" t="s">
        <v>461</v>
      </c>
      <c r="G3" s="829" t="s">
        <v>462</v>
      </c>
      <c r="H3" s="830" t="s">
        <v>463</v>
      </c>
      <c r="J3" s="829" t="s">
        <v>457</v>
      </c>
      <c r="K3" s="829" t="s">
        <v>458</v>
      </c>
      <c r="L3" s="829" t="s">
        <v>459</v>
      </c>
      <c r="M3" s="829" t="s">
        <v>460</v>
      </c>
      <c r="N3" s="829" t="s">
        <v>461</v>
      </c>
      <c r="O3" s="829" t="s">
        <v>462</v>
      </c>
      <c r="P3" s="830" t="s">
        <v>463</v>
      </c>
    </row>
    <row r="4" spans="2:16">
      <c r="B4" s="1136"/>
      <c r="C4" s="1136"/>
      <c r="D4" s="1136"/>
      <c r="E4" s="1136"/>
      <c r="F4" s="1136"/>
      <c r="G4" s="1136"/>
      <c r="H4" s="1138">
        <v>1</v>
      </c>
      <c r="J4" s="1136"/>
      <c r="K4" s="1136"/>
      <c r="L4" s="832">
        <v>1</v>
      </c>
      <c r="M4" s="832">
        <v>2</v>
      </c>
      <c r="N4" s="832">
        <v>3</v>
      </c>
      <c r="O4" s="1138">
        <v>4</v>
      </c>
      <c r="P4" s="1138">
        <v>5</v>
      </c>
    </row>
    <row r="5" spans="2:16" ht="15.75" thickBot="1">
      <c r="B5" s="1137"/>
      <c r="C5" s="1137"/>
      <c r="D5" s="1137"/>
      <c r="E5" s="1137"/>
      <c r="F5" s="1137"/>
      <c r="G5" s="1137"/>
      <c r="H5" s="1139"/>
      <c r="J5" s="1137"/>
      <c r="K5" s="1137"/>
      <c r="L5" s="831">
        <v>1.0893999999999999</v>
      </c>
      <c r="M5" s="831">
        <v>1.0988</v>
      </c>
      <c r="N5" s="831">
        <v>1.0936999999999999</v>
      </c>
      <c r="O5" s="1139"/>
      <c r="P5" s="1139"/>
    </row>
    <row r="6" spans="2:16">
      <c r="B6" s="832">
        <v>2</v>
      </c>
      <c r="C6" s="832">
        <v>3</v>
      </c>
      <c r="D6" s="832">
        <v>4</v>
      </c>
      <c r="E6" s="832">
        <v>5</v>
      </c>
      <c r="F6" s="832">
        <v>6</v>
      </c>
      <c r="G6" s="1138">
        <v>7</v>
      </c>
      <c r="H6" s="1138">
        <v>8</v>
      </c>
      <c r="J6" s="832">
        <v>6</v>
      </c>
      <c r="K6" s="832">
        <v>7</v>
      </c>
      <c r="L6" s="832">
        <v>8</v>
      </c>
      <c r="M6" s="832">
        <v>9</v>
      </c>
      <c r="N6" s="832">
        <v>10</v>
      </c>
      <c r="O6" s="1138">
        <v>11</v>
      </c>
      <c r="P6" s="1138">
        <v>12</v>
      </c>
    </row>
    <row r="7" spans="2:16" ht="15.75" thickBot="1">
      <c r="B7" s="831">
        <v>1.0683</v>
      </c>
      <c r="C7" s="831">
        <v>1.0545</v>
      </c>
      <c r="D7" s="831">
        <v>1.0599000000000001</v>
      </c>
      <c r="E7" s="831">
        <v>1.0601</v>
      </c>
      <c r="F7" s="831">
        <v>1.05</v>
      </c>
      <c r="G7" s="1139"/>
      <c r="H7" s="1139"/>
      <c r="J7" s="831">
        <v>1.0775999999999999</v>
      </c>
      <c r="K7" s="831">
        <v>1.07</v>
      </c>
      <c r="L7" s="831">
        <v>1.0734999999999999</v>
      </c>
      <c r="M7" s="831">
        <v>1.0770999999999999</v>
      </c>
      <c r="N7" s="831">
        <v>1.069</v>
      </c>
      <c r="O7" s="1139"/>
      <c r="P7" s="1139"/>
    </row>
    <row r="8" spans="2:16">
      <c r="B8" s="832">
        <v>9</v>
      </c>
      <c r="C8" s="832">
        <v>10</v>
      </c>
      <c r="D8" s="832">
        <v>11</v>
      </c>
      <c r="E8" s="832">
        <v>12</v>
      </c>
      <c r="F8" s="832">
        <v>13</v>
      </c>
      <c r="G8" s="1138">
        <v>14</v>
      </c>
      <c r="H8" s="1138">
        <v>15</v>
      </c>
      <c r="J8" s="832">
        <v>13</v>
      </c>
      <c r="K8" s="832">
        <v>14</v>
      </c>
      <c r="L8" s="832">
        <v>15</v>
      </c>
      <c r="M8" s="832">
        <v>16</v>
      </c>
      <c r="N8" s="832">
        <v>17</v>
      </c>
      <c r="O8" s="1138">
        <v>18</v>
      </c>
      <c r="P8" s="1138">
        <v>19</v>
      </c>
    </row>
    <row r="9" spans="2:16" ht="15.75" thickBot="1">
      <c r="B9" s="831">
        <v>1.0696000000000001</v>
      </c>
      <c r="C9" s="831">
        <v>1.0723</v>
      </c>
      <c r="D9" s="831">
        <v>1.0747</v>
      </c>
      <c r="E9" s="831">
        <v>1.0771999999999999</v>
      </c>
      <c r="F9" s="831">
        <v>1.0813999999999999</v>
      </c>
      <c r="G9" s="1139"/>
      <c r="H9" s="1139"/>
      <c r="J9" s="831">
        <v>1.0686</v>
      </c>
      <c r="K9" s="831">
        <v>1.0759000000000001</v>
      </c>
      <c r="L9" s="831">
        <v>1.07</v>
      </c>
      <c r="M9" s="831">
        <v>1.07</v>
      </c>
      <c r="N9" s="831">
        <v>1.0625</v>
      </c>
      <c r="O9" s="1139"/>
      <c r="P9" s="1139"/>
    </row>
    <row r="10" spans="2:16">
      <c r="B10" s="832">
        <v>16</v>
      </c>
      <c r="C10" s="832">
        <v>17</v>
      </c>
      <c r="D10" s="832">
        <v>18</v>
      </c>
      <c r="E10" s="832">
        <v>19</v>
      </c>
      <c r="F10" s="832">
        <v>20</v>
      </c>
      <c r="G10" s="1138">
        <v>21</v>
      </c>
      <c r="H10" s="1138">
        <v>22</v>
      </c>
      <c r="J10" s="832">
        <v>20</v>
      </c>
      <c r="K10" s="832">
        <v>21</v>
      </c>
      <c r="L10" s="832">
        <v>22</v>
      </c>
      <c r="M10" s="832">
        <v>23</v>
      </c>
      <c r="N10" s="832">
        <v>24</v>
      </c>
      <c r="O10" s="1138">
        <v>25</v>
      </c>
      <c r="P10" s="1138">
        <v>26</v>
      </c>
    </row>
    <row r="11" spans="2:16" ht="15.75" thickBot="1">
      <c r="B11" s="831">
        <v>1.0811999999999999</v>
      </c>
      <c r="C11" s="831">
        <v>1.0843</v>
      </c>
      <c r="D11" s="831">
        <v>1.0839000000000001</v>
      </c>
      <c r="E11" s="831">
        <v>1.0814999999999999</v>
      </c>
      <c r="F11" s="831">
        <v>1.0826</v>
      </c>
      <c r="G11" s="1139"/>
      <c r="H11" s="1139"/>
      <c r="J11" s="831">
        <v>1.0673999999999999</v>
      </c>
      <c r="K11" s="831">
        <v>1.0664</v>
      </c>
      <c r="L11" s="831">
        <v>1.0644</v>
      </c>
      <c r="M11" s="831">
        <v>1.0616000000000001</v>
      </c>
      <c r="N11" s="831">
        <v>1.0569999999999999</v>
      </c>
      <c r="O11" s="1142"/>
      <c r="P11" s="1142"/>
    </row>
    <row r="12" spans="2:16">
      <c r="B12" s="832">
        <v>23</v>
      </c>
      <c r="C12" s="832">
        <v>24</v>
      </c>
      <c r="D12" s="832">
        <v>25</v>
      </c>
      <c r="E12" s="832">
        <v>26</v>
      </c>
      <c r="F12" s="832">
        <v>27</v>
      </c>
      <c r="G12" s="1138">
        <v>28</v>
      </c>
      <c r="H12" s="1138">
        <v>29</v>
      </c>
      <c r="J12" s="832">
        <v>27</v>
      </c>
      <c r="K12" s="832">
        <v>28</v>
      </c>
    </row>
    <row r="13" spans="2:16" ht="15.75" thickBot="1">
      <c r="B13" s="831">
        <v>1.0871</v>
      </c>
      <c r="C13" s="831">
        <v>1.0858000000000001</v>
      </c>
      <c r="D13" s="831">
        <v>1.0878000000000001</v>
      </c>
      <c r="E13" s="831">
        <v>1.0894999999999999</v>
      </c>
      <c r="F13" s="831">
        <v>1.0865</v>
      </c>
      <c r="G13" s="1142"/>
      <c r="H13" s="1142"/>
      <c r="J13" s="831">
        <v>1.0553999999999999</v>
      </c>
      <c r="K13" s="857">
        <v>1.0619000000000001</v>
      </c>
    </row>
    <row r="14" spans="2:16">
      <c r="B14" s="832">
        <v>30</v>
      </c>
      <c r="C14" s="832">
        <v>31</v>
      </c>
      <c r="D14" s="1136"/>
    </row>
    <row r="15" spans="2:16">
      <c r="B15" s="831">
        <v>1.0903</v>
      </c>
      <c r="C15" s="857">
        <v>1.0832999999999999</v>
      </c>
      <c r="D15" s="1143"/>
    </row>
    <row r="18" spans="2:16">
      <c r="B18" s="845">
        <v>44986</v>
      </c>
      <c r="C18" s="28">
        <f>AVERAGE(B23:F23,B25:F25,B27:F27,B29:F29,D21:F21)</f>
        <v>1.0705826086956522</v>
      </c>
      <c r="J18" s="845">
        <v>45017</v>
      </c>
      <c r="K18" s="28">
        <f>AVERAGE(J23:N23,J25:N25,J27:N27,J29:N29,L21:N21)</f>
        <v>1.096772222222222</v>
      </c>
    </row>
    <row r="19" spans="2:16" ht="15.75" thickBot="1">
      <c r="B19" s="834" t="s">
        <v>457</v>
      </c>
      <c r="C19" s="834" t="s">
        <v>458</v>
      </c>
      <c r="D19" s="834" t="s">
        <v>459</v>
      </c>
      <c r="E19" s="834" t="s">
        <v>460</v>
      </c>
      <c r="F19" s="834" t="s">
        <v>461</v>
      </c>
      <c r="G19" s="834" t="s">
        <v>462</v>
      </c>
      <c r="H19" s="835" t="s">
        <v>463</v>
      </c>
      <c r="J19" s="834" t="s">
        <v>457</v>
      </c>
      <c r="K19" s="834" t="s">
        <v>458</v>
      </c>
      <c r="L19" s="834" t="s">
        <v>459</v>
      </c>
      <c r="M19" s="834" t="s">
        <v>460</v>
      </c>
      <c r="N19" s="834" t="s">
        <v>461</v>
      </c>
      <c r="O19" s="834" t="s">
        <v>462</v>
      </c>
      <c r="P19" s="835" t="s">
        <v>463</v>
      </c>
    </row>
    <row r="20" spans="2:16">
      <c r="B20" s="1132"/>
      <c r="C20" s="1132"/>
      <c r="D20" s="837">
        <v>1</v>
      </c>
      <c r="E20" s="837">
        <v>2</v>
      </c>
      <c r="F20" s="837">
        <v>3</v>
      </c>
      <c r="G20" s="1130">
        <v>4</v>
      </c>
      <c r="H20" s="1130">
        <v>5</v>
      </c>
      <c r="J20" s="1132"/>
      <c r="K20" s="1132"/>
      <c r="L20" s="1132"/>
      <c r="M20" s="1132"/>
      <c r="N20" s="1132"/>
      <c r="O20" s="1130">
        <v>1</v>
      </c>
      <c r="P20" s="1130">
        <v>2</v>
      </c>
    </row>
    <row r="21" spans="2:16" ht="15.75" thickBot="1">
      <c r="B21" s="1133"/>
      <c r="C21" s="1133"/>
      <c r="D21" s="836">
        <v>1.0684</v>
      </c>
      <c r="E21" s="836">
        <v>1.0605</v>
      </c>
      <c r="F21" s="836">
        <v>1.0615000000000001</v>
      </c>
      <c r="G21" s="1134"/>
      <c r="H21" s="1134"/>
      <c r="J21" s="1133"/>
      <c r="K21" s="1133"/>
      <c r="L21" s="1133"/>
      <c r="M21" s="1133"/>
      <c r="N21" s="1133"/>
      <c r="O21" s="1134"/>
      <c r="P21" s="1134"/>
    </row>
    <row r="22" spans="2:16">
      <c r="B22" s="837">
        <v>6</v>
      </c>
      <c r="C22" s="837">
        <v>7</v>
      </c>
      <c r="D22" s="837">
        <v>8</v>
      </c>
      <c r="E22" s="837">
        <v>9</v>
      </c>
      <c r="F22" s="837">
        <v>10</v>
      </c>
      <c r="G22" s="1130">
        <v>11</v>
      </c>
      <c r="H22" s="1130">
        <v>12</v>
      </c>
      <c r="J22" s="837">
        <v>3</v>
      </c>
      <c r="K22" s="837">
        <v>4</v>
      </c>
      <c r="L22" s="837">
        <v>5</v>
      </c>
      <c r="M22" s="837">
        <v>6</v>
      </c>
      <c r="N22" s="1130">
        <v>7</v>
      </c>
      <c r="O22" s="1130">
        <v>8</v>
      </c>
      <c r="P22" s="1130">
        <v>9</v>
      </c>
    </row>
    <row r="23" spans="2:16" ht="15.75" thickBot="1">
      <c r="B23" s="836">
        <v>1.0646</v>
      </c>
      <c r="C23" s="836">
        <v>1.0665</v>
      </c>
      <c r="D23" s="836">
        <v>1.0545</v>
      </c>
      <c r="E23" s="836">
        <v>1.0553999999999999</v>
      </c>
      <c r="F23" s="836">
        <v>1.0586</v>
      </c>
      <c r="G23" s="1134"/>
      <c r="H23" s="1134"/>
      <c r="J23" s="836">
        <v>1.087</v>
      </c>
      <c r="K23" s="836">
        <v>1.0901000000000001</v>
      </c>
      <c r="L23" s="836">
        <v>1.0940000000000001</v>
      </c>
      <c r="M23" s="836">
        <v>1.0914999999999999</v>
      </c>
      <c r="N23" s="1134"/>
      <c r="O23" s="1134"/>
      <c r="P23" s="1134"/>
    </row>
    <row r="24" spans="2:16">
      <c r="B24" s="837">
        <v>13</v>
      </c>
      <c r="C24" s="837">
        <v>14</v>
      </c>
      <c r="D24" s="837">
        <v>15</v>
      </c>
      <c r="E24" s="837">
        <v>16</v>
      </c>
      <c r="F24" s="837">
        <v>17</v>
      </c>
      <c r="G24" s="1130">
        <v>18</v>
      </c>
      <c r="H24" s="1130">
        <v>19</v>
      </c>
      <c r="J24" s="1130">
        <v>10</v>
      </c>
      <c r="K24" s="837">
        <v>11</v>
      </c>
      <c r="L24" s="837">
        <v>12</v>
      </c>
      <c r="M24" s="837">
        <v>13</v>
      </c>
      <c r="N24" s="837">
        <v>14</v>
      </c>
      <c r="O24" s="1130">
        <v>15</v>
      </c>
      <c r="P24" s="1130">
        <v>16</v>
      </c>
    </row>
    <row r="25" spans="2:16" ht="15.75" thickBot="1">
      <c r="B25" s="836">
        <v>1.0706</v>
      </c>
      <c r="C25" s="836">
        <v>1.0737000000000001</v>
      </c>
      <c r="D25" s="836">
        <v>1.0548999999999999</v>
      </c>
      <c r="E25" s="836">
        <v>1.0595000000000001</v>
      </c>
      <c r="F25" s="836">
        <v>1.0623</v>
      </c>
      <c r="G25" s="1134"/>
      <c r="H25" s="1134"/>
      <c r="J25" s="1134"/>
      <c r="K25" s="836">
        <v>1.0905</v>
      </c>
      <c r="L25" s="836">
        <v>1.0922000000000001</v>
      </c>
      <c r="M25" s="836">
        <v>1.1014999999999999</v>
      </c>
      <c r="N25" s="836">
        <v>1.1056999999999999</v>
      </c>
      <c r="O25" s="1134"/>
      <c r="P25" s="1134"/>
    </row>
    <row r="26" spans="2:16">
      <c r="B26" s="837">
        <v>20</v>
      </c>
      <c r="C26" s="837">
        <v>21</v>
      </c>
      <c r="D26" s="837">
        <v>22</v>
      </c>
      <c r="E26" s="837">
        <v>23</v>
      </c>
      <c r="F26" s="837">
        <v>24</v>
      </c>
      <c r="G26" s="1130">
        <v>25</v>
      </c>
      <c r="H26" s="1130">
        <v>26</v>
      </c>
      <c r="J26" s="837">
        <v>17</v>
      </c>
      <c r="K26" s="837">
        <v>18</v>
      </c>
      <c r="L26" s="837">
        <v>19</v>
      </c>
      <c r="M26" s="837">
        <v>20</v>
      </c>
      <c r="N26" s="837">
        <v>21</v>
      </c>
      <c r="O26" s="1130">
        <v>22</v>
      </c>
      <c r="P26" s="1130">
        <v>23</v>
      </c>
    </row>
    <row r="27" spans="2:16" ht="15.75" thickBot="1">
      <c r="B27" s="836">
        <v>1.0717000000000001</v>
      </c>
      <c r="C27" s="836">
        <v>1.0775999999999999</v>
      </c>
      <c r="D27" s="836">
        <v>1.0785</v>
      </c>
      <c r="E27" s="836">
        <v>1.0879000000000001</v>
      </c>
      <c r="F27" s="836">
        <v>1.0745</v>
      </c>
      <c r="G27" s="1131"/>
      <c r="H27" s="1131"/>
      <c r="J27" s="836">
        <v>1.0981000000000001</v>
      </c>
      <c r="K27" s="836">
        <v>1.0972</v>
      </c>
      <c r="L27" s="836">
        <v>1.0932999999999999</v>
      </c>
      <c r="M27" s="836">
        <v>1.0944</v>
      </c>
      <c r="N27" s="836">
        <v>1.0978000000000001</v>
      </c>
      <c r="O27" s="1134"/>
      <c r="P27" s="1134"/>
    </row>
    <row r="28" spans="2:16">
      <c r="B28" s="837">
        <v>27</v>
      </c>
      <c r="C28" s="837">
        <v>28</v>
      </c>
      <c r="D28" s="837">
        <v>29</v>
      </c>
      <c r="E28" s="837">
        <v>30</v>
      </c>
      <c r="F28" s="837">
        <v>31</v>
      </c>
      <c r="J28" s="837">
        <v>24</v>
      </c>
      <c r="K28" s="837">
        <v>25</v>
      </c>
      <c r="L28" s="837">
        <v>26</v>
      </c>
      <c r="M28" s="837">
        <v>27</v>
      </c>
      <c r="N28" s="837">
        <v>28</v>
      </c>
      <c r="O28" s="1130">
        <v>29</v>
      </c>
      <c r="P28" s="1130">
        <v>30</v>
      </c>
    </row>
    <row r="29" spans="2:16">
      <c r="B29" s="836">
        <v>1.0772999999999999</v>
      </c>
      <c r="C29" s="836">
        <v>1.0841000000000001</v>
      </c>
      <c r="D29" s="836">
        <v>1.0847</v>
      </c>
      <c r="E29" s="836">
        <v>1.0886</v>
      </c>
      <c r="F29" s="858">
        <v>1.0874999999999999</v>
      </c>
      <c r="J29" s="836">
        <v>1.1002000000000001</v>
      </c>
      <c r="K29" s="836">
        <v>1.1022000000000001</v>
      </c>
      <c r="L29" s="836">
        <v>1.1039000000000001</v>
      </c>
      <c r="M29" s="836">
        <v>1.1042000000000001</v>
      </c>
      <c r="N29" s="858">
        <v>1.0981000000000001</v>
      </c>
      <c r="O29" s="1131"/>
      <c r="P29" s="1131"/>
    </row>
    <row r="32" spans="2:16">
      <c r="B32" s="860">
        <v>45047</v>
      </c>
      <c r="C32" s="28">
        <f>AVERAGE(B37:F37,B39:F39,B41:F41,B43:D43,C35:F35)</f>
        <v>1.0867499999999999</v>
      </c>
      <c r="J32" s="860">
        <v>45078</v>
      </c>
      <c r="K32" s="28">
        <f>AVERAGE(J37:N37,J39:N39,J41:N41,J43:N43,M35:N35)</f>
        <v>1.0839863636363638</v>
      </c>
    </row>
    <row r="33" spans="2:16" ht="15.75" thickBot="1">
      <c r="B33" s="834" t="s">
        <v>457</v>
      </c>
      <c r="C33" s="834" t="s">
        <v>458</v>
      </c>
      <c r="D33" s="834" t="s">
        <v>459</v>
      </c>
      <c r="E33" s="834" t="s">
        <v>460</v>
      </c>
      <c r="F33" s="834" t="s">
        <v>461</v>
      </c>
      <c r="G33" s="834" t="s">
        <v>462</v>
      </c>
      <c r="H33" s="835" t="s">
        <v>463</v>
      </c>
      <c r="J33" s="834" t="s">
        <v>457</v>
      </c>
      <c r="K33" s="834" t="s">
        <v>458</v>
      </c>
      <c r="L33" s="834" t="s">
        <v>459</v>
      </c>
      <c r="M33" s="834" t="s">
        <v>460</v>
      </c>
      <c r="N33" s="834" t="s">
        <v>461</v>
      </c>
      <c r="O33" s="834" t="s">
        <v>462</v>
      </c>
      <c r="P33" s="835" t="s">
        <v>463</v>
      </c>
    </row>
    <row r="34" spans="2:16">
      <c r="B34" s="1130">
        <v>1</v>
      </c>
      <c r="C34" s="837">
        <v>2</v>
      </c>
      <c r="D34" s="837">
        <v>3</v>
      </c>
      <c r="E34" s="837">
        <v>4</v>
      </c>
      <c r="F34" s="837">
        <v>5</v>
      </c>
      <c r="G34" s="1130">
        <v>6</v>
      </c>
      <c r="H34" s="1130">
        <v>7</v>
      </c>
      <c r="J34" s="1132"/>
      <c r="K34" s="1132"/>
      <c r="L34" s="1132"/>
      <c r="M34" s="837">
        <v>1</v>
      </c>
      <c r="N34" s="837">
        <v>2</v>
      </c>
      <c r="O34" s="1130">
        <v>3</v>
      </c>
      <c r="P34" s="1130">
        <v>4</v>
      </c>
    </row>
    <row r="35" spans="2:16" ht="15.75" thickBot="1">
      <c r="B35" s="1134"/>
      <c r="C35" s="836">
        <v>1.0965</v>
      </c>
      <c r="D35" s="836">
        <v>1.1043000000000001</v>
      </c>
      <c r="E35" s="836">
        <v>1.1073999999999999</v>
      </c>
      <c r="F35" s="836">
        <v>1.1013999999999999</v>
      </c>
      <c r="G35" s="1134"/>
      <c r="H35" s="1134"/>
      <c r="J35" s="1133"/>
      <c r="K35" s="1133"/>
      <c r="L35" s="1133"/>
      <c r="M35" s="836">
        <v>1.0697000000000001</v>
      </c>
      <c r="N35" s="836">
        <v>1.0763</v>
      </c>
      <c r="O35" s="1134"/>
      <c r="P35" s="1134"/>
    </row>
    <row r="36" spans="2:16">
      <c r="B36" s="837">
        <v>8</v>
      </c>
      <c r="C36" s="837">
        <v>9</v>
      </c>
      <c r="D36" s="837">
        <v>10</v>
      </c>
      <c r="E36" s="837">
        <v>11</v>
      </c>
      <c r="F36" s="837">
        <v>12</v>
      </c>
      <c r="G36" s="1130">
        <v>13</v>
      </c>
      <c r="H36" s="1130">
        <v>14</v>
      </c>
      <c r="J36" s="837">
        <v>5</v>
      </c>
      <c r="K36" s="837">
        <v>6</v>
      </c>
      <c r="L36" s="837">
        <v>7</v>
      </c>
      <c r="M36" s="837">
        <v>8</v>
      </c>
      <c r="N36" s="837">
        <v>9</v>
      </c>
      <c r="O36" s="1130">
        <v>10</v>
      </c>
      <c r="P36" s="1130">
        <v>11</v>
      </c>
    </row>
    <row r="37" spans="2:16" ht="15.75" thickBot="1">
      <c r="B37" s="836">
        <v>1.1036999999999999</v>
      </c>
      <c r="C37" s="836">
        <v>1.0959000000000001</v>
      </c>
      <c r="D37" s="836">
        <v>1.095</v>
      </c>
      <c r="E37" s="836">
        <v>1.093</v>
      </c>
      <c r="F37" s="836">
        <v>1.0891999999999999</v>
      </c>
      <c r="G37" s="1134"/>
      <c r="H37" s="1134"/>
      <c r="J37" s="836">
        <v>1.069</v>
      </c>
      <c r="K37" s="836">
        <v>1.0683</v>
      </c>
      <c r="L37" s="836">
        <v>1.0717000000000001</v>
      </c>
      <c r="M37" s="836">
        <v>1.0737000000000001</v>
      </c>
      <c r="N37" s="836">
        <v>1.0780000000000001</v>
      </c>
      <c r="O37" s="1134"/>
      <c r="P37" s="1134"/>
    </row>
    <row r="38" spans="2:16">
      <c r="B38" s="837">
        <v>15</v>
      </c>
      <c r="C38" s="837">
        <v>16</v>
      </c>
      <c r="D38" s="837">
        <v>17</v>
      </c>
      <c r="E38" s="837">
        <v>18</v>
      </c>
      <c r="F38" s="837">
        <v>19</v>
      </c>
      <c r="G38" s="1130">
        <v>20</v>
      </c>
      <c r="H38" s="1130">
        <v>21</v>
      </c>
      <c r="J38" s="837">
        <v>12</v>
      </c>
      <c r="K38" s="837">
        <v>13</v>
      </c>
      <c r="L38" s="837">
        <v>14</v>
      </c>
      <c r="M38" s="837">
        <v>15</v>
      </c>
      <c r="N38" s="837">
        <v>16</v>
      </c>
      <c r="O38" s="1130">
        <v>17</v>
      </c>
      <c r="P38" s="1130">
        <v>18</v>
      </c>
    </row>
    <row r="39" spans="2:16" ht="15.75" thickBot="1">
      <c r="B39" s="836">
        <v>1.0875999999999999</v>
      </c>
      <c r="C39" s="836">
        <v>1.0881000000000001</v>
      </c>
      <c r="D39" s="836">
        <v>1.0829</v>
      </c>
      <c r="E39" s="836">
        <v>1.0812999999999999</v>
      </c>
      <c r="F39" s="836">
        <v>1.0808</v>
      </c>
      <c r="G39" s="1134"/>
      <c r="H39" s="1134"/>
      <c r="J39" s="836">
        <v>1.0765</v>
      </c>
      <c r="K39" s="836">
        <v>1.0792999999999999</v>
      </c>
      <c r="L39" s="836">
        <v>1.0809</v>
      </c>
      <c r="M39" s="836">
        <v>1.0819000000000001</v>
      </c>
      <c r="N39" s="836">
        <v>1.0966</v>
      </c>
      <c r="O39" s="1134"/>
      <c r="P39" s="1134"/>
    </row>
    <row r="40" spans="2:16">
      <c r="B40" s="837">
        <v>22</v>
      </c>
      <c r="C40" s="837">
        <v>23</v>
      </c>
      <c r="D40" s="837">
        <v>24</v>
      </c>
      <c r="E40" s="837">
        <v>25</v>
      </c>
      <c r="F40" s="837">
        <v>26</v>
      </c>
      <c r="G40" s="1130">
        <v>27</v>
      </c>
      <c r="H40" s="1130">
        <v>28</v>
      </c>
      <c r="J40" s="837">
        <v>19</v>
      </c>
      <c r="K40" s="837">
        <v>20</v>
      </c>
      <c r="L40" s="837">
        <v>21</v>
      </c>
      <c r="M40" s="837">
        <v>22</v>
      </c>
      <c r="N40" s="837">
        <v>23</v>
      </c>
      <c r="O40" s="1130">
        <v>24</v>
      </c>
      <c r="P40" s="1130">
        <v>25</v>
      </c>
    </row>
    <row r="41" spans="2:16" ht="15.75" thickBot="1">
      <c r="B41" s="836">
        <v>1.0822000000000001</v>
      </c>
      <c r="C41" s="836">
        <v>1.0779000000000001</v>
      </c>
      <c r="D41" s="836">
        <v>1.0785</v>
      </c>
      <c r="E41" s="836">
        <v>1.0734999999999999</v>
      </c>
      <c r="F41" s="836">
        <v>1.0750999999999999</v>
      </c>
      <c r="G41" s="1131"/>
      <c r="H41" s="1131"/>
      <c r="J41" s="836">
        <v>1.0922000000000001</v>
      </c>
      <c r="K41" s="836">
        <v>1.0932999999999999</v>
      </c>
      <c r="L41" s="836">
        <v>1.0923</v>
      </c>
      <c r="M41" s="836">
        <v>1.0985</v>
      </c>
      <c r="N41" s="836">
        <v>1.0884</v>
      </c>
      <c r="O41" s="1131"/>
      <c r="P41" s="1131"/>
    </row>
    <row r="42" spans="2:16">
      <c r="B42" s="837">
        <v>29</v>
      </c>
      <c r="C42" s="837">
        <v>30</v>
      </c>
      <c r="D42" s="837">
        <v>31</v>
      </c>
      <c r="J42" s="837">
        <v>26</v>
      </c>
      <c r="K42" s="837">
        <v>27</v>
      </c>
      <c r="L42" s="837">
        <v>28</v>
      </c>
      <c r="M42" s="837">
        <v>29</v>
      </c>
      <c r="N42" s="837">
        <v>30</v>
      </c>
    </row>
    <row r="43" spans="2:16">
      <c r="B43" s="836">
        <v>1.0714999999999999</v>
      </c>
      <c r="C43" s="836">
        <v>1.0744</v>
      </c>
      <c r="D43" s="858">
        <v>1.0683</v>
      </c>
      <c r="J43" s="836">
        <v>1.0918000000000001</v>
      </c>
      <c r="K43" s="836">
        <v>1.0951</v>
      </c>
      <c r="L43" s="836">
        <v>1.0938000000000001</v>
      </c>
      <c r="M43" s="836">
        <v>1.0938000000000001</v>
      </c>
      <c r="N43" s="872">
        <v>1.0866</v>
      </c>
    </row>
    <row r="46" spans="2:16">
      <c r="B46" s="882">
        <v>45108</v>
      </c>
      <c r="C46" s="28">
        <f>AVERAGE(B51:F51,B53:F53,B55:F55,B57:F57,B59)</f>
        <v>1.1058142857142859</v>
      </c>
      <c r="J46" s="882">
        <v>45139</v>
      </c>
      <c r="K46" s="28">
        <f>AVERAGE(K49:N49,J51:N51,J53:N53,J55:N55,J57:M57)</f>
        <v>1.0908869565217392</v>
      </c>
    </row>
    <row r="47" spans="2:16" ht="15.75" thickBot="1">
      <c r="B47" s="829" t="s">
        <v>457</v>
      </c>
      <c r="C47" s="829" t="s">
        <v>458</v>
      </c>
      <c r="D47" s="829" t="s">
        <v>459</v>
      </c>
      <c r="E47" s="829" t="s">
        <v>460</v>
      </c>
      <c r="F47" s="829" t="s">
        <v>461</v>
      </c>
      <c r="G47" s="829" t="s">
        <v>462</v>
      </c>
      <c r="H47" s="830" t="s">
        <v>463</v>
      </c>
      <c r="J47" s="829" t="s">
        <v>457</v>
      </c>
      <c r="K47" s="829" t="s">
        <v>458</v>
      </c>
      <c r="L47" s="829" t="s">
        <v>459</v>
      </c>
      <c r="M47" s="829" t="s">
        <v>460</v>
      </c>
      <c r="N47" s="829" t="s">
        <v>461</v>
      </c>
      <c r="O47" s="829" t="s">
        <v>462</v>
      </c>
      <c r="P47" s="830" t="s">
        <v>463</v>
      </c>
    </row>
    <row r="48" spans="2:16">
      <c r="B48" s="1136"/>
      <c r="C48" s="1136"/>
      <c r="D48" s="1136"/>
      <c r="E48" s="1136"/>
      <c r="F48" s="1136"/>
      <c r="G48" s="1138">
        <v>1</v>
      </c>
      <c r="H48" s="1138">
        <v>2</v>
      </c>
      <c r="J48" s="1136"/>
      <c r="K48" s="832">
        <v>1</v>
      </c>
      <c r="L48" s="832">
        <v>2</v>
      </c>
      <c r="M48" s="832">
        <v>3</v>
      </c>
      <c r="N48" s="832">
        <v>4</v>
      </c>
      <c r="O48" s="1138">
        <v>5</v>
      </c>
      <c r="P48" s="1138">
        <v>6</v>
      </c>
    </row>
    <row r="49" spans="2:16" ht="15.75" thickBot="1">
      <c r="B49" s="1137"/>
      <c r="C49" s="1137"/>
      <c r="D49" s="1137"/>
      <c r="E49" s="1137"/>
      <c r="F49" s="1137"/>
      <c r="G49" s="1139"/>
      <c r="H49" s="1139"/>
      <c r="J49" s="1137"/>
      <c r="K49" s="831">
        <v>1.097</v>
      </c>
      <c r="L49" s="831">
        <v>1.0985</v>
      </c>
      <c r="M49" s="831">
        <v>1.0931999999999999</v>
      </c>
      <c r="N49" s="831">
        <v>1.0946</v>
      </c>
      <c r="O49" s="1139"/>
      <c r="P49" s="1139"/>
    </row>
    <row r="50" spans="2:16">
      <c r="B50" s="832">
        <v>3</v>
      </c>
      <c r="C50" s="832">
        <v>4</v>
      </c>
      <c r="D50" s="832">
        <v>5</v>
      </c>
      <c r="E50" s="832">
        <v>6</v>
      </c>
      <c r="F50" s="832">
        <v>7</v>
      </c>
      <c r="G50" s="1138">
        <v>8</v>
      </c>
      <c r="H50" s="1138">
        <v>9</v>
      </c>
      <c r="J50" s="832">
        <v>7</v>
      </c>
      <c r="K50" s="832">
        <v>8</v>
      </c>
      <c r="L50" s="832">
        <v>9</v>
      </c>
      <c r="M50" s="832">
        <v>10</v>
      </c>
      <c r="N50" s="832">
        <v>11</v>
      </c>
      <c r="O50" s="1138">
        <v>12</v>
      </c>
      <c r="P50" s="1138">
        <v>13</v>
      </c>
    </row>
    <row r="51" spans="2:16" ht="15.75" thickBot="1">
      <c r="B51" s="831">
        <v>1.0899000000000001</v>
      </c>
      <c r="C51" s="831">
        <v>1.0894999999999999</v>
      </c>
      <c r="D51" s="831">
        <v>1.0879000000000001</v>
      </c>
      <c r="E51" s="831">
        <v>1.0899000000000001</v>
      </c>
      <c r="F51" s="831">
        <v>1.0888</v>
      </c>
      <c r="G51" s="1139"/>
      <c r="H51" s="1139"/>
      <c r="J51" s="831">
        <v>1.0984</v>
      </c>
      <c r="K51" s="831">
        <v>1.0944</v>
      </c>
      <c r="L51" s="831">
        <v>1.0968</v>
      </c>
      <c r="M51" s="831">
        <v>1.1019000000000001</v>
      </c>
      <c r="N51" s="831">
        <v>1.1004</v>
      </c>
      <c r="O51" s="1139"/>
      <c r="P51" s="1139"/>
    </row>
    <row r="52" spans="2:16">
      <c r="B52" s="832">
        <v>10</v>
      </c>
      <c r="C52" s="832">
        <v>11</v>
      </c>
      <c r="D52" s="832">
        <v>12</v>
      </c>
      <c r="E52" s="832">
        <v>13</v>
      </c>
      <c r="F52" s="832">
        <v>14</v>
      </c>
      <c r="G52" s="1138">
        <v>15</v>
      </c>
      <c r="H52" s="1138">
        <v>16</v>
      </c>
      <c r="J52" s="832">
        <v>14</v>
      </c>
      <c r="K52" s="832">
        <v>15</v>
      </c>
      <c r="L52" s="832">
        <v>16</v>
      </c>
      <c r="M52" s="832">
        <v>17</v>
      </c>
      <c r="N52" s="832">
        <v>18</v>
      </c>
      <c r="O52" s="1138">
        <v>19</v>
      </c>
      <c r="P52" s="1138">
        <v>20</v>
      </c>
    </row>
    <row r="53" spans="2:16" ht="15.75" thickBot="1">
      <c r="B53" s="831">
        <v>1.0955999999999999</v>
      </c>
      <c r="C53" s="831">
        <v>1.0989</v>
      </c>
      <c r="D53" s="831">
        <v>1.1022000000000001</v>
      </c>
      <c r="E53" s="831">
        <v>1.1182000000000001</v>
      </c>
      <c r="F53" s="831">
        <v>1.1221000000000001</v>
      </c>
      <c r="G53" s="1139"/>
      <c r="H53" s="1139"/>
      <c r="J53" s="831">
        <v>1.093</v>
      </c>
      <c r="K53" s="831">
        <v>1.0926</v>
      </c>
      <c r="L53" s="831">
        <v>1.0915999999999999</v>
      </c>
      <c r="M53" s="831">
        <v>1.0900000000000001</v>
      </c>
      <c r="N53" s="831">
        <v>1.0867</v>
      </c>
      <c r="O53" s="1139"/>
      <c r="P53" s="1139"/>
    </row>
    <row r="54" spans="2:16">
      <c r="B54" s="832">
        <v>17</v>
      </c>
      <c r="C54" s="832">
        <v>18</v>
      </c>
      <c r="D54" s="832">
        <v>19</v>
      </c>
      <c r="E54" s="832">
        <v>20</v>
      </c>
      <c r="F54" s="832">
        <v>21</v>
      </c>
      <c r="G54" s="1138">
        <v>22</v>
      </c>
      <c r="H54" s="1138">
        <v>23</v>
      </c>
      <c r="J54" s="832">
        <v>21</v>
      </c>
      <c r="K54" s="832">
        <v>22</v>
      </c>
      <c r="L54" s="832">
        <v>23</v>
      </c>
      <c r="M54" s="832">
        <v>24</v>
      </c>
      <c r="N54" s="832">
        <v>25</v>
      </c>
      <c r="O54" s="1138">
        <v>26</v>
      </c>
      <c r="P54" s="1138">
        <v>27</v>
      </c>
    </row>
    <row r="55" spans="2:16" ht="15.75" thickBot="1">
      <c r="B55" s="831">
        <v>1.123</v>
      </c>
      <c r="C55" s="831">
        <v>1.1254999999999999</v>
      </c>
      <c r="D55" s="831">
        <v>1.1222000000000001</v>
      </c>
      <c r="E55" s="831">
        <v>1.1196999999999999</v>
      </c>
      <c r="F55" s="831">
        <v>1.1123000000000001</v>
      </c>
      <c r="G55" s="1139"/>
      <c r="H55" s="1139"/>
      <c r="J55" s="831">
        <v>1.0908</v>
      </c>
      <c r="K55" s="831">
        <v>1.0887</v>
      </c>
      <c r="L55" s="831">
        <v>1.0805</v>
      </c>
      <c r="M55" s="831">
        <v>1.0840000000000001</v>
      </c>
      <c r="N55" s="831">
        <v>1.0808</v>
      </c>
      <c r="O55" s="1142"/>
      <c r="P55" s="1142"/>
    </row>
    <row r="56" spans="2:16">
      <c r="B56" s="832">
        <v>24</v>
      </c>
      <c r="C56" s="832">
        <v>25</v>
      </c>
      <c r="D56" s="832">
        <v>26</v>
      </c>
      <c r="E56" s="832">
        <v>27</v>
      </c>
      <c r="F56" s="832">
        <v>28</v>
      </c>
      <c r="G56" s="1138">
        <v>29</v>
      </c>
      <c r="H56" s="1138">
        <v>30</v>
      </c>
      <c r="J56" s="832">
        <v>28</v>
      </c>
      <c r="K56" s="832">
        <v>29</v>
      </c>
      <c r="L56" s="832">
        <v>30</v>
      </c>
      <c r="M56" s="832">
        <v>31</v>
      </c>
      <c r="N56" s="1136"/>
    </row>
    <row r="57" spans="2:16" ht="15.75" thickBot="1">
      <c r="B57" s="831">
        <v>1.1095999999999999</v>
      </c>
      <c r="C57" s="831">
        <v>1.1051</v>
      </c>
      <c r="D57" s="831">
        <v>1.1059000000000001</v>
      </c>
      <c r="E57" s="831">
        <v>1.1125</v>
      </c>
      <c r="F57" s="831">
        <v>1.101</v>
      </c>
      <c r="G57" s="1142"/>
      <c r="H57" s="1142"/>
      <c r="J57" s="831">
        <v>1.0808</v>
      </c>
      <c r="K57" s="831">
        <v>1.0803</v>
      </c>
      <c r="L57" s="831">
        <v>1.0886</v>
      </c>
      <c r="M57" s="872">
        <v>1.0868</v>
      </c>
      <c r="N57" s="1143"/>
    </row>
    <row r="58" spans="2:16">
      <c r="B58" s="832">
        <v>31</v>
      </c>
    </row>
    <row r="59" spans="2:16">
      <c r="B59" s="872">
        <v>1.1023000000000001</v>
      </c>
    </row>
    <row r="62" spans="2:16">
      <c r="B62" s="860">
        <v>45170</v>
      </c>
      <c r="C62" s="28">
        <f>AVERAGE(B67:F67,B69:F69,B71:F71,B73:F73,F65)</f>
        <v>1.0683809523809524</v>
      </c>
      <c r="J62" s="882">
        <v>45200</v>
      </c>
      <c r="K62" s="28">
        <f>AVERAGE(J67:N67,J69:N69,J71:N71,J73:N73,J75:K75)</f>
        <v>1.0562545454545453</v>
      </c>
    </row>
    <row r="63" spans="2:16" ht="15.75" thickBot="1">
      <c r="B63" s="834" t="s">
        <v>457</v>
      </c>
      <c r="C63" s="834" t="s">
        <v>458</v>
      </c>
      <c r="D63" s="834" t="s">
        <v>459</v>
      </c>
      <c r="E63" s="834" t="s">
        <v>460</v>
      </c>
      <c r="F63" s="834" t="s">
        <v>461</v>
      </c>
      <c r="G63" s="834" t="s">
        <v>462</v>
      </c>
      <c r="H63" s="835" t="s">
        <v>463</v>
      </c>
      <c r="J63" s="829" t="s">
        <v>457</v>
      </c>
      <c r="K63" s="829" t="s">
        <v>458</v>
      </c>
      <c r="L63" s="829" t="s">
        <v>459</v>
      </c>
      <c r="M63" s="829" t="s">
        <v>460</v>
      </c>
      <c r="N63" s="829" t="s">
        <v>461</v>
      </c>
      <c r="O63" s="829" t="s">
        <v>462</v>
      </c>
      <c r="P63" s="830" t="s">
        <v>463</v>
      </c>
    </row>
    <row r="64" spans="2:16">
      <c r="B64" s="1132"/>
      <c r="C64" s="1132"/>
      <c r="D64" s="1132"/>
      <c r="E64" s="1132"/>
      <c r="F64" s="837">
        <v>1</v>
      </c>
      <c r="G64" s="1130">
        <v>2</v>
      </c>
      <c r="H64" s="1130">
        <v>3</v>
      </c>
      <c r="J64" s="1136"/>
      <c r="K64" s="1136"/>
      <c r="L64" s="1136"/>
      <c r="M64" s="1136"/>
      <c r="N64" s="1136"/>
      <c r="O64" s="1136"/>
      <c r="P64" s="1138">
        <v>1</v>
      </c>
    </row>
    <row r="65" spans="2:16" ht="15.75" thickBot="1">
      <c r="B65" s="1133"/>
      <c r="C65" s="1133"/>
      <c r="D65" s="1133"/>
      <c r="E65" s="1133"/>
      <c r="F65" s="836">
        <v>1.0844</v>
      </c>
      <c r="G65" s="1134"/>
      <c r="H65" s="1134"/>
      <c r="J65" s="1137"/>
      <c r="K65" s="1137"/>
      <c r="L65" s="1137"/>
      <c r="M65" s="1137"/>
      <c r="N65" s="1137"/>
      <c r="O65" s="1137"/>
      <c r="P65" s="1139"/>
    </row>
    <row r="66" spans="2:16">
      <c r="B66" s="837">
        <v>4</v>
      </c>
      <c r="C66" s="837">
        <v>5</v>
      </c>
      <c r="D66" s="837">
        <v>6</v>
      </c>
      <c r="E66" s="837">
        <v>7</v>
      </c>
      <c r="F66" s="837">
        <v>8</v>
      </c>
      <c r="G66" s="1130">
        <v>9</v>
      </c>
      <c r="H66" s="1130">
        <v>10</v>
      </c>
      <c r="J66" s="832">
        <v>2</v>
      </c>
      <c r="K66" s="832">
        <v>3</v>
      </c>
      <c r="L66" s="832">
        <v>4</v>
      </c>
      <c r="M66" s="832">
        <v>5</v>
      </c>
      <c r="N66" s="832">
        <v>6</v>
      </c>
      <c r="O66" s="1138">
        <v>7</v>
      </c>
      <c r="P66" s="1138">
        <v>8</v>
      </c>
    </row>
    <row r="67" spans="2:16" ht="15.75" thickBot="1">
      <c r="B67" s="836">
        <v>1.0801000000000001</v>
      </c>
      <c r="C67" s="836">
        <v>1.0730999999999999</v>
      </c>
      <c r="D67" s="836">
        <v>1.0745</v>
      </c>
      <c r="E67" s="836">
        <v>1.071</v>
      </c>
      <c r="F67" s="836">
        <v>1.0704</v>
      </c>
      <c r="G67" s="1134"/>
      <c r="H67" s="1134"/>
      <c r="J67" s="831">
        <v>1.0529999999999999</v>
      </c>
      <c r="K67" s="831">
        <v>1.0468999999999999</v>
      </c>
      <c r="L67" s="831">
        <v>1.0497000000000001</v>
      </c>
      <c r="M67" s="831">
        <v>1.0526</v>
      </c>
      <c r="N67" s="831">
        <v>1.0563</v>
      </c>
      <c r="O67" s="1139"/>
      <c r="P67" s="1139"/>
    </row>
    <row r="68" spans="2:16">
      <c r="B68" s="837">
        <v>11</v>
      </c>
      <c r="C68" s="837">
        <v>12</v>
      </c>
      <c r="D68" s="837">
        <v>13</v>
      </c>
      <c r="E68" s="837">
        <v>14</v>
      </c>
      <c r="F68" s="837">
        <v>15</v>
      </c>
      <c r="G68" s="1130">
        <v>16</v>
      </c>
      <c r="H68" s="1130">
        <v>17</v>
      </c>
      <c r="J68" s="832">
        <v>9</v>
      </c>
      <c r="K68" s="832">
        <v>10</v>
      </c>
      <c r="L68" s="832">
        <v>11</v>
      </c>
      <c r="M68" s="832">
        <v>12</v>
      </c>
      <c r="N68" s="832">
        <v>13</v>
      </c>
      <c r="O68" s="1138">
        <v>14</v>
      </c>
      <c r="P68" s="1138">
        <v>15</v>
      </c>
    </row>
    <row r="69" spans="2:16" ht="15.75" thickBot="1">
      <c r="B69" s="836">
        <v>1.0724</v>
      </c>
      <c r="C69" s="836">
        <v>1.0712999999999999</v>
      </c>
      <c r="D69" s="836">
        <v>1.0732999999999999</v>
      </c>
      <c r="E69" s="836">
        <v>1.073</v>
      </c>
      <c r="F69" s="836">
        <v>1.0658000000000001</v>
      </c>
      <c r="G69" s="1134"/>
      <c r="H69" s="1134"/>
      <c r="J69" s="831">
        <v>1.0530999999999999</v>
      </c>
      <c r="K69" s="831">
        <v>1.0582</v>
      </c>
      <c r="L69" s="831">
        <v>1.0604</v>
      </c>
      <c r="M69" s="831">
        <v>1.0619000000000001</v>
      </c>
      <c r="N69" s="831">
        <v>1.0524</v>
      </c>
      <c r="O69" s="1139"/>
      <c r="P69" s="1139"/>
    </row>
    <row r="70" spans="2:16">
      <c r="B70" s="837">
        <v>18</v>
      </c>
      <c r="C70" s="837">
        <v>19</v>
      </c>
      <c r="D70" s="837">
        <v>20</v>
      </c>
      <c r="E70" s="837">
        <v>21</v>
      </c>
      <c r="F70" s="837">
        <v>22</v>
      </c>
      <c r="G70" s="1130">
        <v>23</v>
      </c>
      <c r="H70" s="1130">
        <v>24</v>
      </c>
      <c r="J70" s="832">
        <v>16</v>
      </c>
      <c r="K70" s="832">
        <v>17</v>
      </c>
      <c r="L70" s="832">
        <v>18</v>
      </c>
      <c r="M70" s="832">
        <v>19</v>
      </c>
      <c r="N70" s="832">
        <v>20</v>
      </c>
      <c r="O70" s="1138">
        <v>21</v>
      </c>
      <c r="P70" s="1138">
        <v>22</v>
      </c>
    </row>
    <row r="71" spans="2:16" ht="15.75" thickBot="1">
      <c r="B71" s="836">
        <v>1.0663</v>
      </c>
      <c r="C71" s="836">
        <v>1.0712999999999999</v>
      </c>
      <c r="D71" s="836">
        <v>1.0702</v>
      </c>
      <c r="E71" s="836">
        <v>1.0634999999999999</v>
      </c>
      <c r="F71" s="836">
        <v>1.0647</v>
      </c>
      <c r="G71" s="1134"/>
      <c r="H71" s="1131"/>
      <c r="J71" s="831">
        <v>1.0538000000000001</v>
      </c>
      <c r="K71" s="831">
        <v>1.0569</v>
      </c>
      <c r="L71" s="831">
        <v>1.0565</v>
      </c>
      <c r="M71" s="831">
        <v>1.0558000000000001</v>
      </c>
      <c r="N71" s="831">
        <v>1.0590999999999999</v>
      </c>
      <c r="O71" s="1139"/>
      <c r="P71" s="1139"/>
    </row>
    <row r="72" spans="2:16">
      <c r="B72" s="837">
        <v>25</v>
      </c>
      <c r="C72" s="837">
        <v>26</v>
      </c>
      <c r="D72" s="837">
        <v>27</v>
      </c>
      <c r="E72" s="837">
        <v>28</v>
      </c>
      <c r="F72" s="837">
        <v>29</v>
      </c>
      <c r="G72" s="1130">
        <v>30</v>
      </c>
      <c r="J72" s="832">
        <v>23</v>
      </c>
      <c r="K72" s="832">
        <v>24</v>
      </c>
      <c r="L72" s="832">
        <v>25</v>
      </c>
      <c r="M72" s="832">
        <v>26</v>
      </c>
      <c r="N72" s="832">
        <v>27</v>
      </c>
      <c r="O72" s="1138">
        <v>28</v>
      </c>
      <c r="P72" s="1138">
        <v>29</v>
      </c>
    </row>
    <row r="73" spans="2:16" ht="15.75" thickBot="1">
      <c r="B73" s="836">
        <v>1.0632999999999999</v>
      </c>
      <c r="C73" s="836">
        <v>1.0605</v>
      </c>
      <c r="D73" s="836">
        <v>1.0536000000000001</v>
      </c>
      <c r="E73" s="836">
        <v>1.0539000000000001</v>
      </c>
      <c r="F73" s="872">
        <v>1.0593999999999999</v>
      </c>
      <c r="G73" s="1131"/>
      <c r="J73" s="831">
        <v>1.0597000000000001</v>
      </c>
      <c r="K73" s="831">
        <v>1.0631999999999999</v>
      </c>
      <c r="L73" s="831">
        <v>1.0576000000000001</v>
      </c>
      <c r="M73" s="831">
        <v>1.054</v>
      </c>
      <c r="N73" s="831">
        <v>1.0541</v>
      </c>
      <c r="O73" s="1142"/>
      <c r="P73" s="1142"/>
    </row>
    <row r="74" spans="2:16">
      <c r="J74" s="832">
        <v>30</v>
      </c>
      <c r="K74" s="832">
        <v>31</v>
      </c>
    </row>
    <row r="75" spans="2:16">
      <c r="J75" s="831">
        <v>1.0605</v>
      </c>
      <c r="K75" s="872">
        <v>1.0619000000000001</v>
      </c>
    </row>
    <row r="78" spans="2:16">
      <c r="B78" s="882">
        <v>45231</v>
      </c>
      <c r="C78" s="28">
        <f>AVERAGE(B83:F83,B85:F85,B87:F87,B89:E89,D81:F81)</f>
        <v>1.0808227272727271</v>
      </c>
      <c r="J78" s="911">
        <v>45261</v>
      </c>
      <c r="K78" s="28">
        <f>AVERAGE(J83:N83,J85:N85,J87:N87,L89:N89,N81)</f>
        <v>1.0903052631578949</v>
      </c>
    </row>
    <row r="79" spans="2:16" ht="15.75" thickBot="1">
      <c r="B79" s="829" t="s">
        <v>457</v>
      </c>
      <c r="C79" s="829" t="s">
        <v>458</v>
      </c>
      <c r="D79" s="829" t="s">
        <v>459</v>
      </c>
      <c r="E79" s="829" t="s">
        <v>460</v>
      </c>
      <c r="F79" s="829" t="s">
        <v>461</v>
      </c>
      <c r="G79" s="829" t="s">
        <v>462</v>
      </c>
      <c r="H79" s="830" t="s">
        <v>463</v>
      </c>
      <c r="J79" s="834" t="s">
        <v>457</v>
      </c>
      <c r="K79" s="834" t="s">
        <v>458</v>
      </c>
      <c r="L79" s="834" t="s">
        <v>459</v>
      </c>
      <c r="M79" s="834" t="s">
        <v>460</v>
      </c>
      <c r="N79" s="834" t="s">
        <v>461</v>
      </c>
      <c r="O79" s="834" t="s">
        <v>462</v>
      </c>
      <c r="P79" s="835" t="s">
        <v>463</v>
      </c>
    </row>
    <row r="80" spans="2:16">
      <c r="B80" s="1136"/>
      <c r="C80" s="1136"/>
      <c r="D80" s="832">
        <v>1</v>
      </c>
      <c r="E80" s="832">
        <v>2</v>
      </c>
      <c r="F80" s="832">
        <v>3</v>
      </c>
      <c r="G80" s="1138">
        <v>4</v>
      </c>
      <c r="H80" s="1138">
        <v>5</v>
      </c>
      <c r="J80" s="1140"/>
      <c r="K80" s="1140"/>
      <c r="L80" s="1140"/>
      <c r="M80" s="1140"/>
      <c r="N80" s="837">
        <v>1</v>
      </c>
      <c r="O80" s="1130">
        <v>2</v>
      </c>
      <c r="P80" s="1130">
        <v>3</v>
      </c>
    </row>
    <row r="81" spans="2:16" ht="15.75" thickBot="1">
      <c r="B81" s="1137"/>
      <c r="C81" s="1137"/>
      <c r="D81" s="831">
        <v>1.0537000000000001</v>
      </c>
      <c r="E81" s="831">
        <v>1.0661</v>
      </c>
      <c r="F81" s="831">
        <v>1.0702</v>
      </c>
      <c r="G81" s="1139"/>
      <c r="H81" s="1139"/>
      <c r="J81" s="1141"/>
      <c r="K81" s="1141"/>
      <c r="L81" s="1141"/>
      <c r="M81" s="1141"/>
      <c r="N81" s="912">
        <v>1.0874999999999999</v>
      </c>
      <c r="O81" s="1134"/>
      <c r="P81" s="1134"/>
    </row>
    <row r="82" spans="2:16">
      <c r="B82" s="832">
        <v>6</v>
      </c>
      <c r="C82" s="832">
        <v>7</v>
      </c>
      <c r="D82" s="832">
        <v>8</v>
      </c>
      <c r="E82" s="832">
        <v>9</v>
      </c>
      <c r="F82" s="832">
        <v>10</v>
      </c>
      <c r="G82" s="1138">
        <v>11</v>
      </c>
      <c r="H82" s="1138">
        <v>12</v>
      </c>
      <c r="J82" s="837">
        <v>4</v>
      </c>
      <c r="K82" s="837">
        <v>5</v>
      </c>
      <c r="L82" s="837">
        <v>6</v>
      </c>
      <c r="M82" s="837">
        <v>7</v>
      </c>
      <c r="N82" s="837">
        <v>8</v>
      </c>
      <c r="O82" s="1130">
        <v>9</v>
      </c>
      <c r="P82" s="1130">
        <v>10</v>
      </c>
    </row>
    <row r="83" spans="2:16" ht="15.75" thickBot="1">
      <c r="B83" s="831">
        <v>1.0741000000000001</v>
      </c>
      <c r="C83" s="831">
        <v>1.0686</v>
      </c>
      <c r="D83" s="831">
        <v>1.0670999999999999</v>
      </c>
      <c r="E83" s="831">
        <v>1.0690999999999999</v>
      </c>
      <c r="F83" s="831">
        <v>1.0683</v>
      </c>
      <c r="G83" s="1139"/>
      <c r="H83" s="1139"/>
      <c r="J83" s="912">
        <v>1.0868</v>
      </c>
      <c r="K83" s="912">
        <v>1.0817000000000001</v>
      </c>
      <c r="L83" s="912">
        <v>1.0778000000000001</v>
      </c>
      <c r="M83" s="912">
        <v>1.0770999999999999</v>
      </c>
      <c r="N83" s="912">
        <v>1.0777000000000001</v>
      </c>
      <c r="O83" s="1134"/>
      <c r="P83" s="1134"/>
    </row>
    <row r="84" spans="2:16">
      <c r="B84" s="832">
        <v>13</v>
      </c>
      <c r="C84" s="832">
        <v>14</v>
      </c>
      <c r="D84" s="832">
        <v>15</v>
      </c>
      <c r="E84" s="832">
        <v>16</v>
      </c>
      <c r="F84" s="832">
        <v>17</v>
      </c>
      <c r="G84" s="1138">
        <v>18</v>
      </c>
      <c r="H84" s="1138">
        <v>19</v>
      </c>
      <c r="J84" s="837">
        <v>11</v>
      </c>
      <c r="K84" s="837">
        <v>12</v>
      </c>
      <c r="L84" s="837">
        <v>13</v>
      </c>
      <c r="M84" s="837">
        <v>14</v>
      </c>
      <c r="N84" s="837">
        <v>15</v>
      </c>
      <c r="O84" s="1130">
        <v>16</v>
      </c>
      <c r="P84" s="1130">
        <v>17</v>
      </c>
    </row>
    <row r="85" spans="2:16" ht="15.75" thickBot="1">
      <c r="B85" s="831">
        <v>1.0669999999999999</v>
      </c>
      <c r="C85" s="831">
        <v>1.0724</v>
      </c>
      <c r="D85" s="831">
        <v>1.0868</v>
      </c>
      <c r="E85" s="831">
        <v>1.0849</v>
      </c>
      <c r="F85" s="831">
        <v>1.0871999999999999</v>
      </c>
      <c r="G85" s="1139"/>
      <c r="H85" s="1139"/>
      <c r="J85" s="912">
        <v>1.0757000000000001</v>
      </c>
      <c r="K85" s="912">
        <v>1.0804</v>
      </c>
      <c r="L85" s="912">
        <v>1.0787</v>
      </c>
      <c r="M85" s="912">
        <v>1.0919000000000001</v>
      </c>
      <c r="N85" s="912">
        <v>1.0946</v>
      </c>
      <c r="O85" s="1134"/>
      <c r="P85" s="1134"/>
    </row>
    <row r="86" spans="2:16">
      <c r="B86" s="832">
        <v>20</v>
      </c>
      <c r="C86" s="832">
        <v>21</v>
      </c>
      <c r="D86" s="832">
        <v>22</v>
      </c>
      <c r="E86" s="832">
        <v>23</v>
      </c>
      <c r="F86" s="832">
        <v>24</v>
      </c>
      <c r="G86" s="1138">
        <v>25</v>
      </c>
      <c r="H86" s="1138">
        <v>26</v>
      </c>
      <c r="J86" s="837">
        <v>18</v>
      </c>
      <c r="K86" s="837">
        <v>19</v>
      </c>
      <c r="L86" s="837">
        <v>20</v>
      </c>
      <c r="M86" s="837">
        <v>21</v>
      </c>
      <c r="N86" s="837">
        <v>22</v>
      </c>
      <c r="O86" s="1130">
        <v>23</v>
      </c>
      <c r="P86" s="1130">
        <v>24</v>
      </c>
    </row>
    <row r="87" spans="2:16" ht="15.75" thickBot="1">
      <c r="B87" s="831">
        <v>1.0928</v>
      </c>
      <c r="C87" s="831">
        <v>1.0954999999999999</v>
      </c>
      <c r="D87" s="831">
        <v>1.0911</v>
      </c>
      <c r="E87" s="831">
        <v>1.0900000000000001</v>
      </c>
      <c r="F87" s="831">
        <v>1.0915999999999999</v>
      </c>
      <c r="G87" s="1142"/>
      <c r="H87" s="1142"/>
      <c r="J87" s="912">
        <v>1.0918000000000001</v>
      </c>
      <c r="K87" s="912">
        <v>1.0962000000000001</v>
      </c>
      <c r="L87" s="912">
        <v>1.0944</v>
      </c>
      <c r="M87" s="912">
        <v>1.0983000000000001</v>
      </c>
      <c r="N87" s="912">
        <v>1.1023000000000001</v>
      </c>
      <c r="O87" s="1134"/>
      <c r="P87" s="1134"/>
    </row>
    <row r="88" spans="2:16">
      <c r="B88" s="832">
        <v>27</v>
      </c>
      <c r="C88" s="832">
        <v>28</v>
      </c>
      <c r="D88" s="832">
        <v>29</v>
      </c>
      <c r="E88" s="832">
        <v>30</v>
      </c>
      <c r="J88" s="1130">
        <v>25</v>
      </c>
      <c r="K88" s="1130">
        <v>26</v>
      </c>
      <c r="L88" s="837">
        <v>27</v>
      </c>
      <c r="M88" s="837">
        <v>28</v>
      </c>
      <c r="N88" s="837">
        <v>29</v>
      </c>
      <c r="O88" s="1130">
        <v>30</v>
      </c>
      <c r="P88" s="1130">
        <v>31</v>
      </c>
    </row>
    <row r="89" spans="2:16">
      <c r="B89" s="831">
        <v>1.0951</v>
      </c>
      <c r="C89" s="831">
        <v>1.0949</v>
      </c>
      <c r="D89" s="831">
        <v>1.0985</v>
      </c>
      <c r="E89" s="872">
        <v>1.0931</v>
      </c>
      <c r="J89" s="1131"/>
      <c r="K89" s="1131"/>
      <c r="L89" s="912">
        <v>1.1065</v>
      </c>
      <c r="M89" s="912">
        <v>1.1113999999999999</v>
      </c>
      <c r="N89" s="872">
        <v>1.105</v>
      </c>
      <c r="O89" s="1131"/>
      <c r="P89" s="1131"/>
    </row>
    <row r="92" spans="2:16">
      <c r="B92" s="860">
        <v>45292</v>
      </c>
      <c r="C92" s="28">
        <f>AVERAGE(B97:F97,B99:F99,B101:F101,B103:D103,C95:F95)</f>
        <v>1.0905136363636363</v>
      </c>
      <c r="J92" s="932">
        <v>45323</v>
      </c>
      <c r="K92" s="28">
        <f>AVERAGE(J97:N97,J99:N99,J101:N101,J103:M103,M95:N95)</f>
        <v>1.0794714285714284</v>
      </c>
    </row>
    <row r="93" spans="2:16" ht="15.75" thickBot="1">
      <c r="B93" s="834" t="s">
        <v>457</v>
      </c>
      <c r="C93" s="834" t="s">
        <v>458</v>
      </c>
      <c r="D93" s="834" t="s">
        <v>459</v>
      </c>
      <c r="E93" s="834" t="s">
        <v>460</v>
      </c>
      <c r="F93" s="834" t="s">
        <v>461</v>
      </c>
      <c r="G93" s="834" t="s">
        <v>462</v>
      </c>
      <c r="H93" s="835" t="s">
        <v>463</v>
      </c>
      <c r="J93" s="834" t="s">
        <v>457</v>
      </c>
      <c r="K93" s="834" t="s">
        <v>458</v>
      </c>
      <c r="L93" s="834" t="s">
        <v>459</v>
      </c>
      <c r="M93" s="834" t="s">
        <v>460</v>
      </c>
      <c r="N93" s="834" t="s">
        <v>461</v>
      </c>
      <c r="O93" s="834" t="s">
        <v>462</v>
      </c>
      <c r="P93" s="835" t="s">
        <v>463</v>
      </c>
    </row>
    <row r="94" spans="2:16">
      <c r="B94" s="1130">
        <v>1</v>
      </c>
      <c r="C94" s="837">
        <v>2</v>
      </c>
      <c r="D94" s="837">
        <v>3</v>
      </c>
      <c r="E94" s="837">
        <v>4</v>
      </c>
      <c r="F94" s="837">
        <v>5</v>
      </c>
      <c r="G94" s="1130">
        <v>6</v>
      </c>
      <c r="H94" s="1130">
        <v>7</v>
      </c>
      <c r="J94" s="1132"/>
      <c r="K94" s="1132"/>
      <c r="L94" s="1132"/>
      <c r="M94" s="837">
        <v>1</v>
      </c>
      <c r="N94" s="837">
        <v>2</v>
      </c>
      <c r="O94" s="1130">
        <v>3</v>
      </c>
      <c r="P94" s="1130">
        <v>4</v>
      </c>
    </row>
    <row r="95" spans="2:16" ht="15.75" thickBot="1">
      <c r="B95" s="1134"/>
      <c r="C95" s="836">
        <v>1.0955999999999999</v>
      </c>
      <c r="D95" s="836">
        <v>1.0919000000000001</v>
      </c>
      <c r="E95" s="836">
        <v>1.0952999999999999</v>
      </c>
      <c r="F95" s="836">
        <v>1.0921000000000001</v>
      </c>
      <c r="G95" s="1134"/>
      <c r="H95" s="1134"/>
      <c r="J95" s="1133"/>
      <c r="K95" s="1133"/>
      <c r="L95" s="1133"/>
      <c r="M95" s="836">
        <v>1.0813999999999999</v>
      </c>
      <c r="N95" s="836">
        <v>1.0883</v>
      </c>
      <c r="O95" s="1134"/>
      <c r="P95" s="1134"/>
    </row>
    <row r="96" spans="2:16">
      <c r="B96" s="837">
        <v>8</v>
      </c>
      <c r="C96" s="837">
        <v>9</v>
      </c>
      <c r="D96" s="837">
        <v>10</v>
      </c>
      <c r="E96" s="837">
        <v>11</v>
      </c>
      <c r="F96" s="837">
        <v>12</v>
      </c>
      <c r="G96" s="1130">
        <v>13</v>
      </c>
      <c r="H96" s="1130">
        <v>14</v>
      </c>
      <c r="J96" s="837">
        <v>5</v>
      </c>
      <c r="K96" s="837">
        <v>6</v>
      </c>
      <c r="L96" s="837">
        <v>7</v>
      </c>
      <c r="M96" s="837">
        <v>8</v>
      </c>
      <c r="N96" s="837">
        <v>9</v>
      </c>
      <c r="O96" s="1130">
        <v>10</v>
      </c>
      <c r="P96" s="1130">
        <v>11</v>
      </c>
    </row>
    <row r="97" spans="2:16" ht="15.75" thickBot="1">
      <c r="B97" s="836">
        <v>1.0946</v>
      </c>
      <c r="C97" s="836">
        <v>1.0940000000000001</v>
      </c>
      <c r="D97" s="836">
        <v>1.0946</v>
      </c>
      <c r="E97" s="836">
        <v>1.0987</v>
      </c>
      <c r="F97" s="836">
        <v>1.0942000000000001</v>
      </c>
      <c r="G97" s="1134"/>
      <c r="H97" s="1134"/>
      <c r="J97" s="836">
        <v>1.0746</v>
      </c>
      <c r="K97" s="836">
        <v>1.0743</v>
      </c>
      <c r="L97" s="836">
        <v>1.0775999999999999</v>
      </c>
      <c r="M97" s="836">
        <v>1.0758000000000001</v>
      </c>
      <c r="N97" s="836">
        <v>1.0771999999999999</v>
      </c>
      <c r="O97" s="1134"/>
      <c r="P97" s="1134"/>
    </row>
    <row r="98" spans="2:16">
      <c r="B98" s="837">
        <v>15</v>
      </c>
      <c r="C98" s="837">
        <v>16</v>
      </c>
      <c r="D98" s="837">
        <v>17</v>
      </c>
      <c r="E98" s="837">
        <v>18</v>
      </c>
      <c r="F98" s="837">
        <v>19</v>
      </c>
      <c r="G98" s="1130">
        <v>20</v>
      </c>
      <c r="H98" s="1130">
        <v>21</v>
      </c>
      <c r="J98" s="837">
        <v>12</v>
      </c>
      <c r="K98" s="837">
        <v>13</v>
      </c>
      <c r="L98" s="837">
        <v>14</v>
      </c>
      <c r="M98" s="837">
        <v>15</v>
      </c>
      <c r="N98" s="837">
        <v>16</v>
      </c>
      <c r="O98" s="1130">
        <v>17</v>
      </c>
      <c r="P98" s="1130">
        <v>18</v>
      </c>
    </row>
    <row r="99" spans="2:16" ht="15.75" thickBot="1">
      <c r="B99" s="836">
        <v>1.0945</v>
      </c>
      <c r="C99" s="836">
        <v>1.0882000000000001</v>
      </c>
      <c r="D99" s="836">
        <v>1.0876999999999999</v>
      </c>
      <c r="E99" s="836">
        <v>1.0874999999999999</v>
      </c>
      <c r="F99" s="836">
        <v>1.0887</v>
      </c>
      <c r="G99" s="1134"/>
      <c r="H99" s="1134"/>
      <c r="J99" s="836">
        <v>1.0772999999999999</v>
      </c>
      <c r="K99" s="836">
        <v>1.0792999999999999</v>
      </c>
      <c r="L99" s="836">
        <v>1.0712999999999999</v>
      </c>
      <c r="M99" s="836">
        <v>1.0743</v>
      </c>
      <c r="N99" s="836">
        <v>1.0768</v>
      </c>
      <c r="O99" s="1134"/>
      <c r="P99" s="1134"/>
    </row>
    <row r="100" spans="2:16">
      <c r="B100" s="837">
        <v>22</v>
      </c>
      <c r="C100" s="837">
        <v>23</v>
      </c>
      <c r="D100" s="837">
        <v>24</v>
      </c>
      <c r="E100" s="837">
        <v>25</v>
      </c>
      <c r="F100" s="837">
        <v>26</v>
      </c>
      <c r="G100" s="1130">
        <v>27</v>
      </c>
      <c r="H100" s="1130">
        <v>28</v>
      </c>
      <c r="J100" s="837">
        <v>19</v>
      </c>
      <c r="K100" s="837">
        <v>20</v>
      </c>
      <c r="L100" s="837">
        <v>21</v>
      </c>
      <c r="M100" s="837">
        <v>22</v>
      </c>
      <c r="N100" s="837">
        <v>23</v>
      </c>
      <c r="O100" s="1130">
        <v>24</v>
      </c>
      <c r="P100" s="1130">
        <v>25</v>
      </c>
    </row>
    <row r="101" spans="2:16" ht="15.75" thickBot="1">
      <c r="B101" s="836">
        <v>1.089</v>
      </c>
      <c r="C101" s="836">
        <v>1.0871999999999999</v>
      </c>
      <c r="D101" s="836">
        <v>1.0905</v>
      </c>
      <c r="E101" s="836">
        <v>1.0892999999999999</v>
      </c>
      <c r="F101" s="836">
        <v>1.0871</v>
      </c>
      <c r="G101" s="1131"/>
      <c r="H101" s="1131"/>
      <c r="J101" s="836">
        <v>1.0775999999999999</v>
      </c>
      <c r="K101" s="836">
        <v>1.0802</v>
      </c>
      <c r="L101" s="836">
        <v>1.0809</v>
      </c>
      <c r="M101" s="836">
        <v>1.0844</v>
      </c>
      <c r="N101" s="836">
        <v>1.0833999999999999</v>
      </c>
      <c r="O101" s="1131"/>
      <c r="P101" s="1131"/>
    </row>
    <row r="102" spans="2:16">
      <c r="B102" s="837">
        <v>29</v>
      </c>
      <c r="C102" s="837">
        <v>30</v>
      </c>
      <c r="D102" s="837">
        <v>31</v>
      </c>
      <c r="J102" s="837">
        <v>26</v>
      </c>
      <c r="K102" s="837">
        <v>27</v>
      </c>
      <c r="L102" s="837">
        <v>28</v>
      </c>
      <c r="M102" s="837">
        <v>29</v>
      </c>
    </row>
    <row r="103" spans="2:16">
      <c r="B103" s="836">
        <v>1.0823</v>
      </c>
      <c r="C103" s="836">
        <v>1.0846</v>
      </c>
      <c r="D103" s="872">
        <v>1.0837000000000001</v>
      </c>
      <c r="J103" s="836">
        <v>1.0851999999999999</v>
      </c>
      <c r="K103" s="836">
        <v>1.0855999999999999</v>
      </c>
      <c r="L103" s="836">
        <v>1.0808</v>
      </c>
      <c r="M103" s="872">
        <v>1.0826</v>
      </c>
    </row>
    <row r="106" spans="2:16">
      <c r="B106" s="933">
        <v>45352</v>
      </c>
      <c r="C106" s="28">
        <f>AVERAGE(B111:F111,B113:F113,B115:F115,B117:E117,F109)</f>
        <v>1.0872199999999999</v>
      </c>
      <c r="J106" s="966">
        <v>45383</v>
      </c>
      <c r="K106" s="28">
        <f>AVERAGE(J111:N111,J113:N113,J115:N115,J117:K117,K109:N109)</f>
        <v>1.0727761904761903</v>
      </c>
    </row>
    <row r="107" spans="2:16" ht="15.75" thickBot="1">
      <c r="B107" s="834" t="s">
        <v>457</v>
      </c>
      <c r="C107" s="834" t="s">
        <v>458</v>
      </c>
      <c r="D107" s="834" t="s">
        <v>459</v>
      </c>
      <c r="E107" s="834" t="s">
        <v>460</v>
      </c>
      <c r="F107" s="834" t="s">
        <v>461</v>
      </c>
      <c r="G107" s="834" t="s">
        <v>462</v>
      </c>
      <c r="H107" s="835" t="s">
        <v>463</v>
      </c>
      <c r="J107" s="834" t="s">
        <v>457</v>
      </c>
      <c r="K107" s="834" t="s">
        <v>458</v>
      </c>
      <c r="L107" s="834" t="s">
        <v>459</v>
      </c>
      <c r="M107" s="834" t="s">
        <v>460</v>
      </c>
      <c r="N107" s="834" t="s">
        <v>461</v>
      </c>
      <c r="O107" s="834" t="s">
        <v>462</v>
      </c>
      <c r="P107" s="835" t="s">
        <v>463</v>
      </c>
    </row>
    <row r="108" spans="2:16">
      <c r="B108" s="1132"/>
      <c r="C108" s="1132"/>
      <c r="D108" s="1132"/>
      <c r="E108" s="1132"/>
      <c r="F108" s="837">
        <v>1</v>
      </c>
      <c r="G108" s="1130">
        <v>2</v>
      </c>
      <c r="H108" s="1130">
        <v>3</v>
      </c>
      <c r="J108" s="1130">
        <v>1</v>
      </c>
      <c r="K108" s="837">
        <v>2</v>
      </c>
      <c r="L108" s="837">
        <v>3</v>
      </c>
      <c r="M108" s="837">
        <v>4</v>
      </c>
      <c r="N108" s="837">
        <v>5</v>
      </c>
      <c r="O108" s="1130">
        <v>6</v>
      </c>
      <c r="P108" s="1130">
        <v>7</v>
      </c>
    </row>
    <row r="109" spans="2:16" ht="15.75" thickBot="1">
      <c r="B109" s="1133"/>
      <c r="C109" s="1133"/>
      <c r="D109" s="1133"/>
      <c r="E109" s="1133"/>
      <c r="F109" s="836">
        <v>1.0812999999999999</v>
      </c>
      <c r="G109" s="1134"/>
      <c r="H109" s="1134"/>
      <c r="J109" s="1134"/>
      <c r="K109" s="836">
        <v>1.0749</v>
      </c>
      <c r="L109" s="836">
        <v>1.0783</v>
      </c>
      <c r="M109" s="836">
        <v>1.0851999999999999</v>
      </c>
      <c r="N109" s="836">
        <v>1.0841000000000001</v>
      </c>
      <c r="O109" s="1134"/>
      <c r="P109" s="1134"/>
    </row>
    <row r="110" spans="2:16">
      <c r="B110" s="837">
        <v>4</v>
      </c>
      <c r="C110" s="837">
        <v>5</v>
      </c>
      <c r="D110" s="837">
        <v>6</v>
      </c>
      <c r="E110" s="837">
        <v>7</v>
      </c>
      <c r="F110" s="837">
        <v>8</v>
      </c>
      <c r="G110" s="1130">
        <v>9</v>
      </c>
      <c r="H110" s="1130">
        <v>10</v>
      </c>
      <c r="J110" s="837">
        <v>8</v>
      </c>
      <c r="K110" s="837">
        <v>9</v>
      </c>
      <c r="L110" s="837">
        <v>10</v>
      </c>
      <c r="M110" s="837">
        <v>11</v>
      </c>
      <c r="N110" s="837">
        <v>12</v>
      </c>
      <c r="O110" s="1130">
        <v>13</v>
      </c>
      <c r="P110" s="1130">
        <v>14</v>
      </c>
    </row>
    <row r="111" spans="2:16" ht="15.75" thickBot="1">
      <c r="B111" s="836">
        <v>1.0846</v>
      </c>
      <c r="C111" s="836">
        <v>1.0849</v>
      </c>
      <c r="D111" s="836">
        <v>1.0873999999999999</v>
      </c>
      <c r="E111" s="836">
        <v>1.0894999999999999</v>
      </c>
      <c r="F111" s="836">
        <v>1.0931999999999999</v>
      </c>
      <c r="G111" s="1134"/>
      <c r="H111" s="1134"/>
      <c r="J111" s="836">
        <v>1.0823</v>
      </c>
      <c r="K111" s="836">
        <v>1.0867</v>
      </c>
      <c r="L111" s="836">
        <v>1.0860000000000001</v>
      </c>
      <c r="M111" s="836">
        <v>1.0729</v>
      </c>
      <c r="N111" s="836">
        <v>1.0651999999999999</v>
      </c>
      <c r="O111" s="1134"/>
      <c r="P111" s="1134"/>
    </row>
    <row r="112" spans="2:16">
      <c r="B112" s="837">
        <v>11</v>
      </c>
      <c r="C112" s="837">
        <v>12</v>
      </c>
      <c r="D112" s="837">
        <v>13</v>
      </c>
      <c r="E112" s="837">
        <v>14</v>
      </c>
      <c r="F112" s="837">
        <v>15</v>
      </c>
      <c r="G112" s="1130">
        <v>16</v>
      </c>
      <c r="H112" s="1130">
        <v>17</v>
      </c>
      <c r="J112" s="837">
        <v>15</v>
      </c>
      <c r="K112" s="837">
        <v>16</v>
      </c>
      <c r="L112" s="837">
        <v>17</v>
      </c>
      <c r="M112" s="837">
        <v>18</v>
      </c>
      <c r="N112" s="837">
        <v>19</v>
      </c>
      <c r="O112" s="1130">
        <v>20</v>
      </c>
      <c r="P112" s="1130">
        <v>21</v>
      </c>
    </row>
    <row r="113" spans="2:16" ht="15.75" thickBot="1">
      <c r="B113" s="836">
        <v>1.0926</v>
      </c>
      <c r="C113" s="836">
        <v>1.0915999999999999</v>
      </c>
      <c r="D113" s="836">
        <v>1.0939000000000001</v>
      </c>
      <c r="E113" s="836">
        <v>1.0925</v>
      </c>
      <c r="F113" s="836">
        <v>1.0891999999999999</v>
      </c>
      <c r="G113" s="1134"/>
      <c r="H113" s="1134"/>
      <c r="J113" s="836">
        <v>1.0656000000000001</v>
      </c>
      <c r="K113" s="836">
        <v>1.0637000000000001</v>
      </c>
      <c r="L113" s="836">
        <v>1.0638000000000001</v>
      </c>
      <c r="M113" s="836">
        <v>1.0679000000000001</v>
      </c>
      <c r="N113" s="836">
        <v>1.0652999999999999</v>
      </c>
      <c r="O113" s="1134"/>
      <c r="P113" s="1134"/>
    </row>
    <row r="114" spans="2:16">
      <c r="B114" s="837">
        <v>18</v>
      </c>
      <c r="C114" s="837">
        <v>19</v>
      </c>
      <c r="D114" s="837">
        <v>20</v>
      </c>
      <c r="E114" s="837">
        <v>21</v>
      </c>
      <c r="F114" s="837">
        <v>22</v>
      </c>
      <c r="G114" s="1130">
        <v>23</v>
      </c>
      <c r="H114" s="1130">
        <v>24</v>
      </c>
      <c r="J114" s="837">
        <v>22</v>
      </c>
      <c r="K114" s="837">
        <v>23</v>
      </c>
      <c r="L114" s="837">
        <v>24</v>
      </c>
      <c r="M114" s="837">
        <v>25</v>
      </c>
      <c r="N114" s="837">
        <v>26</v>
      </c>
      <c r="O114" s="1130">
        <v>27</v>
      </c>
      <c r="P114" s="1130">
        <v>28</v>
      </c>
    </row>
    <row r="115" spans="2:16" ht="15.75" thickBot="1">
      <c r="B115" s="836">
        <v>1.0891999999999999</v>
      </c>
      <c r="C115" s="836">
        <v>1.0853999999999999</v>
      </c>
      <c r="D115" s="836">
        <v>1.0844</v>
      </c>
      <c r="E115" s="836">
        <v>1.0907</v>
      </c>
      <c r="F115" s="836">
        <v>1.0823</v>
      </c>
      <c r="G115" s="1134"/>
      <c r="H115" s="1134"/>
      <c r="J115" s="836">
        <v>1.0631999999999999</v>
      </c>
      <c r="K115" s="836">
        <v>1.0673999999999999</v>
      </c>
      <c r="L115" s="836">
        <v>1.0686</v>
      </c>
      <c r="M115" s="836">
        <v>1.0720000000000001</v>
      </c>
      <c r="N115" s="836">
        <v>1.0713999999999999</v>
      </c>
      <c r="O115" s="1131"/>
      <c r="P115" s="1131"/>
    </row>
    <row r="116" spans="2:16">
      <c r="B116" s="837">
        <v>25</v>
      </c>
      <c r="C116" s="837">
        <v>26</v>
      </c>
      <c r="D116" s="837">
        <v>27</v>
      </c>
      <c r="E116" s="837">
        <v>28</v>
      </c>
      <c r="F116" s="1130">
        <v>29</v>
      </c>
      <c r="G116" s="1130">
        <v>30</v>
      </c>
      <c r="H116" s="1130">
        <v>31</v>
      </c>
      <c r="J116" s="837">
        <v>29</v>
      </c>
      <c r="K116" s="837">
        <v>30</v>
      </c>
    </row>
    <row r="117" spans="2:16">
      <c r="B117" s="836">
        <v>1.0834999999999999</v>
      </c>
      <c r="C117" s="836">
        <v>1.0854999999999999</v>
      </c>
      <c r="D117" s="836">
        <v>1.0815999999999999</v>
      </c>
      <c r="E117" s="872">
        <v>1.0810999999999999</v>
      </c>
      <c r="F117" s="1131"/>
      <c r="G117" s="1131"/>
      <c r="H117" s="1131"/>
      <c r="J117" s="836">
        <v>1.0720000000000001</v>
      </c>
      <c r="K117" s="872">
        <v>1.0718000000000001</v>
      </c>
    </row>
    <row r="120" spans="2:16">
      <c r="B120" s="970">
        <v>45413</v>
      </c>
      <c r="C120" s="28">
        <f>AVERAGE(B125:F125,B127:F127,B129:F129,B131:F131,E123:F123)</f>
        <v>1.0812227272727273</v>
      </c>
      <c r="J120" s="971">
        <v>45444</v>
      </c>
      <c r="K120" s="28">
        <f>AVERAGE(J125:N125,J127:N127,J129:N129,J131:N131)</f>
        <v>1.0759000000000001</v>
      </c>
    </row>
    <row r="121" spans="2:16" ht="15.75" thickBot="1">
      <c r="B121" s="834" t="s">
        <v>457</v>
      </c>
      <c r="C121" s="834" t="s">
        <v>458</v>
      </c>
      <c r="D121" s="834" t="s">
        <v>459</v>
      </c>
      <c r="E121" s="834" t="s">
        <v>460</v>
      </c>
      <c r="F121" s="834" t="s">
        <v>461</v>
      </c>
      <c r="G121" s="834" t="s">
        <v>462</v>
      </c>
      <c r="H121" s="835" t="s">
        <v>463</v>
      </c>
      <c r="J121" s="834" t="s">
        <v>457</v>
      </c>
      <c r="K121" s="834" t="s">
        <v>458</v>
      </c>
      <c r="L121" s="834" t="s">
        <v>459</v>
      </c>
      <c r="M121" s="834" t="s">
        <v>460</v>
      </c>
      <c r="N121" s="834" t="s">
        <v>461</v>
      </c>
      <c r="O121" s="834" t="s">
        <v>462</v>
      </c>
      <c r="P121" s="835" t="s">
        <v>463</v>
      </c>
    </row>
    <row r="122" spans="2:16">
      <c r="B122" s="1132"/>
      <c r="C122" s="1132"/>
      <c r="D122" s="1130">
        <v>1</v>
      </c>
      <c r="E122" s="837">
        <v>2</v>
      </c>
      <c r="F122" s="837">
        <v>3</v>
      </c>
      <c r="G122" s="1130">
        <v>4</v>
      </c>
      <c r="H122" s="1130">
        <v>5</v>
      </c>
      <c r="J122" s="1132"/>
      <c r="K122" s="1132"/>
      <c r="L122" s="1132"/>
      <c r="M122" s="1132"/>
      <c r="N122" s="1132"/>
      <c r="O122" s="1130">
        <v>1</v>
      </c>
      <c r="P122" s="1130">
        <v>2</v>
      </c>
    </row>
    <row r="123" spans="2:16" ht="15.75" thickBot="1">
      <c r="B123" s="1133"/>
      <c r="C123" s="1133"/>
      <c r="D123" s="1134"/>
      <c r="E123" s="836">
        <v>1.0698000000000001</v>
      </c>
      <c r="F123" s="836">
        <v>1.0744</v>
      </c>
      <c r="G123" s="1134"/>
      <c r="H123" s="1134"/>
      <c r="J123" s="1133"/>
      <c r="K123" s="1133"/>
      <c r="L123" s="1133"/>
      <c r="M123" s="1133"/>
      <c r="N123" s="1133"/>
      <c r="O123" s="1134"/>
      <c r="P123" s="1134"/>
    </row>
    <row r="124" spans="2:16">
      <c r="B124" s="837">
        <v>6</v>
      </c>
      <c r="C124" s="837">
        <v>7</v>
      </c>
      <c r="D124" s="837">
        <v>8</v>
      </c>
      <c r="E124" s="837">
        <v>9</v>
      </c>
      <c r="F124" s="837">
        <v>10</v>
      </c>
      <c r="G124" s="1130">
        <v>11</v>
      </c>
      <c r="H124" s="1130">
        <v>12</v>
      </c>
      <c r="J124" s="837">
        <v>3</v>
      </c>
      <c r="K124" s="837">
        <v>4</v>
      </c>
      <c r="L124" s="837">
        <v>5</v>
      </c>
      <c r="M124" s="837">
        <v>6</v>
      </c>
      <c r="N124" s="837">
        <v>7</v>
      </c>
      <c r="O124" s="1130">
        <v>8</v>
      </c>
      <c r="P124" s="1130">
        <v>9</v>
      </c>
    </row>
    <row r="125" spans="2:16" ht="15.75" thickBot="1">
      <c r="B125" s="836">
        <v>1.0775999999999999</v>
      </c>
      <c r="C125" s="836">
        <v>1.0766</v>
      </c>
      <c r="D125" s="836">
        <v>1.0743</v>
      </c>
      <c r="E125" s="836">
        <v>1.0731999999999999</v>
      </c>
      <c r="F125" s="836">
        <v>1.0779000000000001</v>
      </c>
      <c r="G125" s="1134"/>
      <c r="H125" s="1134"/>
      <c r="J125" s="836">
        <v>1.0842000000000001</v>
      </c>
      <c r="K125" s="836">
        <v>1.0865</v>
      </c>
      <c r="L125" s="836">
        <v>1.0871999999999999</v>
      </c>
      <c r="M125" s="836">
        <v>1.0865</v>
      </c>
      <c r="N125" s="836">
        <v>1.0898000000000001</v>
      </c>
      <c r="O125" s="1134"/>
      <c r="P125" s="1134"/>
    </row>
    <row r="126" spans="2:16">
      <c r="B126" s="837">
        <v>13</v>
      </c>
      <c r="C126" s="837">
        <v>14</v>
      </c>
      <c r="D126" s="837">
        <v>15</v>
      </c>
      <c r="E126" s="837">
        <v>16</v>
      </c>
      <c r="F126" s="837">
        <v>17</v>
      </c>
      <c r="G126" s="1130">
        <v>18</v>
      </c>
      <c r="H126" s="1130">
        <v>19</v>
      </c>
      <c r="J126" s="837">
        <v>10</v>
      </c>
      <c r="K126" s="837">
        <v>11</v>
      </c>
      <c r="L126" s="837">
        <v>12</v>
      </c>
      <c r="M126" s="837">
        <v>13</v>
      </c>
      <c r="N126" s="837">
        <v>14</v>
      </c>
      <c r="O126" s="1130">
        <v>15</v>
      </c>
      <c r="P126" s="1130">
        <v>16</v>
      </c>
    </row>
    <row r="127" spans="2:16" ht="15.75" thickBot="1">
      <c r="B127" s="836">
        <v>1.0794999999999999</v>
      </c>
      <c r="C127" s="836">
        <v>1.0795999999999999</v>
      </c>
      <c r="D127" s="836">
        <v>1.0831999999999999</v>
      </c>
      <c r="E127" s="836">
        <v>1.0866</v>
      </c>
      <c r="F127" s="836">
        <v>1.0844</v>
      </c>
      <c r="G127" s="1134"/>
      <c r="H127" s="1134"/>
      <c r="J127" s="836">
        <v>1.0755999999999999</v>
      </c>
      <c r="K127" s="836">
        <v>1.073</v>
      </c>
      <c r="L127" s="836">
        <v>1.0765</v>
      </c>
      <c r="M127" s="836">
        <v>1.0784</v>
      </c>
      <c r="N127" s="836">
        <v>1.0686</v>
      </c>
      <c r="O127" s="1134"/>
      <c r="P127" s="1134"/>
    </row>
    <row r="128" spans="2:16">
      <c r="B128" s="837">
        <v>20</v>
      </c>
      <c r="C128" s="837">
        <v>21</v>
      </c>
      <c r="D128" s="837">
        <v>22</v>
      </c>
      <c r="E128" s="837">
        <v>23</v>
      </c>
      <c r="F128" s="837">
        <v>24</v>
      </c>
      <c r="G128" s="1130">
        <v>25</v>
      </c>
      <c r="H128" s="1130">
        <v>26</v>
      </c>
      <c r="J128" s="837">
        <v>17</v>
      </c>
      <c r="K128" s="837">
        <v>18</v>
      </c>
      <c r="L128" s="837">
        <v>19</v>
      </c>
      <c r="M128" s="837">
        <v>20</v>
      </c>
      <c r="N128" s="837">
        <v>21</v>
      </c>
      <c r="O128" s="1130">
        <v>22</v>
      </c>
      <c r="P128" s="1130">
        <v>23</v>
      </c>
    </row>
    <row r="129" spans="2:16" ht="15.75" thickBot="1">
      <c r="B129" s="836">
        <v>1.0861000000000001</v>
      </c>
      <c r="C129" s="836">
        <v>1.0864</v>
      </c>
      <c r="D129" s="836">
        <v>1.083</v>
      </c>
      <c r="E129" s="836">
        <v>1.0853999999999999</v>
      </c>
      <c r="F129" s="836">
        <v>1.0840000000000001</v>
      </c>
      <c r="G129" s="1134"/>
      <c r="H129" s="1131"/>
      <c r="J129" s="836">
        <v>1.0711999999999999</v>
      </c>
      <c r="K129" s="836">
        <v>1.0714999999999999</v>
      </c>
      <c r="L129" s="836">
        <v>1.0749</v>
      </c>
      <c r="M129" s="836">
        <v>1.0719000000000001</v>
      </c>
      <c r="N129" s="836">
        <v>1.0688</v>
      </c>
      <c r="O129" s="1134"/>
      <c r="P129" s="1134"/>
    </row>
    <row r="130" spans="2:16">
      <c r="B130" s="837">
        <v>27</v>
      </c>
      <c r="C130" s="837">
        <v>28</v>
      </c>
      <c r="D130" s="837">
        <v>29</v>
      </c>
      <c r="E130" s="837">
        <v>30</v>
      </c>
      <c r="F130" s="837">
        <v>31</v>
      </c>
      <c r="G130" s="1132"/>
      <c r="J130" s="837">
        <v>24</v>
      </c>
      <c r="K130" s="837">
        <v>25</v>
      </c>
      <c r="L130" s="837">
        <v>26</v>
      </c>
      <c r="M130" s="837">
        <v>27</v>
      </c>
      <c r="N130" s="837">
        <v>28</v>
      </c>
      <c r="O130" s="1130">
        <v>29</v>
      </c>
      <c r="P130" s="1130">
        <v>30</v>
      </c>
    </row>
    <row r="131" spans="2:16">
      <c r="B131" s="836">
        <v>1.0843</v>
      </c>
      <c r="C131" s="836">
        <v>1.0882000000000001</v>
      </c>
      <c r="D131" s="836">
        <v>1.0857000000000001</v>
      </c>
      <c r="E131" s="836">
        <v>1.0814999999999999</v>
      </c>
      <c r="F131" s="872">
        <v>1.0851999999999999</v>
      </c>
      <c r="G131" s="1135"/>
      <c r="J131" s="836">
        <v>1.073</v>
      </c>
      <c r="K131" s="836">
        <v>1.0713999999999999</v>
      </c>
      <c r="L131" s="836">
        <v>1.0689</v>
      </c>
      <c r="M131" s="836">
        <v>1.0696000000000001</v>
      </c>
      <c r="N131" s="872">
        <v>1.0705</v>
      </c>
      <c r="O131" s="1131"/>
      <c r="P131" s="1131"/>
    </row>
    <row r="134" spans="2:16">
      <c r="B134" s="973">
        <v>45474</v>
      </c>
      <c r="C134" s="28">
        <f>AVERAGE(B139:F139,B141:F141,B143:F143,B145:D145,B137:F137)</f>
        <v>1.0844086956521739</v>
      </c>
      <c r="J134" s="1052">
        <v>45505</v>
      </c>
      <c r="K134" s="28">
        <f>AVERAGE(J139:N139,J141:N141,J143:N143,J145:N145,M137:N137)</f>
        <v>1.1012181818181817</v>
      </c>
    </row>
    <row r="135" spans="2:16" ht="15.75" thickBot="1">
      <c r="B135" s="834" t="s">
        <v>457</v>
      </c>
      <c r="C135" s="834" t="s">
        <v>458</v>
      </c>
      <c r="D135" s="834" t="s">
        <v>459</v>
      </c>
      <c r="E135" s="834" t="s">
        <v>460</v>
      </c>
      <c r="F135" s="834" t="s">
        <v>461</v>
      </c>
      <c r="G135" s="834" t="s">
        <v>462</v>
      </c>
      <c r="H135" s="835" t="s">
        <v>463</v>
      </c>
      <c r="J135" s="829" t="s">
        <v>457</v>
      </c>
      <c r="K135" s="829" t="s">
        <v>458</v>
      </c>
      <c r="L135" s="829" t="s">
        <v>459</v>
      </c>
      <c r="M135" s="829" t="s">
        <v>460</v>
      </c>
      <c r="N135" s="829" t="s">
        <v>461</v>
      </c>
      <c r="O135" s="829" t="s">
        <v>462</v>
      </c>
      <c r="P135" s="830" t="s">
        <v>463</v>
      </c>
    </row>
    <row r="136" spans="2:16">
      <c r="B136" s="837">
        <v>1</v>
      </c>
      <c r="C136" s="837">
        <v>2</v>
      </c>
      <c r="D136" s="837">
        <v>3</v>
      </c>
      <c r="E136" s="837">
        <v>4</v>
      </c>
      <c r="F136" s="837">
        <v>5</v>
      </c>
      <c r="G136" s="1130">
        <v>6</v>
      </c>
      <c r="H136" s="1130">
        <v>7</v>
      </c>
      <c r="J136" s="1136"/>
      <c r="K136" s="1136"/>
      <c r="L136" s="1136"/>
      <c r="M136" s="832">
        <v>1</v>
      </c>
      <c r="N136" s="832">
        <v>2</v>
      </c>
      <c r="O136" s="1138">
        <v>3</v>
      </c>
      <c r="P136" s="1138">
        <v>4</v>
      </c>
    </row>
    <row r="137" spans="2:16" ht="15.75" thickBot="1">
      <c r="B137" s="836">
        <v>1.0745</v>
      </c>
      <c r="C137" s="836">
        <v>1.0729</v>
      </c>
      <c r="D137" s="836">
        <v>1.0758000000000001</v>
      </c>
      <c r="E137" s="836">
        <v>1.08</v>
      </c>
      <c r="F137" s="836">
        <v>1.0824</v>
      </c>
      <c r="G137" s="1134"/>
      <c r="H137" s="1134"/>
      <c r="J137" s="1137"/>
      <c r="K137" s="1137"/>
      <c r="L137" s="1137"/>
      <c r="M137" s="831">
        <v>1.0789</v>
      </c>
      <c r="N137" s="831">
        <v>1.0834999999999999</v>
      </c>
      <c r="O137" s="1139"/>
      <c r="P137" s="1139"/>
    </row>
    <row r="138" spans="2:16">
      <c r="B138" s="837">
        <v>8</v>
      </c>
      <c r="C138" s="837">
        <v>9</v>
      </c>
      <c r="D138" s="837">
        <v>10</v>
      </c>
      <c r="E138" s="837">
        <v>11</v>
      </c>
      <c r="F138" s="837">
        <v>12</v>
      </c>
      <c r="G138" s="1130">
        <v>13</v>
      </c>
      <c r="H138" s="1130">
        <v>14</v>
      </c>
      <c r="J138" s="832">
        <v>5</v>
      </c>
      <c r="K138" s="832">
        <v>6</v>
      </c>
      <c r="L138" s="832">
        <v>7</v>
      </c>
      <c r="M138" s="832">
        <v>8</v>
      </c>
      <c r="N138" s="832">
        <v>9</v>
      </c>
      <c r="O138" s="1138">
        <v>10</v>
      </c>
      <c r="P138" s="1138">
        <v>11</v>
      </c>
    </row>
    <row r="139" spans="2:16" ht="15.75" thickBot="1">
      <c r="B139" s="836">
        <v>1.0834999999999999</v>
      </c>
      <c r="C139" s="836">
        <v>1.0813999999999999</v>
      </c>
      <c r="D139" s="836">
        <v>1.0825</v>
      </c>
      <c r="E139" s="836">
        <v>1.0854999999999999</v>
      </c>
      <c r="F139" s="836">
        <v>1.089</v>
      </c>
      <c r="G139" s="1134"/>
      <c r="H139" s="1134"/>
      <c r="J139" s="831">
        <v>1.0966</v>
      </c>
      <c r="K139" s="831">
        <v>1.0914999999999999</v>
      </c>
      <c r="L139" s="831">
        <v>1.0922000000000001</v>
      </c>
      <c r="M139" s="831">
        <v>1.093</v>
      </c>
      <c r="N139" s="831">
        <v>1.0916999999999999</v>
      </c>
      <c r="O139" s="1139"/>
      <c r="P139" s="1139"/>
    </row>
    <row r="140" spans="2:16">
      <c r="B140" s="837">
        <v>15</v>
      </c>
      <c r="C140" s="837">
        <v>16</v>
      </c>
      <c r="D140" s="837">
        <v>17</v>
      </c>
      <c r="E140" s="837">
        <v>18</v>
      </c>
      <c r="F140" s="837">
        <v>19</v>
      </c>
      <c r="G140" s="1130">
        <v>20</v>
      </c>
      <c r="H140" s="1130">
        <v>21</v>
      </c>
      <c r="J140" s="832">
        <v>12</v>
      </c>
      <c r="K140" s="832">
        <v>13</v>
      </c>
      <c r="L140" s="832">
        <v>14</v>
      </c>
      <c r="M140" s="832">
        <v>15</v>
      </c>
      <c r="N140" s="832">
        <v>16</v>
      </c>
      <c r="O140" s="1138">
        <v>17</v>
      </c>
      <c r="P140" s="1138">
        <v>18</v>
      </c>
    </row>
    <row r="141" spans="2:16" ht="15.75" thickBot="1">
      <c r="B141" s="836">
        <v>1.0907</v>
      </c>
      <c r="C141" s="836">
        <v>1.0902000000000001</v>
      </c>
      <c r="D141" s="836">
        <v>1.0933999999999999</v>
      </c>
      <c r="E141" s="836">
        <v>1.093</v>
      </c>
      <c r="F141" s="836">
        <v>1.089</v>
      </c>
      <c r="G141" s="1134"/>
      <c r="H141" s="1134"/>
      <c r="J141" s="831">
        <v>1.0925</v>
      </c>
      <c r="K141" s="831">
        <v>1.0931</v>
      </c>
      <c r="L141" s="831">
        <v>1.1019000000000001</v>
      </c>
      <c r="M141" s="831">
        <v>1.1011</v>
      </c>
      <c r="N141" s="831">
        <v>1.0993999999999999</v>
      </c>
      <c r="O141" s="1139"/>
      <c r="P141" s="1139"/>
    </row>
    <row r="142" spans="2:16">
      <c r="B142" s="837">
        <v>22</v>
      </c>
      <c r="C142" s="837">
        <v>23</v>
      </c>
      <c r="D142" s="837">
        <v>24</v>
      </c>
      <c r="E142" s="837">
        <v>25</v>
      </c>
      <c r="F142" s="837">
        <v>26</v>
      </c>
      <c r="G142" s="1130">
        <v>27</v>
      </c>
      <c r="H142" s="1130">
        <v>28</v>
      </c>
      <c r="J142" s="832">
        <v>19</v>
      </c>
      <c r="K142" s="832">
        <v>20</v>
      </c>
      <c r="L142" s="832">
        <v>21</v>
      </c>
      <c r="M142" s="832">
        <v>22</v>
      </c>
      <c r="N142" s="832">
        <v>23</v>
      </c>
      <c r="O142" s="1138">
        <v>24</v>
      </c>
      <c r="P142" s="1138">
        <v>25</v>
      </c>
    </row>
    <row r="143" spans="2:16" ht="15.75" thickBot="1">
      <c r="B143" s="836">
        <v>1.0888</v>
      </c>
      <c r="C143" s="836">
        <v>1.0860000000000001</v>
      </c>
      <c r="D143" s="836">
        <v>1.0848</v>
      </c>
      <c r="E143" s="836">
        <v>1.0851</v>
      </c>
      <c r="F143" s="836">
        <v>1.0860000000000001</v>
      </c>
      <c r="G143" s="1131"/>
      <c r="H143" s="1131"/>
      <c r="J143" s="831">
        <v>1.1041000000000001</v>
      </c>
      <c r="K143" s="831">
        <v>1.1084000000000001</v>
      </c>
      <c r="L143" s="831">
        <v>1.1115999999999999</v>
      </c>
      <c r="M143" s="831">
        <v>1.1134999999999999</v>
      </c>
      <c r="N143" s="831">
        <v>1.1121000000000001</v>
      </c>
      <c r="O143" s="1139"/>
      <c r="P143" s="1139"/>
    </row>
    <row r="144" spans="2:16">
      <c r="B144" s="837">
        <v>29</v>
      </c>
      <c r="C144" s="837">
        <v>30</v>
      </c>
      <c r="D144" s="837">
        <v>31</v>
      </c>
      <c r="J144" s="832">
        <v>26</v>
      </c>
      <c r="K144" s="832">
        <v>27</v>
      </c>
      <c r="L144" s="832">
        <v>28</v>
      </c>
      <c r="M144" s="832">
        <v>29</v>
      </c>
      <c r="N144" s="832">
        <v>30</v>
      </c>
      <c r="O144" s="1138">
        <v>31</v>
      </c>
      <c r="P144" s="1136"/>
    </row>
    <row r="145" spans="2:16">
      <c r="B145" s="836">
        <v>1.0817000000000001</v>
      </c>
      <c r="C145" s="836">
        <v>1.0824</v>
      </c>
      <c r="D145" s="872">
        <v>1.0828</v>
      </c>
      <c r="J145" s="831">
        <v>1.1163000000000001</v>
      </c>
      <c r="K145" s="831">
        <v>1.1162000000000001</v>
      </c>
      <c r="L145" s="831">
        <v>1.1116999999999999</v>
      </c>
      <c r="M145" s="831">
        <v>1.1088</v>
      </c>
      <c r="N145" s="872">
        <v>1.1087</v>
      </c>
      <c r="O145" s="1142"/>
      <c r="P145" s="1143"/>
    </row>
    <row r="148" spans="2:16">
      <c r="B148" s="1052">
        <v>45536</v>
      </c>
      <c r="C148" s="28">
        <f>AVERAGE(B153:F153,B155:F155,B157:F157,B159:F159,B161)</f>
        <v>1.1105999999999998</v>
      </c>
      <c r="J148" s="1060">
        <v>45566</v>
      </c>
      <c r="K148" s="28">
        <f>AVERAGE(K151:N151,J153:N153,J155:N155,J157:N157,J159:M159)</f>
        <v>1.0904347826086958</v>
      </c>
    </row>
    <row r="149" spans="2:16" ht="15.75" thickBot="1">
      <c r="B149" s="829" t="s">
        <v>457</v>
      </c>
      <c r="C149" s="829" t="s">
        <v>458</v>
      </c>
      <c r="D149" s="829" t="s">
        <v>459</v>
      </c>
      <c r="E149" s="829" t="s">
        <v>460</v>
      </c>
      <c r="F149" s="829" t="s">
        <v>461</v>
      </c>
      <c r="G149" s="829" t="s">
        <v>462</v>
      </c>
      <c r="H149" s="830" t="s">
        <v>463</v>
      </c>
      <c r="J149" s="834" t="s">
        <v>457</v>
      </c>
      <c r="K149" s="834" t="s">
        <v>458</v>
      </c>
      <c r="L149" s="834" t="s">
        <v>459</v>
      </c>
      <c r="M149" s="834" t="s">
        <v>460</v>
      </c>
      <c r="N149" s="834" t="s">
        <v>461</v>
      </c>
      <c r="O149" s="834" t="s">
        <v>462</v>
      </c>
      <c r="P149" s="835" t="s">
        <v>463</v>
      </c>
    </row>
    <row r="150" spans="2:16">
      <c r="B150" s="1136"/>
      <c r="C150" s="1136"/>
      <c r="D150" s="1136"/>
      <c r="E150" s="1136"/>
      <c r="F150" s="1136"/>
      <c r="G150" s="1136"/>
      <c r="H150" s="1138">
        <v>1</v>
      </c>
      <c r="J150" s="1132"/>
      <c r="K150" s="837">
        <v>1</v>
      </c>
      <c r="L150" s="837">
        <v>2</v>
      </c>
      <c r="M150" s="837">
        <v>3</v>
      </c>
      <c r="N150" s="837">
        <v>4</v>
      </c>
      <c r="O150" s="1130">
        <v>5</v>
      </c>
      <c r="P150" s="1130">
        <v>6</v>
      </c>
    </row>
    <row r="151" spans="2:16" ht="15.75" thickBot="1">
      <c r="B151" s="1137"/>
      <c r="C151" s="1137"/>
      <c r="D151" s="1137"/>
      <c r="E151" s="1137"/>
      <c r="F151" s="1137"/>
      <c r="G151" s="1137"/>
      <c r="H151" s="1139"/>
      <c r="J151" s="1133"/>
      <c r="K151" s="836">
        <v>1.1086</v>
      </c>
      <c r="L151" s="836">
        <v>1.1071</v>
      </c>
      <c r="M151" s="836">
        <v>1.1039000000000001</v>
      </c>
      <c r="N151" s="836">
        <v>1.1029</v>
      </c>
      <c r="O151" s="1134"/>
      <c r="P151" s="1134"/>
    </row>
    <row r="152" spans="2:16">
      <c r="B152" s="832">
        <v>2</v>
      </c>
      <c r="C152" s="832">
        <v>3</v>
      </c>
      <c r="D152" s="832">
        <v>4</v>
      </c>
      <c r="E152" s="832">
        <v>5</v>
      </c>
      <c r="F152" s="832">
        <v>6</v>
      </c>
      <c r="G152" s="1138">
        <v>7</v>
      </c>
      <c r="H152" s="1138">
        <v>8</v>
      </c>
      <c r="J152" s="837">
        <v>7</v>
      </c>
      <c r="K152" s="837">
        <v>8</v>
      </c>
      <c r="L152" s="837">
        <v>9</v>
      </c>
      <c r="M152" s="837">
        <v>10</v>
      </c>
      <c r="N152" s="837">
        <v>11</v>
      </c>
      <c r="O152" s="1130">
        <v>12</v>
      </c>
      <c r="P152" s="1130">
        <v>13</v>
      </c>
    </row>
    <row r="153" spans="2:16" ht="15.75" thickBot="1">
      <c r="B153" s="831">
        <v>1.1061000000000001</v>
      </c>
      <c r="C153" s="831">
        <v>1.1034999999999999</v>
      </c>
      <c r="D153" s="831">
        <v>1.105</v>
      </c>
      <c r="E153" s="831">
        <v>1.1096999999999999</v>
      </c>
      <c r="F153" s="831">
        <v>1.1103000000000001</v>
      </c>
      <c r="G153" s="1139"/>
      <c r="H153" s="1139"/>
      <c r="J153" s="836">
        <v>1.0982000000000001</v>
      </c>
      <c r="K153" s="836">
        <v>1.0982000000000001</v>
      </c>
      <c r="L153" s="836">
        <v>1.0956999999999999</v>
      </c>
      <c r="M153" s="836">
        <v>1.0931999999999999</v>
      </c>
      <c r="N153" s="836">
        <v>1.0938000000000001</v>
      </c>
      <c r="O153" s="1134"/>
      <c r="P153" s="1134"/>
    </row>
    <row r="154" spans="2:16">
      <c r="B154" s="832">
        <v>9</v>
      </c>
      <c r="C154" s="832">
        <v>10</v>
      </c>
      <c r="D154" s="832">
        <v>11</v>
      </c>
      <c r="E154" s="832">
        <v>12</v>
      </c>
      <c r="F154" s="832">
        <v>13</v>
      </c>
      <c r="G154" s="1138">
        <v>14</v>
      </c>
      <c r="H154" s="1138">
        <v>15</v>
      </c>
      <c r="J154" s="837">
        <v>14</v>
      </c>
      <c r="K154" s="837">
        <v>15</v>
      </c>
      <c r="L154" s="837">
        <v>16</v>
      </c>
      <c r="M154" s="837">
        <v>17</v>
      </c>
      <c r="N154" s="837">
        <v>18</v>
      </c>
      <c r="O154" s="1130">
        <v>19</v>
      </c>
      <c r="P154" s="1130">
        <v>20</v>
      </c>
    </row>
    <row r="155" spans="2:16" ht="15.75" thickBot="1">
      <c r="B155" s="831">
        <v>1.1043000000000001</v>
      </c>
      <c r="C155" s="831">
        <v>1.1031</v>
      </c>
      <c r="D155" s="831">
        <v>1.1043000000000001</v>
      </c>
      <c r="E155" s="831">
        <v>1.1015999999999999</v>
      </c>
      <c r="F155" s="831">
        <v>1.1081000000000001</v>
      </c>
      <c r="G155" s="1139"/>
      <c r="H155" s="1139"/>
      <c r="J155" s="836">
        <v>1.0914999999999999</v>
      </c>
      <c r="K155" s="836">
        <v>1.0903</v>
      </c>
      <c r="L155" s="836">
        <v>1.0896999999999999</v>
      </c>
      <c r="M155" s="836">
        <v>1.0866</v>
      </c>
      <c r="N155" s="836">
        <v>1.0847</v>
      </c>
      <c r="O155" s="1134"/>
      <c r="P155" s="1134"/>
    </row>
    <row r="156" spans="2:16">
      <c r="B156" s="832">
        <v>16</v>
      </c>
      <c r="C156" s="832">
        <v>17</v>
      </c>
      <c r="D156" s="832">
        <v>18</v>
      </c>
      <c r="E156" s="832">
        <v>19</v>
      </c>
      <c r="F156" s="832">
        <v>20</v>
      </c>
      <c r="G156" s="1138">
        <v>21</v>
      </c>
      <c r="H156" s="1138">
        <v>22</v>
      </c>
      <c r="J156" s="837">
        <v>21</v>
      </c>
      <c r="K156" s="837">
        <v>22</v>
      </c>
      <c r="L156" s="837">
        <v>23</v>
      </c>
      <c r="M156" s="837">
        <v>24</v>
      </c>
      <c r="N156" s="837">
        <v>25</v>
      </c>
      <c r="O156" s="1130">
        <v>26</v>
      </c>
      <c r="P156" s="1130">
        <v>27</v>
      </c>
    </row>
    <row r="157" spans="2:16" ht="15.75" thickBot="1">
      <c r="B157" s="831">
        <v>1.1126</v>
      </c>
      <c r="C157" s="831">
        <v>1.1138999999999999</v>
      </c>
      <c r="D157" s="831">
        <v>1.1124000000000001</v>
      </c>
      <c r="E157" s="831">
        <v>1.1155999999999999</v>
      </c>
      <c r="F157" s="831">
        <v>1.1166</v>
      </c>
      <c r="G157" s="1139"/>
      <c r="H157" s="1139"/>
      <c r="J157" s="836">
        <v>1.0852999999999999</v>
      </c>
      <c r="K157" s="836">
        <v>1.0821000000000001</v>
      </c>
      <c r="L157" s="836">
        <v>1.0767</v>
      </c>
      <c r="M157" s="836">
        <v>1.0801000000000001</v>
      </c>
      <c r="N157" s="836">
        <v>1.0825</v>
      </c>
      <c r="O157" s="1131"/>
      <c r="P157" s="1131"/>
    </row>
    <row r="158" spans="2:16">
      <c r="B158" s="832">
        <v>23</v>
      </c>
      <c r="C158" s="832">
        <v>24</v>
      </c>
      <c r="D158" s="832">
        <v>25</v>
      </c>
      <c r="E158" s="832">
        <v>26</v>
      </c>
      <c r="F158" s="832">
        <v>27</v>
      </c>
      <c r="G158" s="1138">
        <v>28</v>
      </c>
      <c r="H158" s="1138">
        <v>29</v>
      </c>
      <c r="J158" s="837">
        <v>28</v>
      </c>
      <c r="K158" s="837">
        <v>29</v>
      </c>
      <c r="L158" s="837">
        <v>30</v>
      </c>
      <c r="M158" s="837">
        <v>31</v>
      </c>
    </row>
    <row r="159" spans="2:16" ht="15.75" thickBot="1">
      <c r="B159" s="831">
        <v>1.1119000000000001</v>
      </c>
      <c r="C159" s="831">
        <v>1.1133</v>
      </c>
      <c r="D159" s="831">
        <v>1.1194</v>
      </c>
      <c r="E159" s="831">
        <v>1.1154999999999999</v>
      </c>
      <c r="F159" s="831">
        <v>1.1157999999999999</v>
      </c>
      <c r="G159" s="1142"/>
      <c r="H159" s="1142"/>
      <c r="J159" s="836">
        <v>1.0818000000000001</v>
      </c>
      <c r="K159" s="836">
        <v>1.0773999999999999</v>
      </c>
      <c r="L159" s="836">
        <v>1.0814999999999999</v>
      </c>
      <c r="M159" s="872">
        <v>1.0882000000000001</v>
      </c>
    </row>
    <row r="160" spans="2:16">
      <c r="B160" s="832">
        <v>30</v>
      </c>
    </row>
    <row r="161" spans="2:16">
      <c r="B161" s="872">
        <v>1.1195999999999999</v>
      </c>
    </row>
    <row r="164" spans="2:16">
      <c r="B164" s="1062">
        <v>45597</v>
      </c>
      <c r="C164" s="28">
        <f>AVERAGE(B169:F169,B171:F171,B173:F173,B175:F175,F167)</f>
        <v>1.0630142857142859</v>
      </c>
      <c r="J164" s="1063">
        <v>45627</v>
      </c>
      <c r="K164" s="28">
        <f>AVERAGE(J169:N169,J171:N171,J173:N173,J175:K175,J177:K177,N175)</f>
        <v>1.0478749999999999</v>
      </c>
    </row>
    <row r="165" spans="2:16" ht="15.75" thickBot="1">
      <c r="B165" s="834" t="s">
        <v>457</v>
      </c>
      <c r="C165" s="834" t="s">
        <v>458</v>
      </c>
      <c r="D165" s="834" t="s">
        <v>459</v>
      </c>
      <c r="E165" s="834" t="s">
        <v>460</v>
      </c>
      <c r="F165" s="834" t="s">
        <v>461</v>
      </c>
      <c r="G165" s="834" t="s">
        <v>462</v>
      </c>
      <c r="H165" s="835" t="s">
        <v>463</v>
      </c>
      <c r="J165" s="834" t="s">
        <v>457</v>
      </c>
      <c r="K165" s="834" t="s">
        <v>458</v>
      </c>
      <c r="L165" s="834" t="s">
        <v>459</v>
      </c>
      <c r="M165" s="834" t="s">
        <v>460</v>
      </c>
      <c r="N165" s="834" t="s">
        <v>461</v>
      </c>
      <c r="O165" s="834" t="s">
        <v>462</v>
      </c>
      <c r="P165" s="835" t="s">
        <v>463</v>
      </c>
    </row>
    <row r="166" spans="2:16">
      <c r="B166" s="1132"/>
      <c r="C166" s="1132"/>
      <c r="D166" s="1132"/>
      <c r="E166" s="1132"/>
      <c r="F166" s="837">
        <v>1</v>
      </c>
      <c r="G166" s="1130">
        <v>2</v>
      </c>
      <c r="H166" s="1130">
        <v>3</v>
      </c>
      <c r="J166" s="1132"/>
      <c r="K166" s="1132"/>
      <c r="L166" s="1132"/>
      <c r="M166" s="1132"/>
      <c r="N166" s="1132"/>
      <c r="O166" s="1132"/>
      <c r="P166" s="1130">
        <v>1</v>
      </c>
    </row>
    <row r="167" spans="2:16" ht="15.75" thickBot="1">
      <c r="B167" s="1133"/>
      <c r="C167" s="1133"/>
      <c r="D167" s="1133"/>
      <c r="E167" s="1133"/>
      <c r="F167" s="836">
        <v>1.0885</v>
      </c>
      <c r="G167" s="1134"/>
      <c r="H167" s="1134"/>
      <c r="J167" s="1133"/>
      <c r="K167" s="1133"/>
      <c r="L167" s="1133"/>
      <c r="M167" s="1133"/>
      <c r="N167" s="1133"/>
      <c r="O167" s="1133"/>
      <c r="P167" s="1134"/>
    </row>
    <row r="168" spans="2:16">
      <c r="B168" s="837">
        <v>4</v>
      </c>
      <c r="C168" s="837">
        <v>5</v>
      </c>
      <c r="D168" s="837">
        <v>6</v>
      </c>
      <c r="E168" s="837">
        <v>7</v>
      </c>
      <c r="F168" s="837">
        <v>8</v>
      </c>
      <c r="G168" s="1130">
        <v>9</v>
      </c>
      <c r="H168" s="1130">
        <v>10</v>
      </c>
      <c r="J168" s="837">
        <v>2</v>
      </c>
      <c r="K168" s="837">
        <v>3</v>
      </c>
      <c r="L168" s="837">
        <v>4</v>
      </c>
      <c r="M168" s="837">
        <v>5</v>
      </c>
      <c r="N168" s="837">
        <v>6</v>
      </c>
      <c r="O168" s="1130">
        <v>7</v>
      </c>
      <c r="P168" s="1130">
        <v>8</v>
      </c>
    </row>
    <row r="169" spans="2:16" ht="15.75" thickBot="1">
      <c r="B169" s="836">
        <v>1.0904</v>
      </c>
      <c r="C169" s="836">
        <v>1.0896999999999999</v>
      </c>
      <c r="D169" s="836">
        <v>1.0694999999999999</v>
      </c>
      <c r="E169" s="836">
        <v>1.0785</v>
      </c>
      <c r="F169" s="836">
        <v>1.0771999999999999</v>
      </c>
      <c r="G169" s="1134"/>
      <c r="H169" s="1134"/>
      <c r="J169" s="836">
        <v>1.0507</v>
      </c>
      <c r="K169" s="836">
        <v>1.0511999999999999</v>
      </c>
      <c r="L169" s="836">
        <v>1.0491999999999999</v>
      </c>
      <c r="M169" s="836">
        <v>1.054</v>
      </c>
      <c r="N169" s="836">
        <v>1.0581</v>
      </c>
      <c r="O169" s="1134"/>
      <c r="P169" s="1134"/>
    </row>
    <row r="170" spans="2:16">
      <c r="B170" s="837">
        <v>11</v>
      </c>
      <c r="C170" s="837">
        <v>12</v>
      </c>
      <c r="D170" s="837">
        <v>13</v>
      </c>
      <c r="E170" s="837">
        <v>14</v>
      </c>
      <c r="F170" s="837">
        <v>15</v>
      </c>
      <c r="G170" s="1130">
        <v>16</v>
      </c>
      <c r="H170" s="1130">
        <v>17</v>
      </c>
      <c r="J170" s="837">
        <v>9</v>
      </c>
      <c r="K170" s="837">
        <v>10</v>
      </c>
      <c r="L170" s="837">
        <v>11</v>
      </c>
      <c r="M170" s="837">
        <v>12</v>
      </c>
      <c r="N170" s="837">
        <v>13</v>
      </c>
      <c r="O170" s="1130">
        <v>14</v>
      </c>
      <c r="P170" s="1130">
        <v>15</v>
      </c>
    </row>
    <row r="171" spans="2:16" ht="15.75" thickBot="1">
      <c r="B171" s="836">
        <v>1.0650999999999999</v>
      </c>
      <c r="C171" s="836">
        <v>1.0617000000000001</v>
      </c>
      <c r="D171" s="836">
        <v>1.0629</v>
      </c>
      <c r="E171" s="836">
        <v>1.0532999999999999</v>
      </c>
      <c r="F171" s="836">
        <v>1.0583</v>
      </c>
      <c r="G171" s="1134"/>
      <c r="H171" s="1134"/>
      <c r="J171" s="836">
        <v>1.0568</v>
      </c>
      <c r="K171" s="836">
        <v>1.0527</v>
      </c>
      <c r="L171" s="836">
        <v>1.0507</v>
      </c>
      <c r="M171" s="836">
        <v>1.0490999999999999</v>
      </c>
      <c r="N171" s="836">
        <v>1.0518000000000001</v>
      </c>
      <c r="O171" s="1134"/>
      <c r="P171" s="1134"/>
    </row>
    <row r="172" spans="2:16">
      <c r="B172" s="837">
        <v>18</v>
      </c>
      <c r="C172" s="837">
        <v>19</v>
      </c>
      <c r="D172" s="837">
        <v>20</v>
      </c>
      <c r="E172" s="837">
        <v>21</v>
      </c>
      <c r="F172" s="837">
        <v>22</v>
      </c>
      <c r="G172" s="1130">
        <v>23</v>
      </c>
      <c r="H172" s="1130">
        <v>24</v>
      </c>
      <c r="J172" s="837">
        <v>16</v>
      </c>
      <c r="K172" s="837">
        <v>17</v>
      </c>
      <c r="L172" s="837">
        <v>18</v>
      </c>
      <c r="M172" s="837">
        <v>19</v>
      </c>
      <c r="N172" s="837">
        <v>20</v>
      </c>
      <c r="O172" s="1130">
        <v>21</v>
      </c>
      <c r="P172" s="1130">
        <v>22</v>
      </c>
    </row>
    <row r="173" spans="2:16" ht="15.75" thickBot="1">
      <c r="B173" s="836">
        <v>1.0551999999999999</v>
      </c>
      <c r="C173" s="836">
        <v>1.0578000000000001</v>
      </c>
      <c r="D173" s="836">
        <v>1.0562</v>
      </c>
      <c r="E173" s="836">
        <v>1.0526</v>
      </c>
      <c r="F173" s="836">
        <v>1.0411999999999999</v>
      </c>
      <c r="G173" s="1134"/>
      <c r="H173" s="1131"/>
      <c r="J173" s="836">
        <v>1.0498000000000001</v>
      </c>
      <c r="K173" s="836">
        <v>1.0497000000000001</v>
      </c>
      <c r="L173" s="836">
        <v>1.0496000000000001</v>
      </c>
      <c r="M173" s="836">
        <v>1.0395000000000001</v>
      </c>
      <c r="N173" s="836">
        <v>1.0389999999999999</v>
      </c>
      <c r="O173" s="1134"/>
      <c r="P173" s="1134"/>
    </row>
    <row r="174" spans="2:16">
      <c r="B174" s="837">
        <v>25</v>
      </c>
      <c r="C174" s="837">
        <v>26</v>
      </c>
      <c r="D174" s="837">
        <v>27</v>
      </c>
      <c r="E174" s="837">
        <v>28</v>
      </c>
      <c r="F174" s="837">
        <v>29</v>
      </c>
      <c r="G174" s="1130">
        <v>30</v>
      </c>
      <c r="J174" s="837">
        <v>23</v>
      </c>
      <c r="K174" s="837">
        <v>24</v>
      </c>
      <c r="L174" s="1130">
        <v>25</v>
      </c>
      <c r="M174" s="1130">
        <v>26</v>
      </c>
      <c r="N174" s="837">
        <v>27</v>
      </c>
      <c r="O174" s="1130">
        <v>28</v>
      </c>
      <c r="P174" s="1130">
        <v>29</v>
      </c>
    </row>
    <row r="175" spans="2:16" ht="15.75" thickBot="1">
      <c r="B175" s="836">
        <v>1.0495000000000001</v>
      </c>
      <c r="C175" s="836">
        <v>1.0522</v>
      </c>
      <c r="D175" s="836">
        <v>1.0530999999999999</v>
      </c>
      <c r="E175" s="836">
        <v>1.0542</v>
      </c>
      <c r="F175" s="872">
        <v>1.0562</v>
      </c>
      <c r="G175" s="1131"/>
      <c r="J175" s="836">
        <v>1.0392999999999999</v>
      </c>
      <c r="K175" s="836">
        <v>1.0395000000000001</v>
      </c>
      <c r="L175" s="1131"/>
      <c r="M175" s="1131"/>
      <c r="N175" s="836">
        <v>1.0435000000000001</v>
      </c>
      <c r="O175" s="1131"/>
      <c r="P175" s="1131"/>
    </row>
    <row r="176" spans="2:16">
      <c r="J176" s="837">
        <v>30</v>
      </c>
      <c r="K176" s="837">
        <v>31</v>
      </c>
    </row>
    <row r="177" spans="2:16">
      <c r="J177" s="836">
        <v>1.0444</v>
      </c>
      <c r="K177" s="1064">
        <v>1.0388999999999999</v>
      </c>
    </row>
    <row r="178" spans="2:16">
      <c r="J178" s="836"/>
      <c r="K178" s="836"/>
    </row>
    <row r="179" spans="2:16">
      <c r="J179" s="836"/>
      <c r="K179" s="1077"/>
    </row>
    <row r="180" spans="2:16">
      <c r="B180" s="1075">
        <v>45658</v>
      </c>
      <c r="C180" s="28">
        <f>AVERAGE(B185:F185,B187:F187,B189:F189,B191:F191,E183:F183)</f>
        <v>1.0353727272727273</v>
      </c>
      <c r="J180" s="1076">
        <v>45689</v>
      </c>
      <c r="K180" s="28">
        <f>AVERAGE(J185:N185,J187:N187,J189:N189,J191:N191)</f>
        <v>1.0412500000000002</v>
      </c>
    </row>
    <row r="181" spans="2:16" ht="15.75" thickBot="1">
      <c r="B181" s="834" t="s">
        <v>457</v>
      </c>
      <c r="C181" s="834" t="s">
        <v>458</v>
      </c>
      <c r="D181" s="834" t="s">
        <v>459</v>
      </c>
      <c r="E181" s="834" t="s">
        <v>460</v>
      </c>
      <c r="F181" s="834" t="s">
        <v>461</v>
      </c>
      <c r="G181" s="834" t="s">
        <v>462</v>
      </c>
      <c r="H181" s="835" t="s">
        <v>463</v>
      </c>
      <c r="J181" s="829" t="s">
        <v>457</v>
      </c>
      <c r="K181" s="829" t="s">
        <v>458</v>
      </c>
      <c r="L181" s="829" t="s">
        <v>459</v>
      </c>
      <c r="M181" s="829" t="s">
        <v>460</v>
      </c>
      <c r="N181" s="829" t="s">
        <v>461</v>
      </c>
      <c r="O181" s="829" t="s">
        <v>462</v>
      </c>
      <c r="P181" s="830" t="s">
        <v>463</v>
      </c>
    </row>
    <row r="182" spans="2:16">
      <c r="B182" s="1132"/>
      <c r="C182" s="1132"/>
      <c r="D182" s="1130">
        <v>1</v>
      </c>
      <c r="E182" s="837">
        <v>2</v>
      </c>
      <c r="F182" s="837">
        <v>3</v>
      </c>
      <c r="G182" s="1130">
        <v>4</v>
      </c>
      <c r="H182" s="1130">
        <v>5</v>
      </c>
      <c r="J182" s="1136"/>
      <c r="K182" s="1136"/>
      <c r="L182" s="1136"/>
      <c r="M182" s="1136"/>
      <c r="N182" s="1136"/>
      <c r="O182" s="1138">
        <v>1</v>
      </c>
      <c r="P182" s="1138">
        <v>2</v>
      </c>
    </row>
    <row r="183" spans="2:16" ht="15.75" thickBot="1">
      <c r="B183" s="1133"/>
      <c r="C183" s="1133"/>
      <c r="D183" s="1134"/>
      <c r="E183" s="836">
        <v>1.0321</v>
      </c>
      <c r="F183" s="836">
        <v>1.0299</v>
      </c>
      <c r="G183" s="1134"/>
      <c r="H183" s="1134"/>
      <c r="J183" s="1137"/>
      <c r="K183" s="1137"/>
      <c r="L183" s="1137"/>
      <c r="M183" s="1137"/>
      <c r="N183" s="1137"/>
      <c r="O183" s="1139"/>
      <c r="P183" s="1139"/>
    </row>
    <row r="184" spans="2:16">
      <c r="B184" s="837">
        <v>6</v>
      </c>
      <c r="C184" s="837">
        <v>7</v>
      </c>
      <c r="D184" s="837">
        <v>8</v>
      </c>
      <c r="E184" s="837">
        <v>9</v>
      </c>
      <c r="F184" s="837">
        <v>10</v>
      </c>
      <c r="G184" s="1130">
        <v>11</v>
      </c>
      <c r="H184" s="1130">
        <v>12</v>
      </c>
      <c r="J184" s="832">
        <v>3</v>
      </c>
      <c r="K184" s="832">
        <v>4</v>
      </c>
      <c r="L184" s="832">
        <v>5</v>
      </c>
      <c r="M184" s="832">
        <v>6</v>
      </c>
      <c r="N184" s="832">
        <v>7</v>
      </c>
      <c r="O184" s="1138">
        <v>8</v>
      </c>
      <c r="P184" s="1138">
        <v>9</v>
      </c>
    </row>
    <row r="185" spans="2:16" ht="15.75" thickBot="1">
      <c r="B185" s="836">
        <v>1.0426</v>
      </c>
      <c r="C185" s="836">
        <v>1.0392999999999999</v>
      </c>
      <c r="D185" s="836">
        <v>1.0286</v>
      </c>
      <c r="E185" s="836">
        <v>1.0305</v>
      </c>
      <c r="F185" s="836">
        <v>1.0304</v>
      </c>
      <c r="G185" s="1134"/>
      <c r="H185" s="1134"/>
      <c r="J185" s="831">
        <v>1.0274000000000001</v>
      </c>
      <c r="K185" s="831">
        <v>1.0335000000000001</v>
      </c>
      <c r="L185" s="831">
        <v>1.0422</v>
      </c>
      <c r="M185" s="831">
        <v>1.036</v>
      </c>
      <c r="N185" s="831">
        <v>1.0377000000000001</v>
      </c>
      <c r="O185" s="1139"/>
      <c r="P185" s="1139"/>
    </row>
    <row r="186" spans="2:16">
      <c r="B186" s="837">
        <v>13</v>
      </c>
      <c r="C186" s="837">
        <v>14</v>
      </c>
      <c r="D186" s="837">
        <v>15</v>
      </c>
      <c r="E186" s="837">
        <v>16</v>
      </c>
      <c r="F186" s="837">
        <v>17</v>
      </c>
      <c r="G186" s="1130">
        <v>18</v>
      </c>
      <c r="H186" s="1130">
        <v>19</v>
      </c>
      <c r="J186" s="832">
        <v>10</v>
      </c>
      <c r="K186" s="832">
        <v>11</v>
      </c>
      <c r="L186" s="832">
        <v>12</v>
      </c>
      <c r="M186" s="832">
        <v>13</v>
      </c>
      <c r="N186" s="832">
        <v>14</v>
      </c>
      <c r="O186" s="1138">
        <v>15</v>
      </c>
      <c r="P186" s="1138">
        <v>16</v>
      </c>
    </row>
    <row r="187" spans="2:16" ht="15.75" thickBot="1">
      <c r="B187" s="836">
        <v>1.0198</v>
      </c>
      <c r="C187" s="836">
        <v>1.0245</v>
      </c>
      <c r="D187" s="836">
        <v>1.03</v>
      </c>
      <c r="E187" s="836">
        <v>1.0271999999999999</v>
      </c>
      <c r="F187" s="836">
        <v>1.0298</v>
      </c>
      <c r="G187" s="1134"/>
      <c r="H187" s="1134"/>
      <c r="J187" s="831">
        <v>1.032</v>
      </c>
      <c r="K187" s="831">
        <v>1.0324</v>
      </c>
      <c r="L187" s="831">
        <v>1.0369999999999999</v>
      </c>
      <c r="M187" s="831">
        <v>1.0389999999999999</v>
      </c>
      <c r="N187" s="831">
        <v>1.0478000000000001</v>
      </c>
      <c r="O187" s="1139"/>
      <c r="P187" s="1139"/>
    </row>
    <row r="188" spans="2:16">
      <c r="B188" s="837">
        <v>20</v>
      </c>
      <c r="C188" s="837">
        <v>21</v>
      </c>
      <c r="D188" s="837">
        <v>22</v>
      </c>
      <c r="E188" s="837">
        <v>23</v>
      </c>
      <c r="F188" s="837">
        <v>24</v>
      </c>
      <c r="G188" s="1130">
        <v>25</v>
      </c>
      <c r="H188" s="1130">
        <v>26</v>
      </c>
      <c r="J188" s="832">
        <v>17</v>
      </c>
      <c r="K188" s="832">
        <v>18</v>
      </c>
      <c r="L188" s="832">
        <v>19</v>
      </c>
      <c r="M188" s="832">
        <v>20</v>
      </c>
      <c r="N188" s="832">
        <v>21</v>
      </c>
      <c r="O188" s="1138">
        <v>22</v>
      </c>
      <c r="P188" s="1138">
        <v>23</v>
      </c>
    </row>
    <row r="189" spans="2:16" ht="15.75" thickBot="1">
      <c r="B189" s="836">
        <v>1.0316000000000001</v>
      </c>
      <c r="C189" s="836">
        <v>1.0357000000000001</v>
      </c>
      <c r="D189" s="836">
        <v>1.0443</v>
      </c>
      <c r="E189" s="836">
        <v>1.0404</v>
      </c>
      <c r="F189" s="836">
        <v>1.0471999999999999</v>
      </c>
      <c r="G189" s="1131"/>
      <c r="H189" s="1131"/>
      <c r="J189" s="831">
        <v>1.0472999999999999</v>
      </c>
      <c r="K189" s="831">
        <v>1.0447</v>
      </c>
      <c r="L189" s="831">
        <v>1.0434000000000001</v>
      </c>
      <c r="M189" s="831">
        <v>1.0443</v>
      </c>
      <c r="N189" s="831">
        <v>1.0465</v>
      </c>
      <c r="O189" s="1142"/>
      <c r="P189" s="1142"/>
    </row>
    <row r="190" spans="2:16">
      <c r="B190" s="837">
        <v>27</v>
      </c>
      <c r="C190" s="837">
        <v>28</v>
      </c>
      <c r="D190" s="837">
        <v>29</v>
      </c>
      <c r="E190" s="837">
        <v>30</v>
      </c>
      <c r="F190" s="837">
        <v>31</v>
      </c>
      <c r="J190" s="832">
        <v>24</v>
      </c>
      <c r="K190" s="832">
        <v>25</v>
      </c>
      <c r="L190" s="832">
        <v>26</v>
      </c>
      <c r="M190" s="832">
        <v>27</v>
      </c>
      <c r="N190" s="832">
        <v>28</v>
      </c>
    </row>
    <row r="191" spans="2:16">
      <c r="B191" s="836">
        <v>1.0529999999999999</v>
      </c>
      <c r="C191" s="836">
        <v>1.0421</v>
      </c>
      <c r="D191" s="836">
        <v>1.0396000000000001</v>
      </c>
      <c r="E191" s="836">
        <v>1.0403</v>
      </c>
      <c r="F191" s="872">
        <v>1.0392999999999999</v>
      </c>
      <c r="J191" s="831">
        <v>1.0466</v>
      </c>
      <c r="K191" s="831">
        <v>1.0497000000000001</v>
      </c>
      <c r="L191" s="831">
        <v>1.0487</v>
      </c>
      <c r="M191" s="831">
        <v>1.0477000000000001</v>
      </c>
      <c r="N191" s="872">
        <v>1.0410999999999999</v>
      </c>
    </row>
    <row r="192" spans="2:16">
      <c r="B192" s="836"/>
      <c r="C192" s="836"/>
      <c r="D192" s="836"/>
      <c r="E192" s="836"/>
      <c r="F192" s="858"/>
      <c r="J192" s="831"/>
      <c r="K192" s="831"/>
      <c r="L192" s="831"/>
      <c r="M192" s="831"/>
      <c r="N192" s="858"/>
    </row>
    <row r="194" spans="2:16">
      <c r="B194" s="1085">
        <v>45717</v>
      </c>
      <c r="C194" s="28">
        <f>AVERAGE(B199:F199,B201:F201,B203:F203,B205:F205,B207)</f>
        <v>1.0806809523809524</v>
      </c>
      <c r="J194" s="1086">
        <v>45748</v>
      </c>
      <c r="K194" s="28">
        <f>AVERAGE(J199:N199,J201:N201,J203:N203,J205:L205,K197:N197)</f>
        <v>1.1213950000000001</v>
      </c>
    </row>
    <row r="195" spans="2:16" ht="15.75" thickBot="1">
      <c r="B195" s="829" t="s">
        <v>457</v>
      </c>
      <c r="C195" s="829" t="s">
        <v>458</v>
      </c>
      <c r="D195" s="829" t="s">
        <v>459</v>
      </c>
      <c r="E195" s="829" t="s">
        <v>460</v>
      </c>
      <c r="F195" s="829" t="s">
        <v>461</v>
      </c>
      <c r="G195" s="829" t="s">
        <v>462</v>
      </c>
      <c r="H195" s="830" t="s">
        <v>463</v>
      </c>
      <c r="J195" s="829" t="s">
        <v>457</v>
      </c>
      <c r="K195" s="829" t="s">
        <v>458</v>
      </c>
      <c r="L195" s="829" t="s">
        <v>459</v>
      </c>
      <c r="M195" s="829" t="s">
        <v>460</v>
      </c>
      <c r="N195" s="829" t="s">
        <v>461</v>
      </c>
      <c r="O195" s="829" t="s">
        <v>462</v>
      </c>
      <c r="P195" s="830" t="s">
        <v>463</v>
      </c>
    </row>
    <row r="196" spans="2:16">
      <c r="B196" s="1136"/>
      <c r="C196" s="1136"/>
      <c r="D196" s="1136"/>
      <c r="E196" s="1136"/>
      <c r="F196" s="1136"/>
      <c r="G196" s="1138">
        <v>1</v>
      </c>
      <c r="H196" s="1138">
        <v>2</v>
      </c>
      <c r="J196" s="1136"/>
      <c r="K196" s="832">
        <v>1</v>
      </c>
      <c r="L196" s="832">
        <v>2</v>
      </c>
      <c r="M196" s="832">
        <v>3</v>
      </c>
      <c r="N196" s="832">
        <v>4</v>
      </c>
      <c r="O196" s="1138">
        <v>5</v>
      </c>
      <c r="P196" s="1138">
        <v>6</v>
      </c>
    </row>
    <row r="197" spans="2:16" ht="15.75" thickBot="1">
      <c r="B197" s="1137"/>
      <c r="C197" s="1137"/>
      <c r="D197" s="1137"/>
      <c r="E197" s="1137"/>
      <c r="F197" s="1137"/>
      <c r="G197" s="1139"/>
      <c r="H197" s="1139"/>
      <c r="J197" s="1137"/>
      <c r="K197" s="831">
        <v>1.0788</v>
      </c>
      <c r="L197" s="831">
        <v>1.0803</v>
      </c>
      <c r="M197" s="831">
        <v>1.1096999999999999</v>
      </c>
      <c r="N197" s="831">
        <v>1.1056999999999999</v>
      </c>
      <c r="O197" s="1139"/>
      <c r="P197" s="1139"/>
    </row>
    <row r="198" spans="2:16">
      <c r="B198" s="832">
        <v>3</v>
      </c>
      <c r="C198" s="832">
        <v>4</v>
      </c>
      <c r="D198" s="832">
        <v>5</v>
      </c>
      <c r="E198" s="832">
        <v>6</v>
      </c>
      <c r="F198" s="832">
        <v>7</v>
      </c>
      <c r="G198" s="1138">
        <v>8</v>
      </c>
      <c r="H198" s="1138">
        <v>9</v>
      </c>
      <c r="J198" s="832">
        <v>7</v>
      </c>
      <c r="K198" s="832">
        <v>8</v>
      </c>
      <c r="L198" s="832">
        <v>9</v>
      </c>
      <c r="M198" s="832">
        <v>10</v>
      </c>
      <c r="N198" s="832">
        <v>11</v>
      </c>
      <c r="O198" s="1138">
        <v>12</v>
      </c>
      <c r="P198" s="1138">
        <v>13</v>
      </c>
    </row>
    <row r="199" spans="2:16" ht="15.75" thickBot="1">
      <c r="B199" s="831">
        <v>1.0465</v>
      </c>
      <c r="C199" s="831">
        <v>1.0557000000000001</v>
      </c>
      <c r="D199" s="831">
        <v>1.0693999999999999</v>
      </c>
      <c r="E199" s="831">
        <v>1.0795999999999999</v>
      </c>
      <c r="F199" s="831">
        <v>1.0857000000000001</v>
      </c>
      <c r="G199" s="1139"/>
      <c r="H199" s="1139"/>
      <c r="J199" s="831">
        <v>1.0967</v>
      </c>
      <c r="K199" s="831">
        <v>1.095</v>
      </c>
      <c r="L199" s="831">
        <v>1.1045</v>
      </c>
      <c r="M199" s="831">
        <v>1.1082000000000001</v>
      </c>
      <c r="N199" s="831">
        <v>1.1346000000000001</v>
      </c>
      <c r="O199" s="1139"/>
      <c r="P199" s="1139"/>
    </row>
    <row r="200" spans="2:16">
      <c r="B200" s="832">
        <v>10</v>
      </c>
      <c r="C200" s="832">
        <v>11</v>
      </c>
      <c r="D200" s="832">
        <v>12</v>
      </c>
      <c r="E200" s="832">
        <v>13</v>
      </c>
      <c r="F200" s="832">
        <v>14</v>
      </c>
      <c r="G200" s="1138">
        <v>15</v>
      </c>
      <c r="H200" s="1138">
        <v>16</v>
      </c>
      <c r="J200" s="832">
        <v>14</v>
      </c>
      <c r="K200" s="832">
        <v>15</v>
      </c>
      <c r="L200" s="832">
        <v>16</v>
      </c>
      <c r="M200" s="832">
        <v>17</v>
      </c>
      <c r="N200" s="1138">
        <v>18</v>
      </c>
      <c r="O200" s="1138">
        <v>19</v>
      </c>
      <c r="P200" s="1138">
        <v>20</v>
      </c>
    </row>
    <row r="201" spans="2:16" ht="15.75" thickBot="1">
      <c r="B201" s="831">
        <v>1.0845</v>
      </c>
      <c r="C201" s="831">
        <v>1.0911999999999999</v>
      </c>
      <c r="D201" s="831">
        <v>1.0886</v>
      </c>
      <c r="E201" s="831">
        <v>1.083</v>
      </c>
      <c r="F201" s="831">
        <v>1.0889</v>
      </c>
      <c r="G201" s="1139"/>
      <c r="H201" s="1139"/>
      <c r="J201" s="831">
        <v>1.1376999999999999</v>
      </c>
      <c r="K201" s="831">
        <v>1.1324000000000001</v>
      </c>
      <c r="L201" s="831">
        <v>1.1355</v>
      </c>
      <c r="M201" s="831">
        <v>1.1359999999999999</v>
      </c>
      <c r="N201" s="1139"/>
      <c r="O201" s="1139"/>
      <c r="P201" s="1139"/>
    </row>
    <row r="202" spans="2:16">
      <c r="B202" s="832">
        <v>17</v>
      </c>
      <c r="C202" s="832">
        <v>18</v>
      </c>
      <c r="D202" s="832">
        <v>19</v>
      </c>
      <c r="E202" s="832">
        <v>20</v>
      </c>
      <c r="F202" s="832">
        <v>21</v>
      </c>
      <c r="G202" s="1138">
        <v>22</v>
      </c>
      <c r="H202" s="1138">
        <v>23</v>
      </c>
      <c r="J202" s="1138">
        <v>21</v>
      </c>
      <c r="K202" s="832">
        <v>22</v>
      </c>
      <c r="L202" s="832">
        <v>23</v>
      </c>
      <c r="M202" s="832">
        <v>24</v>
      </c>
      <c r="N202" s="832">
        <v>25</v>
      </c>
      <c r="O202" s="1138">
        <v>26</v>
      </c>
      <c r="P202" s="1138">
        <v>27</v>
      </c>
    </row>
    <row r="203" spans="2:16" ht="15.75" thickBot="1">
      <c r="B203" s="831">
        <v>1.0903</v>
      </c>
      <c r="C203" s="831">
        <v>1.0918000000000001</v>
      </c>
      <c r="D203" s="831">
        <v>1.0896999999999999</v>
      </c>
      <c r="E203" s="831">
        <v>1.0832999999999999</v>
      </c>
      <c r="F203" s="831">
        <v>1.0827</v>
      </c>
      <c r="G203" s="1139"/>
      <c r="H203" s="1139"/>
      <c r="J203" s="1139"/>
      <c r="K203" s="831">
        <v>1.1476</v>
      </c>
      <c r="L203" s="831">
        <v>1.1415</v>
      </c>
      <c r="M203" s="831">
        <v>1.1375999999999999</v>
      </c>
      <c r="N203" s="831">
        <v>1.1356999999999999</v>
      </c>
      <c r="O203" s="1142"/>
      <c r="P203" s="1142"/>
    </row>
    <row r="204" spans="2:16">
      <c r="B204" s="832">
        <v>24</v>
      </c>
      <c r="C204" s="832">
        <v>25</v>
      </c>
      <c r="D204" s="832">
        <v>26</v>
      </c>
      <c r="E204" s="832">
        <v>27</v>
      </c>
      <c r="F204" s="832">
        <v>28</v>
      </c>
      <c r="G204" s="1138">
        <v>29</v>
      </c>
      <c r="H204" s="1138">
        <v>30</v>
      </c>
      <c r="J204" s="832">
        <v>28</v>
      </c>
      <c r="K204" s="832">
        <v>29</v>
      </c>
      <c r="L204" s="832">
        <v>30</v>
      </c>
      <c r="M204" s="1136"/>
    </row>
    <row r="205" spans="2:16" ht="15.75" thickBot="1">
      <c r="B205" s="831">
        <v>1.0824</v>
      </c>
      <c r="C205" s="831">
        <v>1.0825</v>
      </c>
      <c r="D205" s="831">
        <v>1.0788</v>
      </c>
      <c r="E205" s="831">
        <v>1.0785</v>
      </c>
      <c r="F205" s="831">
        <v>1.0797000000000001</v>
      </c>
      <c r="G205" s="1142"/>
      <c r="H205" s="1142"/>
      <c r="J205" s="831">
        <v>1.1357999999999999</v>
      </c>
      <c r="K205" s="831">
        <v>1.1373</v>
      </c>
      <c r="L205" s="872">
        <v>1.1373</v>
      </c>
      <c r="M205" s="1143"/>
    </row>
    <row r="206" spans="2:16">
      <c r="B206" s="832">
        <v>31</v>
      </c>
      <c r="C206" s="1136"/>
      <c r="D206" s="1136"/>
    </row>
    <row r="207" spans="2:16">
      <c r="B207" s="872">
        <v>1.0814999999999999</v>
      </c>
      <c r="C207" s="1143"/>
      <c r="D207" s="1143"/>
    </row>
  </sheetData>
  <mergeCells count="351"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178"/>
  <sheetViews>
    <sheetView workbookViewId="0">
      <pane xSplit="1" ySplit="5" topLeftCell="B1176" activePane="bottomRight" state="frozen"/>
      <selection pane="topRight" activeCell="B1" sqref="B1"/>
      <selection pane="bottomLeft" activeCell="A5" sqref="A5"/>
      <selection pane="bottomRight" activeCell="G1178" sqref="G1178:J1178"/>
    </sheetView>
  </sheetViews>
  <sheetFormatPr baseColWidth="10" defaultColWidth="8.7109375" defaultRowHeight="15"/>
  <cols>
    <col min="1" max="1" width="12.42578125" style="382" customWidth="1"/>
    <col min="2" max="2" width="10.5703125" bestFit="1" customWidth="1"/>
    <col min="3" max="3" width="12.42578125" bestFit="1" customWidth="1"/>
    <col min="4" max="4" width="8.85546875" style="103"/>
  </cols>
  <sheetData>
    <row r="1" spans="1:12">
      <c r="A1" s="1144" t="s">
        <v>3427</v>
      </c>
      <c r="B1" s="1144"/>
      <c r="C1" s="1144"/>
      <c r="D1" s="1144"/>
      <c r="E1" s="1144"/>
      <c r="F1" s="1144"/>
      <c r="G1" s="1144"/>
      <c r="H1" s="1144"/>
      <c r="I1" s="1144"/>
      <c r="J1" s="1144"/>
      <c r="L1" t="s">
        <v>3428</v>
      </c>
    </row>
    <row r="2" spans="1:12" ht="17.25">
      <c r="A2" s="377"/>
      <c r="B2" s="334"/>
      <c r="C2" s="334"/>
      <c r="D2" s="600"/>
      <c r="E2" s="334"/>
      <c r="F2" s="334"/>
      <c r="G2" s="334"/>
      <c r="H2" s="334"/>
      <c r="I2" s="334"/>
      <c r="J2" s="334"/>
      <c r="L2" t="s">
        <v>3429</v>
      </c>
    </row>
    <row r="3" spans="1:12">
      <c r="A3" s="1145" t="s">
        <v>3430</v>
      </c>
      <c r="B3" s="1145"/>
      <c r="C3" s="1145"/>
      <c r="D3" s="1145"/>
      <c r="E3" s="1145"/>
      <c r="F3" s="1145"/>
      <c r="G3" s="1145"/>
      <c r="H3" s="1145"/>
      <c r="I3" s="1145"/>
      <c r="J3" s="1145"/>
    </row>
    <row r="4" spans="1:12">
      <c r="A4" s="1145" t="s">
        <v>465</v>
      </c>
      <c r="B4" s="1145"/>
      <c r="C4" s="1145"/>
      <c r="D4" s="1145"/>
      <c r="E4" s="1145"/>
      <c r="F4" s="1145"/>
      <c r="G4" s="1145"/>
      <c r="H4" s="1145"/>
      <c r="I4" s="1145"/>
      <c r="J4" s="1145"/>
      <c r="L4" t="s">
        <v>3431</v>
      </c>
    </row>
    <row r="5" spans="1:12" ht="17.25">
      <c r="A5" s="378" t="s">
        <v>467</v>
      </c>
      <c r="B5" s="335" t="s">
        <v>468</v>
      </c>
      <c r="C5" s="335" t="s">
        <v>469</v>
      </c>
      <c r="D5" s="600"/>
      <c r="E5" s="334"/>
      <c r="F5" s="334"/>
      <c r="G5" s="334"/>
      <c r="H5" s="334"/>
      <c r="I5" s="334"/>
      <c r="J5" s="334"/>
      <c r="L5" t="s">
        <v>3432</v>
      </c>
    </row>
    <row r="6" spans="1:12" hidden="1">
      <c r="A6" s="379" t="s">
        <v>3433</v>
      </c>
      <c r="B6" s="336">
        <v>0.68420000000000003</v>
      </c>
      <c r="C6" s="336">
        <v>0.18990000000000001</v>
      </c>
      <c r="D6" s="600"/>
      <c r="E6" s="334"/>
      <c r="F6" s="334"/>
      <c r="G6" s="334"/>
      <c r="H6" s="334"/>
      <c r="I6" s="334"/>
      <c r="J6" s="334"/>
    </row>
    <row r="7" spans="1:12" hidden="1">
      <c r="A7" s="379" t="s">
        <v>3434</v>
      </c>
      <c r="B7" s="336">
        <v>0.68969999999999998</v>
      </c>
      <c r="C7" s="336">
        <v>0.18579999999999999</v>
      </c>
      <c r="D7" s="600"/>
      <c r="E7" s="334"/>
      <c r="F7" s="334"/>
      <c r="G7" s="334"/>
      <c r="H7" s="334"/>
      <c r="I7" s="334"/>
      <c r="J7" s="334"/>
    </row>
    <row r="8" spans="1:12" hidden="1">
      <c r="A8" s="379" t="s">
        <v>3435</v>
      </c>
      <c r="B8" s="336">
        <v>0.69259999999999999</v>
      </c>
      <c r="C8" s="336">
        <v>0.18340000000000001</v>
      </c>
      <c r="D8" s="600"/>
      <c r="E8" s="334"/>
      <c r="F8" s="334"/>
      <c r="G8" s="334"/>
      <c r="H8" s="334"/>
      <c r="I8" s="334"/>
      <c r="J8" s="334"/>
    </row>
    <row r="9" spans="1:12" hidden="1">
      <c r="A9" s="379" t="s">
        <v>3436</v>
      </c>
      <c r="B9" s="336">
        <v>0.70650000000000002</v>
      </c>
      <c r="C9" s="336">
        <v>0.19989999999999999</v>
      </c>
      <c r="D9" s="600"/>
      <c r="E9" s="334"/>
      <c r="F9" s="334"/>
      <c r="G9" s="334"/>
      <c r="H9" s="334"/>
      <c r="I9" s="334"/>
      <c r="J9" s="334"/>
    </row>
    <row r="10" spans="1:12" hidden="1">
      <c r="A10" s="379" t="s">
        <v>3437</v>
      </c>
      <c r="B10" s="336">
        <v>0.69410000000000005</v>
      </c>
      <c r="C10" s="336">
        <v>0.1961</v>
      </c>
      <c r="D10" s="600"/>
      <c r="E10" s="334"/>
      <c r="F10" s="334"/>
      <c r="G10" s="334"/>
      <c r="H10" s="334"/>
      <c r="I10" s="334"/>
      <c r="J10" s="334"/>
    </row>
    <row r="11" spans="1:12" hidden="1">
      <c r="A11" s="379" t="s">
        <v>3438</v>
      </c>
      <c r="B11" s="336">
        <v>0.72809999999999997</v>
      </c>
      <c r="C11" s="336">
        <v>0.20749999999999999</v>
      </c>
      <c r="D11" s="600"/>
      <c r="E11" s="334"/>
      <c r="F11" s="334"/>
      <c r="G11" s="334"/>
      <c r="H11" s="334"/>
      <c r="I11" s="334"/>
      <c r="J11" s="334"/>
    </row>
    <row r="12" spans="1:12" hidden="1">
      <c r="A12" s="379" t="s">
        <v>3439</v>
      </c>
      <c r="B12" s="336">
        <v>0.79269999999999996</v>
      </c>
      <c r="C12" s="336">
        <v>0.23899999999999999</v>
      </c>
      <c r="D12" s="600"/>
      <c r="E12" s="334"/>
      <c r="F12" s="334"/>
      <c r="G12" s="334"/>
      <c r="H12" s="334"/>
      <c r="I12" s="334"/>
      <c r="J12" s="334"/>
    </row>
    <row r="13" spans="1:12" hidden="1">
      <c r="A13" s="379" t="s">
        <v>3440</v>
      </c>
      <c r="B13" s="336">
        <v>0.81950000000000001</v>
      </c>
      <c r="C13" s="336">
        <v>0.24709999999999999</v>
      </c>
      <c r="D13" s="600"/>
      <c r="E13" s="334"/>
      <c r="F13" s="334"/>
      <c r="G13" s="334"/>
      <c r="H13" s="334"/>
      <c r="I13" s="334"/>
      <c r="J13" s="334"/>
    </row>
    <row r="14" spans="1:12" hidden="1">
      <c r="A14" s="379" t="s">
        <v>3441</v>
      </c>
      <c r="B14" s="336">
        <v>0.86099999999999999</v>
      </c>
      <c r="C14" s="336">
        <v>0.2452</v>
      </c>
      <c r="D14" s="600"/>
      <c r="E14" s="334"/>
      <c r="F14" s="334"/>
      <c r="G14" s="334"/>
      <c r="H14" s="334"/>
      <c r="I14" s="334"/>
      <c r="J14" s="334"/>
    </row>
    <row r="15" spans="1:12" hidden="1">
      <c r="A15" s="379" t="s">
        <v>3442</v>
      </c>
      <c r="B15" s="336">
        <v>0.85770000000000002</v>
      </c>
      <c r="C15" s="336">
        <v>0.23899999999999999</v>
      </c>
      <c r="D15" s="600"/>
      <c r="E15" s="334"/>
      <c r="F15" s="334"/>
      <c r="G15" s="334"/>
      <c r="H15" s="334"/>
      <c r="I15" s="334"/>
      <c r="J15" s="334"/>
    </row>
    <row r="16" spans="1:12" hidden="1">
      <c r="A16" s="379" t="s">
        <v>3443</v>
      </c>
      <c r="B16" s="336">
        <v>0.88400000000000001</v>
      </c>
      <c r="C16" s="336">
        <v>0.24790000000000001</v>
      </c>
      <c r="D16" s="600"/>
      <c r="E16" s="334"/>
      <c r="F16" s="334"/>
      <c r="G16" s="334"/>
      <c r="H16" s="334"/>
      <c r="I16" s="334"/>
      <c r="J16" s="334"/>
    </row>
    <row r="17" spans="1:10" hidden="1">
      <c r="A17" s="379" t="s">
        <v>3444</v>
      </c>
      <c r="B17" s="336">
        <v>0.86209999999999998</v>
      </c>
      <c r="C17" s="336">
        <v>0.2382</v>
      </c>
      <c r="D17" s="600"/>
      <c r="E17" s="334"/>
      <c r="F17" s="334"/>
      <c r="G17" s="334"/>
      <c r="H17" s="334"/>
      <c r="I17" s="334"/>
      <c r="J17" s="334"/>
    </row>
    <row r="18" spans="1:10" hidden="1">
      <c r="A18" s="379" t="s">
        <v>3445</v>
      </c>
      <c r="B18" s="336">
        <v>0.86960000000000004</v>
      </c>
      <c r="C18" s="336">
        <v>0.2407</v>
      </c>
    </row>
    <row r="19" spans="1:10" hidden="1">
      <c r="A19" s="379" t="s">
        <v>3446</v>
      </c>
      <c r="B19" s="336">
        <v>0.872</v>
      </c>
      <c r="C19" s="336">
        <v>0.24349999999999999</v>
      </c>
    </row>
    <row r="20" spans="1:10" hidden="1">
      <c r="A20" s="379" t="s">
        <v>3447</v>
      </c>
      <c r="B20" s="336">
        <v>0.89590000000000003</v>
      </c>
      <c r="C20" s="336">
        <v>0.25469999999999998</v>
      </c>
    </row>
    <row r="21" spans="1:10" hidden="1">
      <c r="A21" s="379" t="s">
        <v>3448</v>
      </c>
      <c r="B21" s="336">
        <v>0.89659999999999995</v>
      </c>
      <c r="C21" s="336">
        <v>0.25879999999999997</v>
      </c>
    </row>
    <row r="22" spans="1:10" hidden="1">
      <c r="A22" s="379" t="s">
        <v>3449</v>
      </c>
      <c r="B22" s="336">
        <v>0.86229999999999996</v>
      </c>
      <c r="C22" s="336">
        <v>0.25</v>
      </c>
    </row>
    <row r="23" spans="1:10" hidden="1">
      <c r="A23" s="379" t="s">
        <v>3450</v>
      </c>
      <c r="B23" s="336">
        <v>0.84189999999999998</v>
      </c>
      <c r="C23" s="336">
        <v>0.249</v>
      </c>
    </row>
    <row r="24" spans="1:10" hidden="1">
      <c r="A24" s="379" t="s">
        <v>3451</v>
      </c>
      <c r="B24" s="336">
        <v>0.8377</v>
      </c>
      <c r="C24" s="336">
        <v>0.25530000000000003</v>
      </c>
    </row>
    <row r="25" spans="1:10" hidden="1">
      <c r="A25" s="379" t="s">
        <v>3452</v>
      </c>
      <c r="B25" s="336">
        <v>0.83740000000000003</v>
      </c>
      <c r="C25" s="336">
        <v>0.26200000000000001</v>
      </c>
    </row>
    <row r="26" spans="1:10" hidden="1">
      <c r="A26" s="379" t="s">
        <v>3453</v>
      </c>
      <c r="B26" s="336">
        <v>0.84099999999999997</v>
      </c>
      <c r="C26" s="336">
        <v>0.27200000000000002</v>
      </c>
    </row>
    <row r="27" spans="1:10" hidden="1">
      <c r="A27" s="379" t="s">
        <v>3454</v>
      </c>
      <c r="B27" s="336">
        <v>0.84950000000000003</v>
      </c>
      <c r="C27" s="336">
        <v>0.28170000000000001</v>
      </c>
    </row>
    <row r="28" spans="1:10" hidden="1">
      <c r="A28" s="379" t="s">
        <v>3455</v>
      </c>
      <c r="B28" s="336">
        <v>0.82410000000000005</v>
      </c>
      <c r="C28" s="336">
        <v>0.28050000000000003</v>
      </c>
    </row>
    <row r="29" spans="1:10" hidden="1">
      <c r="A29" s="379" t="s">
        <v>3456</v>
      </c>
      <c r="B29" s="336">
        <v>0.79579999999999995</v>
      </c>
      <c r="C29" s="336">
        <v>0.26879999999999998</v>
      </c>
    </row>
    <row r="30" spans="1:10" hidden="1">
      <c r="A30" s="379" t="s">
        <v>3457</v>
      </c>
      <c r="B30" s="336">
        <v>0.78010000000000002</v>
      </c>
      <c r="C30" s="336">
        <v>0.26790000000000003</v>
      </c>
    </row>
    <row r="31" spans="1:10" hidden="1">
      <c r="A31" s="379" t="s">
        <v>3458</v>
      </c>
      <c r="B31" s="336">
        <v>0.69179999999999997</v>
      </c>
      <c r="C31" s="336">
        <v>0.23150000000000001</v>
      </c>
    </row>
    <row r="32" spans="1:10" hidden="1">
      <c r="A32" s="379" t="s">
        <v>3459</v>
      </c>
      <c r="B32" s="336">
        <v>0.63100000000000001</v>
      </c>
      <c r="C32" s="336">
        <v>0.2107</v>
      </c>
    </row>
    <row r="33" spans="1:3" hidden="1">
      <c r="A33" s="379" t="s">
        <v>3460</v>
      </c>
      <c r="B33" s="336">
        <v>0.60780000000000001</v>
      </c>
      <c r="C33" s="336">
        <v>0.2084</v>
      </c>
    </row>
    <row r="34" spans="1:3" hidden="1">
      <c r="A34" s="379" t="s">
        <v>3461</v>
      </c>
      <c r="B34" s="336">
        <v>0.58389999999999997</v>
      </c>
      <c r="C34" s="336">
        <v>0.20430000000000001</v>
      </c>
    </row>
    <row r="35" spans="1:3" hidden="1">
      <c r="A35" s="379" t="s">
        <v>3462</v>
      </c>
      <c r="B35" s="336">
        <v>0.55320000000000003</v>
      </c>
      <c r="C35" s="336">
        <v>0.19209999999999999</v>
      </c>
    </row>
    <row r="36" spans="1:3" hidden="1">
      <c r="A36" s="379" t="s">
        <v>3463</v>
      </c>
      <c r="B36" s="336">
        <v>0.51829999999999998</v>
      </c>
      <c r="C36" s="336">
        <v>0.18029999999999999</v>
      </c>
    </row>
    <row r="37" spans="1:3" hidden="1">
      <c r="A37" s="379" t="s">
        <v>3464</v>
      </c>
      <c r="B37" s="336">
        <v>0.46389999999999998</v>
      </c>
      <c r="C37" s="336">
        <v>0.1638</v>
      </c>
    </row>
    <row r="38" spans="1:3" hidden="1">
      <c r="A38" s="379" t="s">
        <v>3465</v>
      </c>
      <c r="B38" s="336">
        <v>0.46360000000000001</v>
      </c>
      <c r="C38" s="336">
        <v>0.16070000000000001</v>
      </c>
    </row>
    <row r="39" spans="1:3" hidden="1">
      <c r="A39" s="379" t="s">
        <v>3466</v>
      </c>
      <c r="B39" s="336">
        <v>0.46729999999999999</v>
      </c>
      <c r="C39" s="336">
        <v>0.16309999999999999</v>
      </c>
    </row>
    <row r="40" spans="1:3" hidden="1">
      <c r="A40" s="379" t="s">
        <v>3467</v>
      </c>
      <c r="B40" s="336">
        <v>0.53220000000000001</v>
      </c>
      <c r="C40" s="336">
        <v>0.18429999999999999</v>
      </c>
    </row>
    <row r="41" spans="1:3" hidden="1">
      <c r="A41" s="379" t="s">
        <v>3468</v>
      </c>
      <c r="B41" s="336">
        <v>0.58489999999999998</v>
      </c>
      <c r="C41" s="336">
        <v>0.1976</v>
      </c>
    </row>
    <row r="42" spans="1:3" hidden="1">
      <c r="A42" s="379" t="s">
        <v>3469</v>
      </c>
      <c r="B42" s="336">
        <v>0.59350000000000003</v>
      </c>
      <c r="C42" s="336">
        <v>0.1963</v>
      </c>
    </row>
    <row r="43" spans="1:3" hidden="1">
      <c r="A43" s="379" t="s">
        <v>3470</v>
      </c>
      <c r="B43" s="336">
        <v>0.61050000000000004</v>
      </c>
      <c r="C43" s="336">
        <v>0.2026</v>
      </c>
    </row>
    <row r="44" spans="1:3" hidden="1">
      <c r="A44" s="379" t="s">
        <v>3471</v>
      </c>
      <c r="B44" s="336">
        <v>0.61129999999999995</v>
      </c>
      <c r="C44" s="336">
        <v>0.2041</v>
      </c>
    </row>
    <row r="45" spans="1:3" hidden="1">
      <c r="A45" s="379" t="s">
        <v>3472</v>
      </c>
      <c r="B45" s="336">
        <v>0.61580000000000001</v>
      </c>
      <c r="C45" s="336">
        <v>0.2069</v>
      </c>
    </row>
    <row r="46" spans="1:3" hidden="1">
      <c r="A46" s="379" t="s">
        <v>3473</v>
      </c>
      <c r="B46" s="336">
        <v>0.61270000000000002</v>
      </c>
      <c r="C46" s="336">
        <v>0.20730000000000001</v>
      </c>
    </row>
    <row r="47" spans="1:3" hidden="1">
      <c r="A47" s="379" t="s">
        <v>3474</v>
      </c>
      <c r="B47" s="336">
        <v>0.60029999999999994</v>
      </c>
      <c r="C47" s="336">
        <v>0.2059</v>
      </c>
    </row>
    <row r="48" spans="1:3" hidden="1">
      <c r="A48" s="379" t="s">
        <v>3475</v>
      </c>
      <c r="B48" s="336">
        <v>0.55430000000000001</v>
      </c>
      <c r="C48" s="336">
        <v>0.191</v>
      </c>
    </row>
    <row r="49" spans="1:3" hidden="1">
      <c r="A49" s="379" t="s">
        <v>3476</v>
      </c>
      <c r="B49" s="336">
        <v>0.53290000000000004</v>
      </c>
      <c r="C49" s="336">
        <v>0.1822</v>
      </c>
    </row>
    <row r="50" spans="1:3" hidden="1">
      <c r="A50" s="379" t="s">
        <v>3477</v>
      </c>
      <c r="B50" s="336">
        <v>0.48570000000000002</v>
      </c>
      <c r="C50" s="336">
        <v>0.16739999999999999</v>
      </c>
    </row>
    <row r="51" spans="1:3" hidden="1">
      <c r="A51" s="379" t="s">
        <v>3478</v>
      </c>
      <c r="B51" s="336">
        <v>0.52280000000000004</v>
      </c>
      <c r="C51" s="336">
        <v>0.18360000000000001</v>
      </c>
    </row>
    <row r="52" spans="1:3" hidden="1">
      <c r="A52" s="379" t="s">
        <v>3479</v>
      </c>
      <c r="B52" s="336">
        <v>0.55669999999999997</v>
      </c>
      <c r="C52" s="336">
        <v>0.19570000000000001</v>
      </c>
    </row>
    <row r="53" spans="1:3" hidden="1">
      <c r="A53" s="379" t="s">
        <v>3480</v>
      </c>
      <c r="B53" s="336">
        <v>0.55920000000000003</v>
      </c>
      <c r="C53" s="336">
        <v>0.1951</v>
      </c>
    </row>
    <row r="54" spans="1:3" hidden="1">
      <c r="A54" s="379" t="s">
        <v>3481</v>
      </c>
      <c r="B54" s="336">
        <v>0.51490000000000002</v>
      </c>
      <c r="C54" s="336">
        <v>0.18010000000000001</v>
      </c>
    </row>
    <row r="55" spans="1:3" hidden="1">
      <c r="A55" s="379" t="s">
        <v>3482</v>
      </c>
      <c r="B55" s="336">
        <v>0.52990000000000004</v>
      </c>
      <c r="C55" s="336">
        <v>0.185</v>
      </c>
    </row>
    <row r="56" spans="1:3" hidden="1">
      <c r="A56" s="379" t="s">
        <v>3483</v>
      </c>
      <c r="B56" s="336">
        <v>0.56330000000000002</v>
      </c>
      <c r="C56" s="336">
        <v>0.19309999999999999</v>
      </c>
    </row>
    <row r="57" spans="1:3" hidden="1">
      <c r="A57" s="379" t="s">
        <v>3484</v>
      </c>
      <c r="B57" s="336">
        <v>0.56340000000000001</v>
      </c>
      <c r="C57" s="336">
        <v>0.1918</v>
      </c>
    </row>
    <row r="58" spans="1:3" hidden="1">
      <c r="A58" s="379" t="s">
        <v>3485</v>
      </c>
      <c r="B58" s="336">
        <v>0.57640000000000002</v>
      </c>
      <c r="C58" s="336">
        <v>0.1961</v>
      </c>
    </row>
    <row r="59" spans="1:3" hidden="1">
      <c r="A59" s="379" t="s">
        <v>3486</v>
      </c>
      <c r="B59" s="336">
        <v>0.60370000000000001</v>
      </c>
      <c r="C59" s="336">
        <v>0.20580000000000001</v>
      </c>
    </row>
    <row r="60" spans="1:3" hidden="1">
      <c r="A60" s="379" t="s">
        <v>3487</v>
      </c>
      <c r="B60" s="336">
        <v>0.61419999999999997</v>
      </c>
      <c r="C60" s="336">
        <v>0.20899999999999999</v>
      </c>
    </row>
    <row r="61" spans="1:3" hidden="1">
      <c r="A61" s="379" t="s">
        <v>3488</v>
      </c>
      <c r="B61" s="336">
        <v>0.61699999999999999</v>
      </c>
      <c r="C61" s="336">
        <v>0.21060000000000001</v>
      </c>
    </row>
    <row r="62" spans="1:3" hidden="1">
      <c r="A62" s="379" t="s">
        <v>3489</v>
      </c>
      <c r="B62" s="336">
        <v>0.60680000000000001</v>
      </c>
      <c r="C62" s="336">
        <v>0.20849999999999999</v>
      </c>
    </row>
    <row r="63" spans="1:3" hidden="1">
      <c r="A63" s="379" t="s">
        <v>3490</v>
      </c>
      <c r="B63" s="336">
        <v>0.60709999999999997</v>
      </c>
      <c r="C63" s="336">
        <v>0.2107</v>
      </c>
    </row>
    <row r="64" spans="1:3" hidden="1">
      <c r="A64" s="379" t="s">
        <v>3491</v>
      </c>
      <c r="B64" s="336">
        <v>0.59030000000000005</v>
      </c>
      <c r="C64" s="336">
        <v>0.2069</v>
      </c>
    </row>
    <row r="65" spans="1:3" hidden="1">
      <c r="A65" s="379" t="s">
        <v>3492</v>
      </c>
      <c r="B65" s="336">
        <v>0.55879999999999996</v>
      </c>
      <c r="C65" s="336">
        <v>0.1988</v>
      </c>
    </row>
    <row r="66" spans="1:3" hidden="1">
      <c r="A66" s="379" t="s">
        <v>3493</v>
      </c>
      <c r="B66" s="336">
        <v>0.50919999999999999</v>
      </c>
      <c r="C66" s="336">
        <v>0.17929999999999999</v>
      </c>
    </row>
    <row r="67" spans="1:3" hidden="1">
      <c r="A67" s="379" t="s">
        <v>3494</v>
      </c>
      <c r="B67" s="336">
        <v>0.52500000000000002</v>
      </c>
      <c r="C67" s="336">
        <v>0.18140000000000001</v>
      </c>
    </row>
    <row r="68" spans="1:3" hidden="1">
      <c r="A68" s="379" t="s">
        <v>3495</v>
      </c>
      <c r="B68" s="336">
        <v>0.48380000000000001</v>
      </c>
      <c r="C68" s="336">
        <v>0.16520000000000001</v>
      </c>
    </row>
    <row r="69" spans="1:3" hidden="1">
      <c r="A69" s="379" t="s">
        <v>3496</v>
      </c>
      <c r="B69" s="336">
        <v>0.3715</v>
      </c>
      <c r="C69" s="336">
        <v>0.12759999999999999</v>
      </c>
    </row>
    <row r="70" spans="1:3" hidden="1">
      <c r="A70" s="379" t="s">
        <v>3497</v>
      </c>
      <c r="B70" s="336">
        <v>0.31859999999999999</v>
      </c>
      <c r="C70" s="336">
        <v>0.1085</v>
      </c>
    </row>
    <row r="71" spans="1:3" hidden="1">
      <c r="A71" s="379" t="s">
        <v>3498</v>
      </c>
      <c r="B71" s="336">
        <v>0.36059999999999998</v>
      </c>
      <c r="C71" s="336">
        <v>0.1232</v>
      </c>
    </row>
    <row r="72" spans="1:3" hidden="1">
      <c r="A72" s="379" t="s">
        <v>3499</v>
      </c>
      <c r="B72" s="336">
        <v>0.35420000000000001</v>
      </c>
      <c r="C72" s="336">
        <v>0.1227</v>
      </c>
    </row>
    <row r="73" spans="1:3" hidden="1">
      <c r="A73" s="379" t="s">
        <v>3500</v>
      </c>
      <c r="B73" s="336">
        <v>0.32429999999999998</v>
      </c>
      <c r="C73" s="336">
        <v>0.11210000000000001</v>
      </c>
    </row>
    <row r="74" spans="1:3" hidden="1">
      <c r="A74" s="379" t="s">
        <v>3501</v>
      </c>
      <c r="B74" s="336">
        <v>0.32969999999999999</v>
      </c>
      <c r="C74" s="336">
        <v>0.1135</v>
      </c>
    </row>
    <row r="75" spans="1:3" hidden="1">
      <c r="A75" s="379" t="s">
        <v>3502</v>
      </c>
      <c r="B75" s="336">
        <v>0.34429999999999999</v>
      </c>
      <c r="C75" s="336">
        <v>0.1176</v>
      </c>
    </row>
    <row r="76" spans="1:3" hidden="1">
      <c r="A76" s="379" t="s">
        <v>3503</v>
      </c>
      <c r="B76" s="336">
        <v>0.42499999999999999</v>
      </c>
      <c r="C76" s="336">
        <v>0.14630000000000001</v>
      </c>
    </row>
    <row r="77" spans="1:3" hidden="1">
      <c r="A77" s="379" t="s">
        <v>3504</v>
      </c>
      <c r="B77" s="336">
        <v>0.44800000000000001</v>
      </c>
      <c r="C77" s="336">
        <v>0.15570000000000001</v>
      </c>
    </row>
    <row r="78" spans="1:3" hidden="1">
      <c r="A78" s="379" t="s">
        <v>3505</v>
      </c>
      <c r="B78" s="336">
        <v>0.4239</v>
      </c>
      <c r="C78" s="336">
        <v>0.14630000000000001</v>
      </c>
    </row>
    <row r="79" spans="1:3" hidden="1">
      <c r="A79" s="379" t="s">
        <v>3506</v>
      </c>
      <c r="B79" s="336">
        <v>0.38779999999999998</v>
      </c>
      <c r="C79" s="336">
        <v>0.13289999999999999</v>
      </c>
    </row>
    <row r="80" spans="1:3" hidden="1">
      <c r="A80" s="379" t="s">
        <v>3507</v>
      </c>
      <c r="B80" s="336">
        <v>0.40260000000000001</v>
      </c>
      <c r="C80" s="336">
        <v>0.1371</v>
      </c>
    </row>
    <row r="81" spans="1:3" hidden="1">
      <c r="A81" s="379" t="s">
        <v>3508</v>
      </c>
      <c r="B81" s="336">
        <v>0.40939999999999999</v>
      </c>
      <c r="C81" s="336">
        <v>0.1368</v>
      </c>
    </row>
    <row r="82" spans="1:3" hidden="1">
      <c r="A82" s="379" t="s">
        <v>3509</v>
      </c>
      <c r="B82" s="336">
        <v>0.43590000000000001</v>
      </c>
      <c r="C82" s="336">
        <v>0.13980000000000001</v>
      </c>
    </row>
    <row r="83" spans="1:3" hidden="1">
      <c r="A83" s="379" t="s">
        <v>3510</v>
      </c>
      <c r="B83" s="336">
        <v>0.50349999999999995</v>
      </c>
      <c r="C83" s="336">
        <v>0.15939999999999999</v>
      </c>
    </row>
    <row r="84" spans="1:3" hidden="1">
      <c r="A84" s="379" t="s">
        <v>3511</v>
      </c>
      <c r="B84" s="336">
        <v>0.55630000000000002</v>
      </c>
      <c r="C84" s="336">
        <v>0.17730000000000001</v>
      </c>
    </row>
    <row r="85" spans="1:3" hidden="1">
      <c r="A85" s="379" t="s">
        <v>3512</v>
      </c>
      <c r="B85" s="336">
        <v>0.54110000000000003</v>
      </c>
      <c r="C85" s="336">
        <v>0.17169999999999999</v>
      </c>
    </row>
    <row r="86" spans="1:3" hidden="1">
      <c r="A86" s="379" t="s">
        <v>3513</v>
      </c>
      <c r="B86" s="336">
        <v>0.5353</v>
      </c>
      <c r="C86" s="336">
        <v>0.1714</v>
      </c>
    </row>
    <row r="87" spans="1:3" hidden="1">
      <c r="A87" s="379" t="s">
        <v>3514</v>
      </c>
      <c r="B87" s="336">
        <v>0.53239999999999998</v>
      </c>
      <c r="C87" s="336">
        <v>0.16950000000000001</v>
      </c>
    </row>
    <row r="88" spans="1:3" hidden="1">
      <c r="A88" s="379" t="s">
        <v>3515</v>
      </c>
      <c r="B88" s="336">
        <v>0.53800000000000003</v>
      </c>
      <c r="C88" s="336">
        <v>0.17249999999999999</v>
      </c>
    </row>
    <row r="89" spans="1:3" hidden="1">
      <c r="A89" s="379" t="s">
        <v>3516</v>
      </c>
      <c r="B89" s="336">
        <v>0.5413</v>
      </c>
      <c r="C89" s="336">
        <v>0.17530000000000001</v>
      </c>
    </row>
    <row r="90" spans="1:3" hidden="1">
      <c r="A90" s="379" t="s">
        <v>3517</v>
      </c>
      <c r="B90" s="336">
        <v>0.54239999999999999</v>
      </c>
      <c r="C90" s="336">
        <v>0.17829999999999999</v>
      </c>
    </row>
    <row r="91" spans="1:3" hidden="1">
      <c r="A91" s="379" t="s">
        <v>3518</v>
      </c>
      <c r="B91" s="336">
        <v>0.56989999999999996</v>
      </c>
      <c r="C91" s="336">
        <v>0.1885</v>
      </c>
    </row>
    <row r="92" spans="1:3" hidden="1">
      <c r="A92" s="379" t="s">
        <v>3519</v>
      </c>
      <c r="B92" s="336">
        <v>0.64890000000000003</v>
      </c>
      <c r="C92" s="336">
        <v>0.2145</v>
      </c>
    </row>
    <row r="93" spans="1:3" hidden="1">
      <c r="A93" s="379" t="s">
        <v>3520</v>
      </c>
      <c r="B93" s="336">
        <v>0.6593</v>
      </c>
      <c r="C93" s="336">
        <v>0.21590000000000001</v>
      </c>
    </row>
    <row r="94" spans="1:3" hidden="1">
      <c r="A94" s="379" t="s">
        <v>3521</v>
      </c>
      <c r="B94" s="336">
        <v>0.66</v>
      </c>
      <c r="C94" s="336">
        <v>0.21629999999999999</v>
      </c>
    </row>
    <row r="95" spans="1:3" hidden="1">
      <c r="A95" s="379" t="s">
        <v>3522</v>
      </c>
      <c r="B95" s="336">
        <v>0.6583</v>
      </c>
      <c r="C95" s="336">
        <v>0.21709999999999999</v>
      </c>
    </row>
    <row r="96" spans="1:3" hidden="1">
      <c r="A96" s="379" t="s">
        <v>3523</v>
      </c>
      <c r="B96" s="336">
        <v>0.65010000000000001</v>
      </c>
      <c r="C96" s="336">
        <v>0.2175</v>
      </c>
    </row>
    <row r="97" spans="1:3" hidden="1">
      <c r="A97" s="379" t="s">
        <v>3524</v>
      </c>
      <c r="B97" s="336">
        <v>0.64270000000000005</v>
      </c>
      <c r="C97" s="336">
        <v>0.21740000000000001</v>
      </c>
    </row>
    <row r="98" spans="1:3" hidden="1">
      <c r="A98" s="379" t="s">
        <v>3525</v>
      </c>
      <c r="B98" s="336">
        <v>0.63890000000000002</v>
      </c>
      <c r="C98" s="336">
        <v>0.2177</v>
      </c>
    </row>
    <row r="99" spans="1:3" hidden="1">
      <c r="A99" s="379" t="s">
        <v>3526</v>
      </c>
      <c r="B99" s="336">
        <v>0.64329999999999998</v>
      </c>
      <c r="C99" s="336">
        <v>0.2215</v>
      </c>
    </row>
    <row r="100" spans="1:3" hidden="1">
      <c r="A100" s="379" t="s">
        <v>3527</v>
      </c>
      <c r="B100" s="336">
        <v>0.6472</v>
      </c>
      <c r="C100" s="336">
        <v>0.22359999999999999</v>
      </c>
    </row>
    <row r="101" spans="1:3" hidden="1">
      <c r="A101" s="379" t="s">
        <v>3528</v>
      </c>
      <c r="B101" s="336">
        <v>0.68189999999999995</v>
      </c>
      <c r="C101" s="336">
        <v>0.23710000000000001</v>
      </c>
    </row>
    <row r="102" spans="1:3" hidden="1">
      <c r="A102" s="379" t="s">
        <v>3529</v>
      </c>
      <c r="B102" s="336">
        <v>0.7208</v>
      </c>
      <c r="C102" s="336">
        <v>0.25219999999999998</v>
      </c>
    </row>
    <row r="103" spans="1:3" hidden="1">
      <c r="A103" s="379" t="s">
        <v>3530</v>
      </c>
      <c r="B103" s="336">
        <v>0.75519999999999998</v>
      </c>
      <c r="C103" s="336">
        <v>0.26629999999999998</v>
      </c>
    </row>
    <row r="104" spans="1:3" hidden="1">
      <c r="A104" s="379" t="s">
        <v>3531</v>
      </c>
      <c r="B104" s="336">
        <v>0.77059999999999995</v>
      </c>
      <c r="C104" s="336">
        <v>0.2707</v>
      </c>
    </row>
    <row r="105" spans="1:3" hidden="1">
      <c r="A105" s="379" t="s">
        <v>3532</v>
      </c>
      <c r="B105" s="336">
        <v>0.81130000000000002</v>
      </c>
      <c r="C105" s="336">
        <v>0.28289999999999998</v>
      </c>
    </row>
    <row r="106" spans="1:3" hidden="1">
      <c r="A106" s="379" t="s">
        <v>3533</v>
      </c>
      <c r="B106" s="336">
        <v>0.82609999999999995</v>
      </c>
      <c r="C106" s="336">
        <v>0.28810000000000002</v>
      </c>
    </row>
    <row r="107" spans="1:3" hidden="1">
      <c r="A107" s="379" t="s">
        <v>3534</v>
      </c>
      <c r="B107" s="336">
        <v>0.8387</v>
      </c>
      <c r="C107" s="336">
        <v>0.29630000000000001</v>
      </c>
    </row>
    <row r="108" spans="1:3" hidden="1">
      <c r="A108" s="379" t="s">
        <v>3535</v>
      </c>
      <c r="B108" s="336">
        <v>0.84450000000000003</v>
      </c>
      <c r="C108" s="336">
        <v>0.29949999999999999</v>
      </c>
    </row>
    <row r="109" spans="1:3" hidden="1">
      <c r="A109" s="379" t="s">
        <v>3536</v>
      </c>
      <c r="B109" s="336">
        <v>0.84150000000000003</v>
      </c>
      <c r="C109" s="336">
        <v>0.30299999999999999</v>
      </c>
    </row>
    <row r="110" spans="1:3" hidden="1">
      <c r="A110" s="379" t="s">
        <v>3537</v>
      </c>
      <c r="B110" s="336">
        <v>0.82930000000000004</v>
      </c>
      <c r="C110" s="336">
        <v>0.3019</v>
      </c>
    </row>
    <row r="111" spans="1:3" hidden="1">
      <c r="A111" s="379" t="s">
        <v>3538</v>
      </c>
      <c r="B111" s="336">
        <v>0.78749999999999998</v>
      </c>
      <c r="C111" s="336">
        <v>0.28910000000000002</v>
      </c>
    </row>
    <row r="112" spans="1:3" hidden="1">
      <c r="A112" s="379" t="s">
        <v>3539</v>
      </c>
      <c r="B112" s="336">
        <v>0.77480000000000004</v>
      </c>
      <c r="C112" s="336">
        <v>0.28110000000000002</v>
      </c>
    </row>
    <row r="113" spans="1:3" hidden="1">
      <c r="A113" s="379" t="s">
        <v>3540</v>
      </c>
      <c r="B113" s="336">
        <v>0.76429999999999998</v>
      </c>
      <c r="C113" s="336">
        <v>0.27889999999999998</v>
      </c>
    </row>
    <row r="114" spans="1:3" hidden="1">
      <c r="A114" s="379" t="s">
        <v>3541</v>
      </c>
      <c r="B114" s="336">
        <v>0.75170000000000003</v>
      </c>
      <c r="C114" s="336">
        <v>0.27879999999999999</v>
      </c>
    </row>
    <row r="115" spans="1:3" hidden="1">
      <c r="A115" s="379" t="s">
        <v>3542</v>
      </c>
      <c r="B115" s="336">
        <v>0.75549999999999995</v>
      </c>
      <c r="C115" s="336">
        <v>0.28239999999999998</v>
      </c>
    </row>
    <row r="116" spans="1:3" hidden="1">
      <c r="A116" s="379" t="s">
        <v>3543</v>
      </c>
      <c r="B116" s="336">
        <v>0.76359999999999995</v>
      </c>
      <c r="C116" s="336">
        <v>0.28249999999999997</v>
      </c>
    </row>
    <row r="117" spans="1:3" hidden="1">
      <c r="A117" s="379" t="s">
        <v>3544</v>
      </c>
      <c r="B117" s="336">
        <v>0.76359999999999995</v>
      </c>
      <c r="C117" s="336">
        <v>0.2823</v>
      </c>
    </row>
    <row r="118" spans="1:3" hidden="1">
      <c r="A118" s="379" t="s">
        <v>3545</v>
      </c>
      <c r="B118" s="336">
        <v>0.77029999999999998</v>
      </c>
      <c r="C118" s="336">
        <v>0.28460000000000002</v>
      </c>
    </row>
    <row r="119" spans="1:3" hidden="1">
      <c r="A119" s="379" t="s">
        <v>3546</v>
      </c>
      <c r="B119" s="336">
        <v>0.76049999999999995</v>
      </c>
      <c r="C119" s="336">
        <v>0.28489999999999999</v>
      </c>
    </row>
    <row r="120" spans="1:3" hidden="1">
      <c r="A120" s="379" t="s">
        <v>3547</v>
      </c>
      <c r="B120" s="336">
        <v>0.76570000000000005</v>
      </c>
      <c r="C120" s="336">
        <v>0.29330000000000001</v>
      </c>
    </row>
    <row r="121" spans="1:3" hidden="1">
      <c r="A121" s="379" t="s">
        <v>3548</v>
      </c>
      <c r="B121" s="336">
        <v>0.76429999999999998</v>
      </c>
      <c r="C121" s="336">
        <v>0.29289999999999999</v>
      </c>
    </row>
    <row r="122" spans="1:3" hidden="1">
      <c r="A122" s="379" t="s">
        <v>3549</v>
      </c>
      <c r="B122" s="336">
        <v>0.76700000000000002</v>
      </c>
      <c r="C122" s="336">
        <v>0.29770000000000002</v>
      </c>
    </row>
    <row r="123" spans="1:3" hidden="1">
      <c r="A123" s="379" t="s">
        <v>3550</v>
      </c>
      <c r="B123" s="336">
        <v>0.76470000000000005</v>
      </c>
      <c r="C123" s="336">
        <v>0.29360000000000003</v>
      </c>
    </row>
    <row r="124" spans="1:3" hidden="1">
      <c r="A124" s="379" t="s">
        <v>3551</v>
      </c>
      <c r="B124" s="336">
        <v>0.7671</v>
      </c>
      <c r="C124" s="336">
        <v>0.2908</v>
      </c>
    </row>
    <row r="125" spans="1:3" hidden="1">
      <c r="A125" s="379" t="s">
        <v>3552</v>
      </c>
      <c r="B125" s="336">
        <v>0.77290000000000003</v>
      </c>
      <c r="C125" s="336">
        <v>0.28599999999999998</v>
      </c>
    </row>
    <row r="126" spans="1:3" hidden="1">
      <c r="A126" s="379" t="s">
        <v>3553</v>
      </c>
      <c r="B126" s="336">
        <v>0.77790000000000004</v>
      </c>
      <c r="C126" s="336">
        <v>0.28349999999999997</v>
      </c>
    </row>
    <row r="127" spans="1:3" hidden="1">
      <c r="A127" s="379" t="s">
        <v>3554</v>
      </c>
      <c r="B127" s="336">
        <v>0.77410000000000001</v>
      </c>
      <c r="C127" s="336">
        <v>0.28370000000000001</v>
      </c>
    </row>
    <row r="128" spans="1:3" hidden="1">
      <c r="A128" s="379" t="s">
        <v>3555</v>
      </c>
      <c r="B128" s="336">
        <v>0.77459999999999996</v>
      </c>
      <c r="C128" s="336">
        <v>0.28849999999999998</v>
      </c>
    </row>
    <row r="129" spans="1:3" hidden="1">
      <c r="A129" s="379" t="s">
        <v>3556</v>
      </c>
      <c r="B129" s="336">
        <v>0.77459999999999996</v>
      </c>
      <c r="C129" s="336">
        <v>0.29680000000000001</v>
      </c>
    </row>
    <row r="130" spans="1:3" hidden="1">
      <c r="A130" s="379" t="s">
        <v>3557</v>
      </c>
      <c r="B130" s="336">
        <v>0.7601</v>
      </c>
      <c r="C130" s="336">
        <v>0.29420000000000002</v>
      </c>
    </row>
    <row r="131" spans="1:3" hidden="1">
      <c r="A131" s="379" t="s">
        <v>3558</v>
      </c>
      <c r="B131" s="336">
        <v>0.71740000000000004</v>
      </c>
      <c r="C131" s="336">
        <v>0.27910000000000001</v>
      </c>
    </row>
    <row r="132" spans="1:3" hidden="1">
      <c r="A132" s="379" t="s">
        <v>3559</v>
      </c>
      <c r="B132" s="336">
        <v>0.68410000000000004</v>
      </c>
      <c r="C132" s="336">
        <v>0.27029999999999998</v>
      </c>
    </row>
    <row r="133" spans="1:3" hidden="1">
      <c r="A133" s="379" t="s">
        <v>3560</v>
      </c>
      <c r="B133" s="336">
        <v>0.60360000000000003</v>
      </c>
      <c r="C133" s="336">
        <v>0.24340000000000001</v>
      </c>
    </row>
    <row r="134" spans="1:3" hidden="1">
      <c r="A134" s="379" t="s">
        <v>3561</v>
      </c>
      <c r="B134" s="336">
        <v>0.57299999999999995</v>
      </c>
      <c r="C134" s="336">
        <v>0.23250000000000001</v>
      </c>
    </row>
    <row r="135" spans="1:3" hidden="1">
      <c r="A135" s="379" t="s">
        <v>3562</v>
      </c>
      <c r="B135" s="336">
        <v>0.57420000000000004</v>
      </c>
      <c r="C135" s="336">
        <v>0.23319999999999999</v>
      </c>
    </row>
    <row r="136" spans="1:3" hidden="1">
      <c r="A136" s="379" t="s">
        <v>3563</v>
      </c>
      <c r="B136" s="336">
        <v>0.5786</v>
      </c>
      <c r="C136" s="336">
        <v>0.23980000000000001</v>
      </c>
    </row>
    <row r="137" spans="1:3" hidden="1">
      <c r="A137" s="379" t="s">
        <v>3564</v>
      </c>
      <c r="B137" s="336">
        <v>0.57489999999999997</v>
      </c>
      <c r="C137" s="336">
        <v>0.23830000000000001</v>
      </c>
    </row>
    <row r="138" spans="1:3" hidden="1">
      <c r="A138" s="379" t="s">
        <v>3565</v>
      </c>
      <c r="B138" s="336">
        <v>0.57520000000000004</v>
      </c>
      <c r="C138" s="336">
        <v>0.23300000000000001</v>
      </c>
    </row>
    <row r="139" spans="1:3" hidden="1">
      <c r="A139" s="379" t="s">
        <v>3566</v>
      </c>
      <c r="B139" s="336">
        <v>0.58689999999999998</v>
      </c>
      <c r="C139" s="336">
        <v>0.24229999999999999</v>
      </c>
    </row>
    <row r="140" spans="1:3" hidden="1">
      <c r="A140" s="379" t="s">
        <v>3567</v>
      </c>
      <c r="B140" s="336">
        <v>0.59830000000000005</v>
      </c>
      <c r="C140" s="336">
        <v>0.25080000000000002</v>
      </c>
    </row>
    <row r="141" spans="1:3" hidden="1">
      <c r="A141" s="379" t="s">
        <v>3568</v>
      </c>
      <c r="B141" s="336">
        <v>0.65459999999999996</v>
      </c>
      <c r="C141" s="336">
        <v>0.2777</v>
      </c>
    </row>
    <row r="142" spans="1:3" hidden="1">
      <c r="A142" s="379" t="s">
        <v>3569</v>
      </c>
      <c r="B142" s="336">
        <v>0.67190000000000005</v>
      </c>
      <c r="C142" s="336">
        <v>0.28249999999999997</v>
      </c>
    </row>
    <row r="143" spans="1:3" hidden="1">
      <c r="A143" s="379" t="s">
        <v>3570</v>
      </c>
      <c r="B143" s="336">
        <v>0.68149999999999999</v>
      </c>
      <c r="C143" s="336">
        <v>0.29089999999999999</v>
      </c>
    </row>
    <row r="144" spans="1:3" hidden="1">
      <c r="A144" s="379" t="s">
        <v>3571</v>
      </c>
      <c r="B144" s="336">
        <v>0.68</v>
      </c>
      <c r="C144" s="336">
        <v>0.28860000000000002</v>
      </c>
    </row>
    <row r="145" spans="1:3" hidden="1">
      <c r="A145" s="379" t="s">
        <v>3572</v>
      </c>
      <c r="B145" s="336">
        <v>0.66379999999999995</v>
      </c>
      <c r="C145" s="336">
        <v>0.27339999999999998</v>
      </c>
    </row>
    <row r="146" spans="1:3" hidden="1">
      <c r="A146" s="379" t="s">
        <v>3573</v>
      </c>
      <c r="B146" s="336">
        <v>0.65990000000000004</v>
      </c>
      <c r="C146" s="336">
        <v>0.28360000000000002</v>
      </c>
    </row>
    <row r="147" spans="1:3" hidden="1">
      <c r="A147" s="379" t="s">
        <v>3574</v>
      </c>
      <c r="B147" s="336">
        <v>0.65529999999999999</v>
      </c>
      <c r="C147" s="336">
        <v>0.28189999999999998</v>
      </c>
    </row>
    <row r="148" spans="1:3" hidden="1">
      <c r="A148" s="379" t="s">
        <v>3575</v>
      </c>
      <c r="B148" s="336">
        <v>0.65749999999999997</v>
      </c>
      <c r="C148" s="336">
        <v>0.27689999999999998</v>
      </c>
    </row>
    <row r="149" spans="1:3" hidden="1">
      <c r="A149" s="379" t="s">
        <v>3576</v>
      </c>
      <c r="B149" s="336">
        <v>0.65769999999999995</v>
      </c>
      <c r="C149" s="336">
        <v>0.2732</v>
      </c>
    </row>
    <row r="150" spans="1:3" hidden="1">
      <c r="A150" s="379" t="s">
        <v>3577</v>
      </c>
      <c r="B150" s="336">
        <v>0.65849999999999997</v>
      </c>
      <c r="C150" s="336">
        <v>0.27850000000000003</v>
      </c>
    </row>
    <row r="151" spans="1:3" hidden="1">
      <c r="A151" s="379" t="s">
        <v>3578</v>
      </c>
      <c r="B151" s="336">
        <v>0.66690000000000005</v>
      </c>
      <c r="C151" s="336">
        <v>0.28699999999999998</v>
      </c>
    </row>
    <row r="152" spans="1:3" hidden="1">
      <c r="A152" s="379" t="s">
        <v>3579</v>
      </c>
      <c r="B152" s="336">
        <v>0.7157</v>
      </c>
      <c r="C152" s="336">
        <v>0.30919999999999997</v>
      </c>
    </row>
    <row r="153" spans="1:3" hidden="1">
      <c r="A153" s="379" t="s">
        <v>3580</v>
      </c>
      <c r="B153" s="336">
        <v>0.7903</v>
      </c>
      <c r="C153" s="336">
        <v>0.34620000000000001</v>
      </c>
    </row>
    <row r="154" spans="1:3" hidden="1">
      <c r="A154" s="379" t="s">
        <v>3581</v>
      </c>
      <c r="B154" s="336">
        <v>0.80459999999999998</v>
      </c>
      <c r="C154" s="336">
        <v>0.35959999999999998</v>
      </c>
    </row>
    <row r="155" spans="1:3" hidden="1">
      <c r="A155" s="379" t="s">
        <v>3582</v>
      </c>
      <c r="B155" s="336">
        <v>0.82089999999999996</v>
      </c>
      <c r="C155" s="336">
        <v>0.36320000000000002</v>
      </c>
    </row>
    <row r="156" spans="1:3" hidden="1">
      <c r="A156" s="379" t="s">
        <v>3583</v>
      </c>
      <c r="B156" s="336">
        <v>0.83489999999999998</v>
      </c>
      <c r="C156" s="336">
        <v>0.37209999999999999</v>
      </c>
    </row>
    <row r="157" spans="1:3" hidden="1">
      <c r="A157" s="379" t="s">
        <v>3584</v>
      </c>
      <c r="B157" s="336">
        <v>0.82909999999999995</v>
      </c>
      <c r="C157" s="336">
        <v>0.36870000000000003</v>
      </c>
    </row>
    <row r="158" spans="1:3" hidden="1">
      <c r="A158" s="379" t="s">
        <v>3585</v>
      </c>
      <c r="B158" s="336">
        <v>0.81079999999999997</v>
      </c>
      <c r="C158" s="336">
        <v>0.3569</v>
      </c>
    </row>
    <row r="159" spans="1:3" hidden="1">
      <c r="A159" s="379" t="s">
        <v>3586</v>
      </c>
      <c r="B159" s="336">
        <v>0.81069999999999998</v>
      </c>
      <c r="C159" s="336">
        <v>0.36309999999999998</v>
      </c>
    </row>
    <row r="160" spans="1:3" hidden="1">
      <c r="A160" s="379" t="s">
        <v>3587</v>
      </c>
      <c r="B160" s="336">
        <v>0.80979999999999996</v>
      </c>
      <c r="C160" s="336">
        <v>0.37119999999999997</v>
      </c>
    </row>
    <row r="161" spans="1:3" hidden="1">
      <c r="A161" s="379" t="s">
        <v>3588</v>
      </c>
      <c r="B161" s="336">
        <v>0.80879999999999996</v>
      </c>
      <c r="C161" s="336">
        <v>0.36630000000000001</v>
      </c>
    </row>
    <row r="162" spans="1:3" hidden="1">
      <c r="A162" s="379" t="s">
        <v>3589</v>
      </c>
      <c r="B162" s="336">
        <v>0.81950000000000001</v>
      </c>
      <c r="C162" s="336">
        <v>0.36620000000000003</v>
      </c>
    </row>
    <row r="163" spans="1:3" hidden="1">
      <c r="A163" s="379" t="s">
        <v>3590</v>
      </c>
      <c r="B163" s="336">
        <v>0.86209999999999998</v>
      </c>
      <c r="C163" s="336">
        <v>0.39090000000000003</v>
      </c>
    </row>
    <row r="164" spans="1:3" hidden="1">
      <c r="A164" s="379" t="s">
        <v>3591</v>
      </c>
      <c r="B164" s="336">
        <v>0.92689999999999995</v>
      </c>
      <c r="C164" s="336">
        <v>0.41959999999999997</v>
      </c>
    </row>
    <row r="165" spans="1:3" hidden="1">
      <c r="A165" s="379" t="s">
        <v>3592</v>
      </c>
      <c r="B165" s="336">
        <v>0.96589999999999998</v>
      </c>
      <c r="C165" s="336">
        <v>0.42209999999999998</v>
      </c>
    </row>
    <row r="166" spans="1:3" hidden="1">
      <c r="A166" s="379" t="s">
        <v>3593</v>
      </c>
      <c r="B166" s="336">
        <v>0.99209999999999998</v>
      </c>
      <c r="C166" s="336">
        <v>0.42459999999999998</v>
      </c>
    </row>
    <row r="167" spans="1:3" hidden="1">
      <c r="A167" s="379" t="s">
        <v>3594</v>
      </c>
      <c r="B167" s="336">
        <v>1.0073000000000001</v>
      </c>
      <c r="C167" s="336">
        <v>0.43120000000000003</v>
      </c>
    </row>
    <row r="168" spans="1:3" hidden="1">
      <c r="A168" s="379" t="s">
        <v>3595</v>
      </c>
      <c r="B168" s="336">
        <v>1.0347999999999999</v>
      </c>
      <c r="C168" s="336">
        <v>0.44869999999999999</v>
      </c>
    </row>
    <row r="169" spans="1:3" hidden="1">
      <c r="A169" s="379" t="s">
        <v>3596</v>
      </c>
      <c r="B169" s="336">
        <v>1.0206</v>
      </c>
      <c r="C169" s="336">
        <v>0.4501</v>
      </c>
    </row>
    <row r="170" spans="1:3" hidden="1">
      <c r="A170" s="379" t="s">
        <v>3597</v>
      </c>
      <c r="B170" s="336">
        <v>1.0117</v>
      </c>
      <c r="C170" s="336">
        <v>0.43930000000000002</v>
      </c>
    </row>
    <row r="171" spans="1:3" hidden="1">
      <c r="A171" s="379" t="s">
        <v>3598</v>
      </c>
      <c r="B171" s="336">
        <v>1.0139</v>
      </c>
      <c r="C171" s="336">
        <v>0.45279999999999998</v>
      </c>
    </row>
    <row r="172" spans="1:3" hidden="1">
      <c r="A172" s="379" t="s">
        <v>3599</v>
      </c>
      <c r="B172" s="336">
        <v>1.0155000000000001</v>
      </c>
      <c r="C172" s="336">
        <v>0.45789999999999997</v>
      </c>
    </row>
    <row r="173" spans="1:3" hidden="1">
      <c r="A173" s="379" t="s">
        <v>3600</v>
      </c>
      <c r="B173" s="336">
        <v>1.0379</v>
      </c>
      <c r="C173" s="336">
        <v>0.47639999999999999</v>
      </c>
    </row>
    <row r="174" spans="1:3" hidden="1">
      <c r="A174" s="379" t="s">
        <v>3601</v>
      </c>
      <c r="B174" s="336">
        <v>1.0721000000000001</v>
      </c>
      <c r="C174" s="336">
        <v>0.50249999999999995</v>
      </c>
    </row>
    <row r="175" spans="1:3" hidden="1">
      <c r="A175" s="379" t="s">
        <v>3602</v>
      </c>
      <c r="B175" s="336">
        <v>1.153</v>
      </c>
      <c r="C175" s="336">
        <v>0.53900000000000003</v>
      </c>
    </row>
    <row r="176" spans="1:3" hidden="1">
      <c r="A176" s="379" t="s">
        <v>3603</v>
      </c>
      <c r="B176" s="336">
        <v>1.2003999999999999</v>
      </c>
      <c r="C176" s="336">
        <v>0.56799999999999995</v>
      </c>
    </row>
    <row r="177" spans="1:3" hidden="1">
      <c r="A177" s="379" t="s">
        <v>3604</v>
      </c>
      <c r="B177" s="336">
        <v>1.2412000000000001</v>
      </c>
      <c r="C177" s="336">
        <v>0.57479999999999998</v>
      </c>
    </row>
    <row r="178" spans="1:3" hidden="1">
      <c r="A178" s="379" t="s">
        <v>3605</v>
      </c>
      <c r="B178" s="336">
        <v>1.2285999999999999</v>
      </c>
      <c r="C178" s="336">
        <v>0.5786</v>
      </c>
    </row>
    <row r="179" spans="1:3" hidden="1">
      <c r="A179" s="379" t="s">
        <v>3606</v>
      </c>
      <c r="B179" s="336">
        <v>1.2135</v>
      </c>
      <c r="C179" s="336">
        <v>0.56230000000000002</v>
      </c>
    </row>
    <row r="180" spans="1:3" hidden="1">
      <c r="A180" s="379" t="s">
        <v>3607</v>
      </c>
      <c r="B180" s="336">
        <v>1.1958</v>
      </c>
      <c r="C180" s="336">
        <v>0.54610000000000003</v>
      </c>
    </row>
    <row r="181" spans="1:3" hidden="1">
      <c r="A181" s="379" t="s">
        <v>3608</v>
      </c>
      <c r="B181" s="336">
        <v>1.1587000000000001</v>
      </c>
      <c r="C181" s="336">
        <v>0.54200000000000004</v>
      </c>
    </row>
    <row r="182" spans="1:3" hidden="1">
      <c r="A182" s="379" t="s">
        <v>3609</v>
      </c>
      <c r="B182" s="336">
        <v>1.1215999999999999</v>
      </c>
      <c r="C182" s="336">
        <v>0.52359999999999995</v>
      </c>
    </row>
    <row r="183" spans="1:3" hidden="1">
      <c r="A183" s="379" t="s">
        <v>3610</v>
      </c>
      <c r="B183" s="336">
        <v>1.0427999999999999</v>
      </c>
      <c r="C183" s="336">
        <v>0.4914</v>
      </c>
    </row>
    <row r="184" spans="1:3" hidden="1">
      <c r="A184" s="379" t="s">
        <v>3611</v>
      </c>
      <c r="B184" s="336">
        <v>0.90590000000000004</v>
      </c>
      <c r="C184" s="336">
        <v>0.42930000000000001</v>
      </c>
    </row>
    <row r="185" spans="1:3" hidden="1">
      <c r="A185" s="379" t="s">
        <v>3612</v>
      </c>
      <c r="B185" s="336">
        <v>0.85609999999999997</v>
      </c>
      <c r="C185" s="336">
        <v>0.41449999999999998</v>
      </c>
    </row>
    <row r="186" spans="1:3" hidden="1">
      <c r="A186" s="379" t="s">
        <v>3613</v>
      </c>
      <c r="B186" s="336">
        <v>0.85570000000000002</v>
      </c>
      <c r="C186" s="336">
        <v>0.41</v>
      </c>
    </row>
    <row r="187" spans="1:3" hidden="1">
      <c r="A187" s="379" t="s">
        <v>3614</v>
      </c>
      <c r="B187" s="336">
        <v>0.83799999999999997</v>
      </c>
      <c r="C187" s="336">
        <v>0.3841</v>
      </c>
    </row>
    <row r="188" spans="1:3" hidden="1">
      <c r="A188" s="379" t="s">
        <v>3615</v>
      </c>
      <c r="B188" s="336">
        <v>0.84050000000000002</v>
      </c>
      <c r="C188" s="336">
        <v>0.3649</v>
      </c>
    </row>
    <row r="189" spans="1:3" hidden="1">
      <c r="A189" s="379" t="s">
        <v>3616</v>
      </c>
      <c r="B189" s="336">
        <v>0.84209999999999996</v>
      </c>
      <c r="C189" s="336">
        <v>0.36809999999999998</v>
      </c>
    </row>
    <row r="190" spans="1:3" hidden="1">
      <c r="A190" s="379" t="s">
        <v>3617</v>
      </c>
      <c r="B190" s="336">
        <v>0.85050000000000003</v>
      </c>
      <c r="C190" s="336">
        <v>0.37690000000000001</v>
      </c>
    </row>
    <row r="191" spans="1:3" hidden="1">
      <c r="A191" s="379" t="s">
        <v>3618</v>
      </c>
      <c r="B191" s="336">
        <v>0.85160000000000002</v>
      </c>
      <c r="C191" s="336">
        <v>0.3735</v>
      </c>
    </row>
    <row r="192" spans="1:3" hidden="1">
      <c r="A192" s="379" t="s">
        <v>3619</v>
      </c>
      <c r="B192" s="336">
        <v>0.85719999999999996</v>
      </c>
      <c r="C192" s="336">
        <v>0.38250000000000001</v>
      </c>
    </row>
    <row r="193" spans="1:3" hidden="1">
      <c r="A193" s="379" t="s">
        <v>3620</v>
      </c>
      <c r="B193" s="336">
        <v>0.87690000000000001</v>
      </c>
      <c r="C193" s="336">
        <v>0.39760000000000001</v>
      </c>
    </row>
    <row r="194" spans="1:3" hidden="1">
      <c r="A194" s="379" t="s">
        <v>3621</v>
      </c>
      <c r="B194" s="336">
        <v>0.89629999999999999</v>
      </c>
      <c r="C194" s="336">
        <v>0.41089999999999999</v>
      </c>
    </row>
    <row r="195" spans="1:3" hidden="1">
      <c r="A195" s="379" t="s">
        <v>3622</v>
      </c>
      <c r="B195" s="336">
        <v>0.90949999999999998</v>
      </c>
      <c r="C195" s="336">
        <v>0.41349999999999998</v>
      </c>
    </row>
    <row r="196" spans="1:3" hidden="1">
      <c r="A196" s="379" t="s">
        <v>3623</v>
      </c>
      <c r="B196" s="336">
        <v>0.90959999999999996</v>
      </c>
      <c r="C196" s="336">
        <v>0.41470000000000001</v>
      </c>
    </row>
    <row r="197" spans="1:3" hidden="1">
      <c r="A197" s="379" t="s">
        <v>3624</v>
      </c>
      <c r="B197" s="336">
        <v>0.89590000000000003</v>
      </c>
      <c r="C197" s="336">
        <v>0.40910000000000002</v>
      </c>
    </row>
    <row r="198" spans="1:3" hidden="1">
      <c r="A198" s="379" t="s">
        <v>3625</v>
      </c>
      <c r="B198" s="336">
        <v>0.88270000000000004</v>
      </c>
      <c r="C198" s="336">
        <v>0.40460000000000002</v>
      </c>
    </row>
    <row r="199" spans="1:3" hidden="1">
      <c r="A199" s="379" t="s">
        <v>3626</v>
      </c>
      <c r="B199" s="336">
        <v>0.85129999999999995</v>
      </c>
      <c r="C199" s="336">
        <v>0.3921</v>
      </c>
    </row>
    <row r="200" spans="1:3" hidden="1">
      <c r="A200" s="379" t="s">
        <v>3627</v>
      </c>
      <c r="B200" s="336">
        <v>0.78900000000000003</v>
      </c>
      <c r="C200" s="336">
        <v>0.36770000000000003</v>
      </c>
    </row>
    <row r="201" spans="1:3" hidden="1">
      <c r="A201" s="379" t="s">
        <v>3628</v>
      </c>
      <c r="B201" s="336">
        <v>0.78669999999999995</v>
      </c>
      <c r="C201" s="336">
        <v>0.36649999999999999</v>
      </c>
    </row>
    <row r="202" spans="1:3" hidden="1">
      <c r="A202" s="379" t="s">
        <v>3629</v>
      </c>
      <c r="B202" s="336">
        <v>0.77280000000000004</v>
      </c>
      <c r="C202" s="336">
        <v>0.36109999999999998</v>
      </c>
    </row>
    <row r="203" spans="1:3" hidden="1">
      <c r="A203" s="379" t="s">
        <v>3630</v>
      </c>
      <c r="B203" s="336">
        <v>0.76819999999999999</v>
      </c>
      <c r="C203" s="336">
        <v>0.35870000000000002</v>
      </c>
    </row>
    <row r="204" spans="1:3" hidden="1">
      <c r="A204" s="379" t="s">
        <v>3631</v>
      </c>
      <c r="B204" s="336">
        <v>0.75460000000000005</v>
      </c>
      <c r="C204" s="336">
        <v>0.3488</v>
      </c>
    </row>
    <row r="205" spans="1:3" hidden="1">
      <c r="A205" s="379" t="s">
        <v>3632</v>
      </c>
      <c r="B205" s="336">
        <v>0.74760000000000004</v>
      </c>
      <c r="C205" s="336">
        <v>0.34289999999999998</v>
      </c>
    </row>
    <row r="206" spans="1:3" hidden="1">
      <c r="A206" s="379" t="s">
        <v>3633</v>
      </c>
      <c r="B206" s="336">
        <v>0.75260000000000005</v>
      </c>
      <c r="C206" s="336">
        <v>0.34389999999999998</v>
      </c>
    </row>
    <row r="207" spans="1:3" hidden="1">
      <c r="A207" s="379" t="s">
        <v>3634</v>
      </c>
      <c r="B207" s="336">
        <v>0.76259999999999994</v>
      </c>
      <c r="C207" s="336">
        <v>0.35249999999999998</v>
      </c>
    </row>
    <row r="208" spans="1:3" hidden="1">
      <c r="A208" s="379" t="s">
        <v>3635</v>
      </c>
      <c r="B208" s="336">
        <v>0.75880000000000003</v>
      </c>
      <c r="C208" s="336">
        <v>0.3528</v>
      </c>
    </row>
    <row r="209" spans="1:3" hidden="1">
      <c r="A209" s="379" t="s">
        <v>3636</v>
      </c>
      <c r="B209" s="336">
        <v>0.75839999999999996</v>
      </c>
      <c r="C209" s="336">
        <v>0.35499999999999998</v>
      </c>
    </row>
    <row r="210" spans="1:3" hidden="1">
      <c r="A210" s="379" t="s">
        <v>3637</v>
      </c>
      <c r="B210" s="336">
        <v>0.75800000000000001</v>
      </c>
      <c r="C210" s="336">
        <v>0.35399999999999998</v>
      </c>
    </row>
    <row r="211" spans="1:3" hidden="1">
      <c r="A211" s="379" t="s">
        <v>3638</v>
      </c>
      <c r="B211" s="336">
        <v>0.75919999999999999</v>
      </c>
      <c r="C211" s="336">
        <v>0.35410000000000003</v>
      </c>
    </row>
    <row r="212" spans="1:3" hidden="1">
      <c r="A212" s="379" t="s">
        <v>3639</v>
      </c>
      <c r="B212" s="336">
        <v>0.75849999999999995</v>
      </c>
      <c r="C212" s="336">
        <v>0.35399999999999998</v>
      </c>
    </row>
    <row r="213" spans="1:3" hidden="1">
      <c r="A213" s="379" t="s">
        <v>3640</v>
      </c>
      <c r="B213" s="336">
        <v>0.749</v>
      </c>
      <c r="C213" s="336">
        <v>0.34710000000000002</v>
      </c>
    </row>
    <row r="214" spans="1:3" hidden="1">
      <c r="A214" s="379" t="s">
        <v>3641</v>
      </c>
      <c r="B214" s="336">
        <v>0.74660000000000004</v>
      </c>
      <c r="C214" s="336">
        <v>0.3448</v>
      </c>
    </row>
    <row r="215" spans="1:3" hidden="1">
      <c r="A215" s="379" t="s">
        <v>3642</v>
      </c>
      <c r="B215" s="336">
        <v>0.74660000000000004</v>
      </c>
      <c r="C215" s="336">
        <v>0.34310000000000002</v>
      </c>
    </row>
    <row r="216" spans="1:3" hidden="1">
      <c r="A216" s="379" t="s">
        <v>3643</v>
      </c>
      <c r="B216" s="336">
        <v>0.75380000000000003</v>
      </c>
      <c r="C216" s="336">
        <v>0.3508</v>
      </c>
    </row>
    <row r="217" spans="1:3" hidden="1">
      <c r="A217" s="379" t="s">
        <v>3644</v>
      </c>
      <c r="B217" s="336">
        <v>0.76780000000000004</v>
      </c>
      <c r="C217" s="336">
        <v>0.35780000000000001</v>
      </c>
    </row>
    <row r="218" spans="1:3" hidden="1">
      <c r="A218" s="379" t="s">
        <v>3645</v>
      </c>
      <c r="B218" s="336">
        <v>0.80600000000000005</v>
      </c>
      <c r="C218" s="336">
        <v>0.37409999999999999</v>
      </c>
    </row>
    <row r="219" spans="1:3" hidden="1">
      <c r="A219" s="379" t="s">
        <v>3646</v>
      </c>
      <c r="B219" s="336">
        <v>0.84299999999999997</v>
      </c>
      <c r="C219" s="336">
        <v>0.39360000000000001</v>
      </c>
    </row>
    <row r="220" spans="1:3" hidden="1">
      <c r="A220" s="379" t="s">
        <v>3647</v>
      </c>
      <c r="B220" s="336">
        <v>0.86799999999999999</v>
      </c>
      <c r="C220" s="336">
        <v>0.40529999999999999</v>
      </c>
    </row>
    <row r="221" spans="1:3" hidden="1">
      <c r="A221" s="379" t="s">
        <v>3648</v>
      </c>
      <c r="B221" s="336">
        <v>0.85519999999999996</v>
      </c>
      <c r="C221" s="336">
        <v>0.39829999999999999</v>
      </c>
    </row>
    <row r="222" spans="1:3" hidden="1">
      <c r="A222" s="379" t="s">
        <v>3649</v>
      </c>
      <c r="B222" s="336">
        <v>0.84389999999999998</v>
      </c>
      <c r="C222" s="336">
        <v>0.39500000000000002</v>
      </c>
    </row>
    <row r="223" spans="1:3" hidden="1">
      <c r="A223" s="379" t="s">
        <v>3650</v>
      </c>
      <c r="B223" s="336">
        <v>0.83320000000000005</v>
      </c>
      <c r="C223" s="336">
        <v>0.39040000000000002</v>
      </c>
    </row>
    <row r="224" spans="1:3" hidden="1">
      <c r="A224" s="379" t="s">
        <v>3651</v>
      </c>
      <c r="B224" s="336">
        <v>0.81259999999999999</v>
      </c>
      <c r="C224" s="336">
        <v>0.38340000000000002</v>
      </c>
    </row>
    <row r="225" spans="1:3" hidden="1">
      <c r="A225" s="379" t="s">
        <v>3652</v>
      </c>
      <c r="B225" s="336">
        <v>0.78280000000000005</v>
      </c>
      <c r="C225" s="336">
        <v>0.37369999999999998</v>
      </c>
    </row>
    <row r="226" spans="1:3" hidden="1">
      <c r="A226" s="379" t="s">
        <v>3653</v>
      </c>
      <c r="B226" s="336">
        <v>0.81189999999999996</v>
      </c>
      <c r="C226" s="336">
        <v>0.3866</v>
      </c>
    </row>
    <row r="227" spans="1:3" hidden="1">
      <c r="A227" s="379" t="s">
        <v>3654</v>
      </c>
      <c r="B227" s="336">
        <v>0.81599999999999995</v>
      </c>
      <c r="C227" s="336">
        <v>0.39179999999999998</v>
      </c>
    </row>
    <row r="228" spans="1:3" hidden="1">
      <c r="A228" s="379" t="s">
        <v>3655</v>
      </c>
      <c r="B228" s="336">
        <v>0.81110000000000004</v>
      </c>
      <c r="C228" s="336">
        <v>0.38340000000000002</v>
      </c>
    </row>
    <row r="229" spans="1:3" hidden="1">
      <c r="A229" s="379" t="s">
        <v>3656</v>
      </c>
      <c r="B229" s="336">
        <v>0.81789999999999996</v>
      </c>
      <c r="C229" s="336">
        <v>0.38690000000000002</v>
      </c>
    </row>
    <row r="230" spans="1:3" hidden="1">
      <c r="A230" s="379" t="s">
        <v>3657</v>
      </c>
      <c r="B230" s="336">
        <v>0.83889999999999998</v>
      </c>
      <c r="C230" s="336">
        <v>0.40050000000000002</v>
      </c>
    </row>
    <row r="231" spans="1:3" hidden="1">
      <c r="A231" s="379" t="s">
        <v>3658</v>
      </c>
      <c r="B231" s="336">
        <v>0.89959999999999996</v>
      </c>
      <c r="C231" s="336">
        <v>0.43509999999999999</v>
      </c>
    </row>
    <row r="232" spans="1:3" hidden="1">
      <c r="A232" s="379" t="s">
        <v>3659</v>
      </c>
      <c r="B232" s="336">
        <v>0.96450000000000002</v>
      </c>
      <c r="C232" s="336">
        <v>0.46829999999999999</v>
      </c>
    </row>
    <row r="233" spans="1:3" hidden="1">
      <c r="A233" s="379" t="s">
        <v>3660</v>
      </c>
      <c r="B233" s="336">
        <v>0.94969999999999999</v>
      </c>
      <c r="C233" s="336">
        <v>0.46610000000000001</v>
      </c>
    </row>
    <row r="234" spans="1:3" hidden="1">
      <c r="A234" s="379" t="s">
        <v>3661</v>
      </c>
      <c r="B234" s="336">
        <v>0.94299999999999995</v>
      </c>
      <c r="C234" s="336">
        <v>0.4647</v>
      </c>
    </row>
    <row r="235" spans="1:3" hidden="1">
      <c r="A235" s="379" t="s">
        <v>3662</v>
      </c>
      <c r="B235" s="336">
        <v>0.96279999999999999</v>
      </c>
      <c r="C235" s="336">
        <v>0.47370000000000001</v>
      </c>
    </row>
    <row r="236" spans="1:3" hidden="1">
      <c r="A236" s="379" t="s">
        <v>3663</v>
      </c>
      <c r="B236" s="336">
        <v>0.91759999999999997</v>
      </c>
      <c r="C236" s="336">
        <v>0.45200000000000001</v>
      </c>
    </row>
    <row r="237" spans="1:3" hidden="1">
      <c r="A237" s="379" t="s">
        <v>3664</v>
      </c>
      <c r="B237" s="336">
        <v>0.86950000000000005</v>
      </c>
      <c r="C237" s="336">
        <v>0.42820000000000003</v>
      </c>
    </row>
    <row r="238" spans="1:3" hidden="1">
      <c r="A238" s="379" t="s">
        <v>3665</v>
      </c>
      <c r="B238" s="336">
        <v>0.74950000000000006</v>
      </c>
      <c r="C238" s="336">
        <v>0.37090000000000001</v>
      </c>
    </row>
    <row r="239" spans="1:3" hidden="1">
      <c r="A239" s="379" t="s">
        <v>3666</v>
      </c>
      <c r="B239" s="336">
        <v>0.67879999999999996</v>
      </c>
      <c r="C239" s="336">
        <v>0.34429999999999999</v>
      </c>
    </row>
    <row r="240" spans="1:3" hidden="1">
      <c r="A240" s="379" t="s">
        <v>3667</v>
      </c>
      <c r="B240" s="336">
        <v>0.6079</v>
      </c>
      <c r="C240" s="336">
        <v>0.3115</v>
      </c>
    </row>
    <row r="241" spans="1:3" hidden="1">
      <c r="A241" s="379" t="s">
        <v>3668</v>
      </c>
      <c r="B241" s="336">
        <v>0.59850000000000003</v>
      </c>
      <c r="C241" s="336">
        <v>0.30959999999999999</v>
      </c>
    </row>
    <row r="242" spans="1:3" hidden="1">
      <c r="A242" s="379" t="s">
        <v>3669</v>
      </c>
      <c r="B242" s="336">
        <v>0.59489999999999998</v>
      </c>
      <c r="C242" s="336">
        <v>0.30570000000000003</v>
      </c>
    </row>
    <row r="243" spans="1:3" hidden="1">
      <c r="A243" s="379" t="s">
        <v>3670</v>
      </c>
      <c r="B243" s="336">
        <v>0.58960000000000001</v>
      </c>
      <c r="C243" s="336">
        <v>0.30480000000000002</v>
      </c>
    </row>
    <row r="244" spans="1:3" hidden="1">
      <c r="A244" s="379" t="s">
        <v>3671</v>
      </c>
      <c r="B244" s="336">
        <v>0.57979999999999998</v>
      </c>
      <c r="C244" s="336">
        <v>0.30199999999999999</v>
      </c>
    </row>
    <row r="245" spans="1:3" hidden="1">
      <c r="A245" s="379" t="s">
        <v>3672</v>
      </c>
      <c r="B245" s="336">
        <v>0.57650000000000001</v>
      </c>
      <c r="C245" s="336">
        <v>0.29720000000000002</v>
      </c>
    </row>
    <row r="246" spans="1:3" hidden="1">
      <c r="A246" s="379" t="s">
        <v>3673</v>
      </c>
      <c r="B246" s="336">
        <v>0.57799999999999996</v>
      </c>
      <c r="C246" s="336">
        <v>0.30249999999999999</v>
      </c>
    </row>
    <row r="247" spans="1:3" hidden="1">
      <c r="A247" s="379" t="s">
        <v>3674</v>
      </c>
      <c r="B247" s="336">
        <v>0.58240000000000003</v>
      </c>
      <c r="C247" s="336">
        <v>0.30919999999999997</v>
      </c>
    </row>
    <row r="248" spans="1:3" hidden="1">
      <c r="A248" s="379" t="s">
        <v>3675</v>
      </c>
      <c r="B248" s="336">
        <v>0.58509999999999995</v>
      </c>
      <c r="C248" s="336">
        <v>0.31459999999999999</v>
      </c>
    </row>
    <row r="249" spans="1:3" hidden="1">
      <c r="A249" s="379" t="s">
        <v>3676</v>
      </c>
      <c r="B249" s="336">
        <v>0.59230000000000005</v>
      </c>
      <c r="C249" s="336">
        <v>0.31530000000000002</v>
      </c>
    </row>
    <row r="250" spans="1:3" hidden="1">
      <c r="A250" s="379" t="s">
        <v>3677</v>
      </c>
      <c r="B250" s="336">
        <v>0.59040000000000004</v>
      </c>
      <c r="C250" s="336">
        <v>0.31319999999999998</v>
      </c>
    </row>
    <row r="251" spans="1:3" hidden="1">
      <c r="A251" s="379" t="s">
        <v>3678</v>
      </c>
      <c r="B251" s="336">
        <v>0.58199999999999996</v>
      </c>
      <c r="C251" s="336">
        <v>0.3039</v>
      </c>
    </row>
    <row r="252" spans="1:3" hidden="1">
      <c r="A252" s="379" t="s">
        <v>3679</v>
      </c>
      <c r="B252" s="336">
        <v>0.57679999999999998</v>
      </c>
      <c r="C252" s="336">
        <v>0.28620000000000001</v>
      </c>
    </row>
    <row r="253" spans="1:3" hidden="1">
      <c r="A253" s="379" t="s">
        <v>3680</v>
      </c>
      <c r="B253" s="336">
        <v>0.57789999999999997</v>
      </c>
      <c r="C253" s="336">
        <v>0.2888</v>
      </c>
    </row>
    <row r="254" spans="1:3" hidden="1">
      <c r="A254" s="379" t="s">
        <v>3681</v>
      </c>
      <c r="B254" s="336">
        <v>0.58120000000000005</v>
      </c>
      <c r="C254" s="336">
        <v>0.29480000000000001</v>
      </c>
    </row>
    <row r="255" spans="1:3" hidden="1">
      <c r="A255" s="379" t="s">
        <v>3682</v>
      </c>
      <c r="B255" s="336">
        <v>0.58140000000000003</v>
      </c>
      <c r="C255" s="336">
        <v>0.29749999999999999</v>
      </c>
    </row>
    <row r="256" spans="1:3" hidden="1">
      <c r="A256" s="379" t="s">
        <v>3683</v>
      </c>
      <c r="B256" s="336">
        <v>0.58020000000000005</v>
      </c>
      <c r="C256" s="336">
        <v>0.30270000000000002</v>
      </c>
    </row>
    <row r="257" spans="1:3" hidden="1">
      <c r="A257" s="379" t="s">
        <v>3684</v>
      </c>
      <c r="B257" s="336">
        <v>0.57969999999999999</v>
      </c>
      <c r="C257" s="336">
        <v>0.30780000000000002</v>
      </c>
    </row>
    <row r="258" spans="1:3" hidden="1">
      <c r="A258" s="379" t="s">
        <v>3685</v>
      </c>
      <c r="B258" s="336">
        <v>0.58160000000000001</v>
      </c>
      <c r="C258" s="336">
        <v>0.31419999999999998</v>
      </c>
    </row>
    <row r="259" spans="1:3" hidden="1">
      <c r="A259" s="379" t="s">
        <v>3686</v>
      </c>
      <c r="B259" s="336">
        <v>0.58030000000000004</v>
      </c>
      <c r="C259" s="336">
        <v>0.31869999999999998</v>
      </c>
    </row>
    <row r="260" spans="1:3" hidden="1">
      <c r="A260" s="379" t="s">
        <v>3687</v>
      </c>
      <c r="B260" s="336">
        <v>0.57920000000000005</v>
      </c>
      <c r="C260" s="336">
        <v>0.32029999999999997</v>
      </c>
    </row>
    <row r="261" spans="1:3" hidden="1">
      <c r="A261" s="379" t="s">
        <v>3688</v>
      </c>
      <c r="B261" s="336">
        <v>0.57620000000000005</v>
      </c>
      <c r="C261" s="336">
        <v>0.31859999999999999</v>
      </c>
    </row>
    <row r="262" spans="1:3" hidden="1">
      <c r="A262" s="379" t="s">
        <v>3689</v>
      </c>
      <c r="B262" s="336">
        <v>0.58599999999999997</v>
      </c>
      <c r="C262" s="336">
        <v>0.3261</v>
      </c>
    </row>
    <row r="263" spans="1:3" hidden="1">
      <c r="A263" s="379" t="s">
        <v>3690</v>
      </c>
      <c r="B263" s="336">
        <v>0.63370000000000004</v>
      </c>
      <c r="C263" s="336">
        <v>0.36249999999999999</v>
      </c>
    </row>
    <row r="264" spans="1:3" hidden="1">
      <c r="A264" s="379" t="s">
        <v>3691</v>
      </c>
      <c r="B264" s="336">
        <v>0.71699999999999997</v>
      </c>
      <c r="C264" s="336">
        <v>0.4113</v>
      </c>
    </row>
    <row r="265" spans="1:3" hidden="1">
      <c r="A265" s="379" t="s">
        <v>3692</v>
      </c>
      <c r="B265" s="336">
        <v>0.74780000000000002</v>
      </c>
      <c r="C265" s="336">
        <v>0.42580000000000001</v>
      </c>
    </row>
    <row r="266" spans="1:3" hidden="1">
      <c r="A266" s="379" t="s">
        <v>3693</v>
      </c>
      <c r="B266" s="336">
        <v>0.74990000000000001</v>
      </c>
      <c r="C266" s="336">
        <v>0.42180000000000001</v>
      </c>
    </row>
    <row r="267" spans="1:3" hidden="1">
      <c r="A267" s="379" t="s">
        <v>3694</v>
      </c>
      <c r="B267" s="336">
        <v>0.75419999999999998</v>
      </c>
      <c r="C267" s="336">
        <v>0.41710000000000003</v>
      </c>
    </row>
    <row r="268" spans="1:3" hidden="1">
      <c r="A268" s="379" t="s">
        <v>3695</v>
      </c>
      <c r="B268" s="336">
        <v>0.75649999999999995</v>
      </c>
      <c r="C268" s="336">
        <v>0.42330000000000001</v>
      </c>
    </row>
    <row r="269" spans="1:3" hidden="1">
      <c r="A269" s="379" t="s">
        <v>3696</v>
      </c>
      <c r="B269" s="336">
        <v>0.75360000000000005</v>
      </c>
      <c r="C269" s="336">
        <v>0.4244</v>
      </c>
    </row>
    <row r="270" spans="1:3" hidden="1">
      <c r="A270" s="379" t="s">
        <v>3697</v>
      </c>
      <c r="B270" s="336">
        <v>0.74519999999999997</v>
      </c>
      <c r="C270" s="336">
        <v>0.4128</v>
      </c>
    </row>
    <row r="271" spans="1:3" hidden="1">
      <c r="A271" s="379" t="s">
        <v>3698</v>
      </c>
      <c r="B271" s="336">
        <v>0.73699999999999999</v>
      </c>
      <c r="C271" s="336">
        <v>0.41649999999999998</v>
      </c>
    </row>
    <row r="272" spans="1:3" hidden="1">
      <c r="A272" s="379" t="s">
        <v>3699</v>
      </c>
      <c r="B272" s="336">
        <v>0.73309999999999997</v>
      </c>
      <c r="C272" s="336">
        <v>0.41660000000000003</v>
      </c>
    </row>
    <row r="273" spans="1:3" hidden="1">
      <c r="A273" s="379" t="s">
        <v>3700</v>
      </c>
      <c r="B273" s="336">
        <v>0.71189999999999998</v>
      </c>
      <c r="C273" s="336">
        <v>0.40460000000000002</v>
      </c>
    </row>
    <row r="274" spans="1:3" hidden="1">
      <c r="A274" s="379" t="s">
        <v>3701</v>
      </c>
      <c r="B274" s="336">
        <v>0.69489999999999996</v>
      </c>
      <c r="C274" s="336">
        <v>0.39340000000000003</v>
      </c>
    </row>
    <row r="275" spans="1:3" hidden="1">
      <c r="A275" s="379" t="s">
        <v>3702</v>
      </c>
      <c r="B275" s="336">
        <v>0.68020000000000003</v>
      </c>
      <c r="C275" s="336">
        <v>0.37719999999999998</v>
      </c>
    </row>
    <row r="276" spans="1:3" hidden="1">
      <c r="A276" s="379" t="s">
        <v>3703</v>
      </c>
      <c r="B276" s="336">
        <v>0.6734</v>
      </c>
      <c r="C276" s="336">
        <v>0.38040000000000002</v>
      </c>
    </row>
    <row r="277" spans="1:3" hidden="1">
      <c r="A277" s="379" t="s">
        <v>3704</v>
      </c>
      <c r="B277" s="336">
        <v>0.6734</v>
      </c>
      <c r="C277" s="336">
        <v>0.3826</v>
      </c>
    </row>
    <row r="278" spans="1:3" hidden="1">
      <c r="A278" s="379" t="s">
        <v>3705</v>
      </c>
      <c r="B278" s="336">
        <v>0.70779999999999998</v>
      </c>
      <c r="C278" s="336">
        <v>0.40429999999999999</v>
      </c>
    </row>
    <row r="279" spans="1:3" hidden="1">
      <c r="A279" s="379" t="s">
        <v>3706</v>
      </c>
      <c r="B279" s="336">
        <v>0.7339</v>
      </c>
      <c r="C279" s="336">
        <v>0.42609999999999998</v>
      </c>
    </row>
    <row r="280" spans="1:3" hidden="1">
      <c r="A280" s="379" t="s">
        <v>3707</v>
      </c>
      <c r="B280" s="336">
        <v>0.74950000000000006</v>
      </c>
      <c r="C280" s="336">
        <v>0.44500000000000001</v>
      </c>
    </row>
    <row r="281" spans="1:3" hidden="1">
      <c r="A281" s="379" t="s">
        <v>3708</v>
      </c>
      <c r="B281" s="336">
        <v>0.75549999999999995</v>
      </c>
      <c r="C281" s="336">
        <v>0.4501</v>
      </c>
    </row>
    <row r="282" spans="1:3" hidden="1">
      <c r="A282" s="379" t="s">
        <v>3709</v>
      </c>
      <c r="B282" s="336">
        <v>0.75870000000000004</v>
      </c>
      <c r="C282" s="336">
        <v>0.44779999999999998</v>
      </c>
    </row>
    <row r="283" spans="1:3" hidden="1">
      <c r="A283" s="379" t="s">
        <v>3710</v>
      </c>
      <c r="B283" s="336">
        <v>0.76219999999999999</v>
      </c>
      <c r="C283" s="336">
        <v>0.44419999999999998</v>
      </c>
    </row>
    <row r="284" spans="1:3" hidden="1">
      <c r="A284" s="379" t="s">
        <v>3711</v>
      </c>
      <c r="B284" s="336">
        <v>0.74480000000000002</v>
      </c>
      <c r="C284" s="336">
        <v>0.42880000000000001</v>
      </c>
    </row>
    <row r="285" spans="1:3" hidden="1">
      <c r="A285" s="379" t="s">
        <v>3712</v>
      </c>
      <c r="B285" s="336">
        <v>0.72140000000000004</v>
      </c>
      <c r="C285" s="336">
        <v>0.41689999999999999</v>
      </c>
    </row>
    <row r="286" spans="1:3" hidden="1">
      <c r="A286" s="379" t="s">
        <v>3713</v>
      </c>
      <c r="B286" s="336">
        <v>0.69920000000000004</v>
      </c>
      <c r="C286" s="336">
        <v>0.41310000000000002</v>
      </c>
    </row>
    <row r="287" spans="1:3" hidden="1">
      <c r="A287" s="379" t="s">
        <v>3714</v>
      </c>
      <c r="B287" s="336">
        <v>0.69720000000000004</v>
      </c>
      <c r="C287" s="336">
        <v>0.41689999999999999</v>
      </c>
    </row>
    <row r="288" spans="1:3" hidden="1">
      <c r="A288" s="379" t="s">
        <v>3715</v>
      </c>
      <c r="B288" s="336">
        <v>0.72509999999999997</v>
      </c>
      <c r="C288" s="336">
        <v>0.43580000000000002</v>
      </c>
    </row>
    <row r="289" spans="1:3" hidden="1">
      <c r="A289" s="379" t="s">
        <v>3716</v>
      </c>
      <c r="B289" s="336">
        <v>0.76590000000000003</v>
      </c>
      <c r="C289" s="336">
        <v>0.45679999999999998</v>
      </c>
    </row>
    <row r="290" spans="1:3" hidden="1">
      <c r="A290" s="379" t="s">
        <v>3717</v>
      </c>
      <c r="B290" s="336">
        <v>0.74980000000000002</v>
      </c>
      <c r="C290" s="336">
        <v>0.44700000000000001</v>
      </c>
    </row>
    <row r="291" spans="1:3" hidden="1">
      <c r="A291" s="379" t="s">
        <v>3718</v>
      </c>
      <c r="B291" s="336">
        <v>0.69550000000000001</v>
      </c>
      <c r="C291" s="336">
        <v>0.4199</v>
      </c>
    </row>
    <row r="292" spans="1:3" hidden="1">
      <c r="A292" s="379" t="s">
        <v>3719</v>
      </c>
      <c r="B292" s="336">
        <v>0.66</v>
      </c>
      <c r="C292" s="336">
        <v>0.39889999999999998</v>
      </c>
    </row>
    <row r="293" spans="1:3" hidden="1">
      <c r="A293" s="379" t="s">
        <v>3720</v>
      </c>
      <c r="B293" s="336">
        <v>0.63919999999999999</v>
      </c>
      <c r="C293" s="336">
        <v>0.38740000000000002</v>
      </c>
    </row>
    <row r="294" spans="1:3" hidden="1">
      <c r="A294" s="379" t="s">
        <v>3721</v>
      </c>
      <c r="B294" s="336">
        <v>0.63270000000000004</v>
      </c>
      <c r="C294" s="336">
        <v>0.3881</v>
      </c>
    </row>
    <row r="295" spans="1:3" hidden="1">
      <c r="A295" s="379" t="s">
        <v>3722</v>
      </c>
      <c r="B295" s="336">
        <v>0.63900000000000001</v>
      </c>
      <c r="C295" s="336">
        <v>0.39029999999999998</v>
      </c>
    </row>
    <row r="296" spans="1:3" hidden="1">
      <c r="A296" s="379" t="s">
        <v>3723</v>
      </c>
      <c r="B296" s="336">
        <v>0.67730000000000001</v>
      </c>
      <c r="C296" s="336">
        <v>0.42070000000000002</v>
      </c>
    </row>
    <row r="297" spans="1:3" hidden="1">
      <c r="A297" s="379" t="s">
        <v>3724</v>
      </c>
      <c r="B297" s="336">
        <v>0.72309999999999997</v>
      </c>
      <c r="C297" s="336">
        <v>0.45169999999999999</v>
      </c>
    </row>
    <row r="298" spans="1:3" hidden="1">
      <c r="A298" s="379" t="s">
        <v>3725</v>
      </c>
      <c r="B298" s="336">
        <v>0.71379999999999999</v>
      </c>
      <c r="C298" s="336">
        <v>0.44479999999999997</v>
      </c>
    </row>
    <row r="299" spans="1:3" hidden="1">
      <c r="A299" s="379" t="s">
        <v>3726</v>
      </c>
      <c r="B299" s="336">
        <v>0.72350000000000003</v>
      </c>
      <c r="C299" s="336">
        <v>0.45029999999999998</v>
      </c>
    </row>
    <row r="300" spans="1:3" hidden="1">
      <c r="A300" s="379" t="s">
        <v>3727</v>
      </c>
      <c r="B300" s="336">
        <v>0.72509999999999997</v>
      </c>
      <c r="C300" s="336">
        <v>0.4551</v>
      </c>
    </row>
    <row r="301" spans="1:3" hidden="1">
      <c r="A301" s="379" t="s">
        <v>3728</v>
      </c>
      <c r="B301" s="336">
        <v>0.71699999999999997</v>
      </c>
      <c r="C301" s="336">
        <v>0.4541</v>
      </c>
    </row>
    <row r="302" spans="1:3" hidden="1">
      <c r="A302" s="379" t="s">
        <v>3729</v>
      </c>
      <c r="B302" s="336">
        <v>0.69740000000000002</v>
      </c>
      <c r="C302" s="336">
        <v>0.44540000000000002</v>
      </c>
    </row>
    <row r="303" spans="1:3" hidden="1">
      <c r="A303" s="379" t="s">
        <v>3730</v>
      </c>
      <c r="B303" s="336">
        <v>0.69410000000000005</v>
      </c>
      <c r="C303" s="336">
        <v>0.4385</v>
      </c>
    </row>
    <row r="304" spans="1:3" hidden="1">
      <c r="A304" s="379" t="s">
        <v>3731</v>
      </c>
      <c r="B304" s="336">
        <v>0.71109999999999995</v>
      </c>
      <c r="C304" s="336">
        <v>0.43790000000000001</v>
      </c>
    </row>
    <row r="305" spans="1:3" hidden="1">
      <c r="A305" s="379" t="s">
        <v>3732</v>
      </c>
      <c r="B305" s="336">
        <v>0.74129999999999996</v>
      </c>
      <c r="C305" s="336">
        <v>0.45629999999999998</v>
      </c>
    </row>
    <row r="306" spans="1:3" hidden="1">
      <c r="A306" s="379" t="s">
        <v>3733</v>
      </c>
      <c r="B306" s="336">
        <v>0.73860000000000003</v>
      </c>
      <c r="C306" s="336">
        <v>0.4531</v>
      </c>
    </row>
    <row r="307" spans="1:3" hidden="1">
      <c r="A307" s="379" t="s">
        <v>3734</v>
      </c>
      <c r="B307" s="336">
        <v>0.73939999999999995</v>
      </c>
      <c r="C307" s="336">
        <v>0.43890000000000001</v>
      </c>
    </row>
    <row r="308" spans="1:3" hidden="1">
      <c r="A308" s="379" t="s">
        <v>3735</v>
      </c>
      <c r="B308" s="336">
        <v>0.74280000000000002</v>
      </c>
      <c r="C308" s="336">
        <v>0.4178</v>
      </c>
    </row>
    <row r="309" spans="1:3" hidden="1">
      <c r="A309" s="379" t="s">
        <v>3736</v>
      </c>
      <c r="B309" s="336">
        <v>0.75880000000000003</v>
      </c>
      <c r="C309" s="336">
        <v>0.40970000000000001</v>
      </c>
    </row>
    <row r="310" spans="1:3" hidden="1">
      <c r="A310" s="379" t="s">
        <v>3737</v>
      </c>
      <c r="B310" s="336">
        <v>0.76549999999999996</v>
      </c>
      <c r="C310" s="336">
        <v>0.41849999999999998</v>
      </c>
    </row>
    <row r="311" spans="1:3" hidden="1">
      <c r="A311" s="379" t="s">
        <v>3738</v>
      </c>
      <c r="B311" s="336">
        <v>0.76539999999999997</v>
      </c>
      <c r="C311" s="336">
        <v>0.38840000000000002</v>
      </c>
    </row>
    <row r="312" spans="1:3" hidden="1">
      <c r="A312" s="379" t="s">
        <v>3739</v>
      </c>
      <c r="B312" s="336">
        <v>0.76329999999999998</v>
      </c>
      <c r="C312" s="336">
        <v>0.33789999999999998</v>
      </c>
    </row>
    <row r="313" spans="1:3" hidden="1">
      <c r="A313" s="379" t="s">
        <v>3740</v>
      </c>
      <c r="B313" s="336">
        <v>0.73760000000000003</v>
      </c>
      <c r="C313" s="336">
        <v>0.34510000000000002</v>
      </c>
    </row>
    <row r="314" spans="1:3" hidden="1">
      <c r="A314" s="379" t="s">
        <v>3741</v>
      </c>
      <c r="B314" s="336">
        <v>0.71120000000000005</v>
      </c>
      <c r="C314" s="336">
        <v>0.31280000000000002</v>
      </c>
    </row>
    <row r="315" spans="1:3" hidden="1">
      <c r="A315" s="379" t="s">
        <v>3742</v>
      </c>
      <c r="B315" s="336">
        <v>0.68379999999999996</v>
      </c>
      <c r="C315" s="336">
        <v>0.31569999999999998</v>
      </c>
    </row>
    <row r="316" spans="1:3" hidden="1">
      <c r="A316" s="379" t="s">
        <v>3743</v>
      </c>
      <c r="B316" s="336">
        <v>0.68230000000000002</v>
      </c>
      <c r="C316" s="336">
        <v>0.31709999999999999</v>
      </c>
    </row>
    <row r="317" spans="1:3" hidden="1">
      <c r="A317" s="379" t="s">
        <v>3744</v>
      </c>
      <c r="B317" s="336">
        <v>0.73250000000000004</v>
      </c>
      <c r="C317" s="336">
        <v>0.32250000000000001</v>
      </c>
    </row>
    <row r="318" spans="1:3" hidden="1">
      <c r="A318" s="379" t="s">
        <v>3745</v>
      </c>
      <c r="B318" s="336">
        <v>0.76539999999999997</v>
      </c>
      <c r="C318" s="336">
        <v>0.32290000000000002</v>
      </c>
    </row>
    <row r="319" spans="1:3" hidden="1">
      <c r="A319" s="379" t="s">
        <v>3746</v>
      </c>
      <c r="B319" s="336">
        <v>0.73870000000000002</v>
      </c>
      <c r="C319" s="336">
        <v>0.32079999999999997</v>
      </c>
    </row>
    <row r="320" spans="1:3" hidden="1">
      <c r="A320" s="379" t="s">
        <v>3747</v>
      </c>
      <c r="B320" s="336">
        <v>0.73619999999999997</v>
      </c>
      <c r="C320" s="336">
        <v>0.30170000000000002</v>
      </c>
    </row>
    <row r="321" spans="1:3" hidden="1">
      <c r="A321" s="379" t="s">
        <v>3748</v>
      </c>
      <c r="B321" s="336">
        <v>0.7359</v>
      </c>
      <c r="C321" s="336">
        <v>0.30380000000000001</v>
      </c>
    </row>
    <row r="322" spans="1:3" hidden="1">
      <c r="A322" s="379" t="s">
        <v>3749</v>
      </c>
      <c r="B322" s="336">
        <v>0.73860000000000003</v>
      </c>
      <c r="C322" s="336">
        <v>0.31240000000000001</v>
      </c>
    </row>
    <row r="323" spans="1:3" hidden="1">
      <c r="A323" s="379" t="s">
        <v>3750</v>
      </c>
      <c r="B323" s="336">
        <v>0.73919999999999997</v>
      </c>
      <c r="C323" s="336">
        <v>0.31030000000000002</v>
      </c>
    </row>
    <row r="324" spans="1:3" hidden="1">
      <c r="A324" s="379" t="s">
        <v>3751</v>
      </c>
      <c r="B324" s="336">
        <v>0.75329999999999997</v>
      </c>
      <c r="C324" s="336">
        <v>0.31900000000000001</v>
      </c>
    </row>
    <row r="325" spans="1:3" hidden="1">
      <c r="A325" s="379" t="s">
        <v>3752</v>
      </c>
      <c r="B325" s="336">
        <v>0.76900000000000002</v>
      </c>
      <c r="C325" s="336">
        <v>0.34160000000000001</v>
      </c>
    </row>
    <row r="326" spans="1:3" hidden="1">
      <c r="A326" s="379" t="s">
        <v>3753</v>
      </c>
      <c r="B326" s="336">
        <v>0.77780000000000005</v>
      </c>
      <c r="C326" s="336">
        <v>0.33279999999999998</v>
      </c>
    </row>
    <row r="327" spans="1:3" hidden="1">
      <c r="A327" s="379" t="s">
        <v>3754</v>
      </c>
      <c r="B327" s="336">
        <v>0.80559999999999998</v>
      </c>
      <c r="C327" s="336">
        <v>0.34350000000000003</v>
      </c>
    </row>
    <row r="328" spans="1:3" hidden="1">
      <c r="A328" s="379" t="s">
        <v>3755</v>
      </c>
      <c r="B328" s="336">
        <v>0.80559999999999998</v>
      </c>
      <c r="C328" s="336">
        <v>0.34949999999999998</v>
      </c>
    </row>
    <row r="329" spans="1:3" hidden="1">
      <c r="A329" s="379" t="s">
        <v>3756</v>
      </c>
      <c r="B329" s="336">
        <v>0.82079999999999997</v>
      </c>
      <c r="C329" s="336">
        <v>0.35720000000000002</v>
      </c>
    </row>
    <row r="330" spans="1:3" hidden="1">
      <c r="A330" s="379" t="s">
        <v>3757</v>
      </c>
      <c r="B330" s="336">
        <v>0.78500000000000003</v>
      </c>
      <c r="C330" s="336">
        <v>0.34539999999999998</v>
      </c>
    </row>
    <row r="331" spans="1:3" hidden="1">
      <c r="A331" s="379" t="s">
        <v>3758</v>
      </c>
      <c r="B331" s="336">
        <v>0.72789999999999999</v>
      </c>
      <c r="C331" s="336">
        <v>0.31119999999999998</v>
      </c>
    </row>
    <row r="332" spans="1:3" hidden="1">
      <c r="A332" s="379" t="s">
        <v>3759</v>
      </c>
      <c r="B332" s="336">
        <v>0.7107</v>
      </c>
      <c r="C332" s="336">
        <v>0.30070000000000002</v>
      </c>
    </row>
    <row r="333" spans="1:3" hidden="1">
      <c r="A333" s="379" t="s">
        <v>3760</v>
      </c>
      <c r="B333" s="336">
        <v>0.69269999999999998</v>
      </c>
      <c r="C333" s="336">
        <v>0.28910000000000002</v>
      </c>
    </row>
    <row r="334" spans="1:3" hidden="1">
      <c r="A334" s="379" t="s">
        <v>3761</v>
      </c>
      <c r="B334" s="336">
        <v>0.68089999999999995</v>
      </c>
      <c r="C334" s="336">
        <v>0.29160000000000003</v>
      </c>
    </row>
    <row r="335" spans="1:3" hidden="1">
      <c r="A335" s="379" t="s">
        <v>3762</v>
      </c>
      <c r="B335" s="336">
        <v>0.63959999999999995</v>
      </c>
      <c r="C335" s="336">
        <v>0.28239999999999998</v>
      </c>
    </row>
    <row r="336" spans="1:3" hidden="1">
      <c r="A336" s="379" t="s">
        <v>3763</v>
      </c>
      <c r="B336" s="336">
        <v>0.59260000000000002</v>
      </c>
      <c r="C336" s="336">
        <v>0.26300000000000001</v>
      </c>
    </row>
    <row r="337" spans="1:3" hidden="1">
      <c r="A337" s="379" t="s">
        <v>3764</v>
      </c>
      <c r="B337" s="336">
        <v>0.56540000000000001</v>
      </c>
      <c r="C337" s="336">
        <v>0.24859999999999999</v>
      </c>
    </row>
    <row r="338" spans="1:3" hidden="1">
      <c r="A338" s="379" t="s">
        <v>3765</v>
      </c>
      <c r="B338" s="336">
        <v>0.58199999999999996</v>
      </c>
      <c r="C338" s="336">
        <v>0.26419999999999999</v>
      </c>
    </row>
    <row r="339" spans="1:3" hidden="1">
      <c r="A339" s="379" t="s">
        <v>3766</v>
      </c>
      <c r="B339" s="336">
        <v>0.67030000000000001</v>
      </c>
      <c r="C339" s="336">
        <v>0.30659999999999998</v>
      </c>
    </row>
    <row r="340" spans="1:3" hidden="1">
      <c r="A340" s="379" t="s">
        <v>3767</v>
      </c>
      <c r="B340" s="336">
        <v>0.68459999999999999</v>
      </c>
      <c r="C340" s="336">
        <v>0.30919999999999997</v>
      </c>
    </row>
    <row r="341" spans="1:3" hidden="1">
      <c r="A341" s="379" t="s">
        <v>3768</v>
      </c>
      <c r="B341" s="336">
        <v>0.58830000000000005</v>
      </c>
      <c r="C341" s="336">
        <v>0.26800000000000002</v>
      </c>
    </row>
    <row r="342" spans="1:3" hidden="1">
      <c r="A342" s="379" t="s">
        <v>3769</v>
      </c>
      <c r="B342" s="336">
        <v>0.57850000000000001</v>
      </c>
      <c r="C342" s="336">
        <v>0.27379999999999999</v>
      </c>
    </row>
    <row r="343" spans="1:3" hidden="1">
      <c r="A343" s="379" t="s">
        <v>3770</v>
      </c>
      <c r="B343" s="336">
        <v>0.58350000000000002</v>
      </c>
      <c r="C343" s="336">
        <v>0.27979999999999999</v>
      </c>
    </row>
    <row r="344" spans="1:3" hidden="1">
      <c r="A344" s="379" t="s">
        <v>3771</v>
      </c>
      <c r="B344" s="336">
        <v>0.59109999999999996</v>
      </c>
      <c r="C344" s="336">
        <v>0.28970000000000001</v>
      </c>
    </row>
    <row r="345" spans="1:3" hidden="1">
      <c r="A345" s="379" t="s">
        <v>3772</v>
      </c>
      <c r="B345" s="336">
        <v>0.58779999999999999</v>
      </c>
      <c r="C345" s="336">
        <v>0.2928</v>
      </c>
    </row>
    <row r="346" spans="1:3" hidden="1">
      <c r="A346" s="379" t="s">
        <v>3773</v>
      </c>
      <c r="B346" s="336">
        <v>0.58099999999999996</v>
      </c>
      <c r="C346" s="336">
        <v>0.29830000000000001</v>
      </c>
    </row>
    <row r="347" spans="1:3" hidden="1">
      <c r="A347" s="379" t="s">
        <v>3774</v>
      </c>
      <c r="B347" s="336">
        <v>0.59089999999999998</v>
      </c>
      <c r="C347" s="336">
        <v>0.3039</v>
      </c>
    </row>
    <row r="348" spans="1:3" hidden="1">
      <c r="A348" s="379" t="s">
        <v>3775</v>
      </c>
      <c r="B348" s="336">
        <v>0.6089</v>
      </c>
      <c r="C348" s="336">
        <v>0.30969999999999998</v>
      </c>
    </row>
    <row r="349" spans="1:3" hidden="1">
      <c r="A349" s="379" t="s">
        <v>3776</v>
      </c>
      <c r="B349" s="336">
        <v>0.64559999999999995</v>
      </c>
      <c r="C349" s="336">
        <v>0.32690000000000002</v>
      </c>
    </row>
    <row r="350" spans="1:3" hidden="1">
      <c r="A350" s="379" t="s">
        <v>3777</v>
      </c>
      <c r="B350" s="336">
        <v>0.69410000000000005</v>
      </c>
      <c r="C350" s="336">
        <v>0.35560000000000003</v>
      </c>
    </row>
    <row r="351" spans="1:3" hidden="1">
      <c r="A351" s="379" t="s">
        <v>3778</v>
      </c>
      <c r="B351" s="336">
        <v>0.72829999999999995</v>
      </c>
      <c r="C351" s="336">
        <v>0.36580000000000001</v>
      </c>
    </row>
    <row r="352" spans="1:3" hidden="1">
      <c r="A352" s="379" t="s">
        <v>3779</v>
      </c>
      <c r="B352" s="336">
        <v>0.71660000000000001</v>
      </c>
      <c r="C352" s="336">
        <v>0.36780000000000002</v>
      </c>
    </row>
    <row r="353" spans="1:3" hidden="1">
      <c r="A353" s="379" t="s">
        <v>3780</v>
      </c>
      <c r="B353" s="336">
        <v>0.68820000000000003</v>
      </c>
      <c r="C353" s="336">
        <v>0.36220000000000002</v>
      </c>
    </row>
    <row r="354" spans="1:3" hidden="1">
      <c r="A354" s="379" t="s">
        <v>3781</v>
      </c>
      <c r="B354" s="336">
        <v>0.7238</v>
      </c>
      <c r="C354" s="336">
        <v>0.38500000000000001</v>
      </c>
    </row>
    <row r="355" spans="1:3" hidden="1">
      <c r="A355" s="379" t="s">
        <v>3782</v>
      </c>
      <c r="B355" s="336">
        <v>0.71040000000000003</v>
      </c>
      <c r="C355" s="336">
        <v>0.3891</v>
      </c>
    </row>
    <row r="356" spans="1:3" hidden="1">
      <c r="A356" s="379" t="s">
        <v>3783</v>
      </c>
      <c r="B356" s="336">
        <v>0.70530000000000004</v>
      </c>
      <c r="C356" s="336">
        <v>0.38290000000000002</v>
      </c>
    </row>
    <row r="357" spans="1:3" hidden="1">
      <c r="A357" s="379" t="s">
        <v>3784</v>
      </c>
      <c r="B357" s="336">
        <v>0.73499999999999999</v>
      </c>
      <c r="C357" s="336">
        <v>0.39810000000000001</v>
      </c>
    </row>
    <row r="358" spans="1:3" hidden="1">
      <c r="A358" s="379" t="s">
        <v>3785</v>
      </c>
      <c r="B358" s="336">
        <v>0.75639999999999996</v>
      </c>
      <c r="C358" s="336">
        <v>0.40620000000000001</v>
      </c>
    </row>
    <row r="359" spans="1:3" hidden="1">
      <c r="A359" s="379" t="s">
        <v>3786</v>
      </c>
      <c r="B359" s="336">
        <v>0.74509999999999998</v>
      </c>
      <c r="C359" s="336">
        <v>0.39689999999999998</v>
      </c>
    </row>
    <row r="360" spans="1:3" hidden="1">
      <c r="A360" s="379" t="s">
        <v>3787</v>
      </c>
      <c r="B360" s="336">
        <v>0.78790000000000004</v>
      </c>
      <c r="C360" s="336">
        <v>0.43109999999999998</v>
      </c>
    </row>
    <row r="361" spans="1:3" hidden="1">
      <c r="A361" s="379" t="s">
        <v>3788</v>
      </c>
      <c r="B361" s="336">
        <v>0.78820000000000001</v>
      </c>
      <c r="C361" s="336">
        <v>0.43619999999999998</v>
      </c>
    </row>
    <row r="362" spans="1:3" hidden="1">
      <c r="A362" s="379" t="s">
        <v>3789</v>
      </c>
      <c r="B362" s="336">
        <v>0.85089999999999999</v>
      </c>
      <c r="C362" s="336">
        <v>0.47260000000000002</v>
      </c>
    </row>
    <row r="363" spans="1:3" hidden="1">
      <c r="A363" s="379" t="s">
        <v>3790</v>
      </c>
      <c r="B363" s="336">
        <v>0.89629999999999999</v>
      </c>
      <c r="C363" s="336">
        <v>0.50219999999999998</v>
      </c>
    </row>
    <row r="364" spans="1:3" hidden="1">
      <c r="A364" s="379" t="s">
        <v>3791</v>
      </c>
      <c r="B364" s="336">
        <v>0.90069999999999995</v>
      </c>
      <c r="C364" s="336">
        <v>0.51500000000000001</v>
      </c>
    </row>
    <row r="365" spans="1:3" hidden="1">
      <c r="A365" s="379" t="s">
        <v>3792</v>
      </c>
      <c r="B365" s="336">
        <v>0.93400000000000005</v>
      </c>
      <c r="C365" s="336">
        <v>0.54630000000000001</v>
      </c>
    </row>
    <row r="366" spans="1:3" hidden="1">
      <c r="A366" s="379" t="s">
        <v>3793</v>
      </c>
      <c r="B366" s="336">
        <v>0.95789999999999997</v>
      </c>
      <c r="C366" s="336">
        <v>0.55579999999999996</v>
      </c>
    </row>
    <row r="367" spans="1:3" hidden="1">
      <c r="A367" s="379" t="s">
        <v>3794</v>
      </c>
      <c r="B367" s="336">
        <v>0.96689999999999998</v>
      </c>
      <c r="C367" s="336">
        <v>0.5544</v>
      </c>
    </row>
    <row r="368" spans="1:3" hidden="1">
      <c r="A368" s="379" t="s">
        <v>3795</v>
      </c>
      <c r="B368" s="336">
        <v>0.94689999999999996</v>
      </c>
      <c r="C368" s="336">
        <v>0.54779999999999995</v>
      </c>
    </row>
    <row r="369" spans="1:3" hidden="1">
      <c r="A369" s="379" t="s">
        <v>3796</v>
      </c>
      <c r="B369" s="336">
        <v>0.95230000000000004</v>
      </c>
      <c r="C369" s="336">
        <v>0.55369999999999997</v>
      </c>
    </row>
    <row r="370" spans="1:3" hidden="1">
      <c r="A370" s="379" t="s">
        <v>3797</v>
      </c>
      <c r="B370" s="336">
        <v>0.93379999999999996</v>
      </c>
      <c r="C370" s="336">
        <v>0.54210000000000003</v>
      </c>
    </row>
    <row r="371" spans="1:3" hidden="1">
      <c r="A371" s="379" t="s">
        <v>3798</v>
      </c>
      <c r="B371" s="336">
        <v>0.92800000000000005</v>
      </c>
      <c r="C371" s="336">
        <v>0.53439999999999999</v>
      </c>
    </row>
    <row r="372" spans="1:3" hidden="1">
      <c r="A372" s="379" t="s">
        <v>3799</v>
      </c>
      <c r="B372" s="336">
        <v>0.93500000000000005</v>
      </c>
      <c r="C372" s="336">
        <v>0.54159999999999997</v>
      </c>
    </row>
    <row r="373" spans="1:3" hidden="1">
      <c r="A373" s="379" t="s">
        <v>3800</v>
      </c>
      <c r="B373" s="336">
        <v>0.9647</v>
      </c>
      <c r="C373" s="336">
        <v>0.54990000000000006</v>
      </c>
    </row>
    <row r="374" spans="1:3" hidden="1">
      <c r="A374" s="379" t="s">
        <v>3801</v>
      </c>
      <c r="B374" s="336">
        <v>1.0243</v>
      </c>
      <c r="C374" s="336">
        <v>0.58079999999999998</v>
      </c>
    </row>
    <row r="375" spans="1:3" hidden="1">
      <c r="A375" s="379" t="s">
        <v>3802</v>
      </c>
      <c r="B375" s="336">
        <v>1.0906</v>
      </c>
      <c r="C375" s="336">
        <v>0.6139</v>
      </c>
    </row>
    <row r="376" spans="1:3" hidden="1">
      <c r="A376" s="379" t="s">
        <v>3803</v>
      </c>
      <c r="B376" s="336">
        <v>1.1019000000000001</v>
      </c>
      <c r="C376" s="336">
        <v>0.63239999999999996</v>
      </c>
    </row>
    <row r="377" spans="1:3" hidden="1">
      <c r="A377" s="379" t="s">
        <v>3804</v>
      </c>
      <c r="B377" s="336">
        <v>1.1673</v>
      </c>
      <c r="C377" s="336">
        <v>0.67359999999999998</v>
      </c>
    </row>
    <row r="378" spans="1:3" hidden="1">
      <c r="A378" s="379" t="s">
        <v>3805</v>
      </c>
      <c r="B378" s="336">
        <v>1.1892</v>
      </c>
      <c r="C378" s="336">
        <v>0.67710000000000004</v>
      </c>
    </row>
    <row r="379" spans="1:3" hidden="1">
      <c r="A379" s="379" t="s">
        <v>3806</v>
      </c>
      <c r="B379" s="336">
        <v>1.2055</v>
      </c>
      <c r="C379" s="336">
        <v>0.67379999999999995</v>
      </c>
    </row>
    <row r="380" spans="1:3" hidden="1">
      <c r="A380" s="379" t="s">
        <v>474</v>
      </c>
      <c r="B380" s="336">
        <v>1.1934</v>
      </c>
      <c r="C380" s="336">
        <v>0.64390000000000003</v>
      </c>
    </row>
    <row r="381" spans="1:3" hidden="1">
      <c r="A381" s="379" t="s">
        <v>479</v>
      </c>
      <c r="B381" s="336">
        <v>1.1612</v>
      </c>
      <c r="C381" s="336">
        <v>0.624</v>
      </c>
    </row>
    <row r="382" spans="1:3" hidden="1">
      <c r="A382" s="379" t="s">
        <v>484</v>
      </c>
      <c r="B382" s="336">
        <v>1.1234</v>
      </c>
      <c r="C382" s="336">
        <v>0.60509999999999997</v>
      </c>
    </row>
    <row r="383" spans="1:3" hidden="1">
      <c r="A383" s="379" t="s">
        <v>487</v>
      </c>
      <c r="B383" s="336">
        <v>1.0907</v>
      </c>
      <c r="C383" s="336">
        <v>0.6</v>
      </c>
    </row>
    <row r="384" spans="1:3" hidden="1">
      <c r="A384" s="379" t="s">
        <v>492</v>
      </c>
      <c r="B384" s="336">
        <v>0.99629999999999996</v>
      </c>
      <c r="C384" s="336">
        <v>0.54749999999999999</v>
      </c>
    </row>
    <row r="385" spans="1:3" hidden="1">
      <c r="A385" s="379" t="s">
        <v>497</v>
      </c>
      <c r="B385" s="336">
        <v>0.93500000000000005</v>
      </c>
      <c r="C385" s="336">
        <v>0.52249999999999996</v>
      </c>
    </row>
    <row r="386" spans="1:3" hidden="1">
      <c r="A386" s="379" t="s">
        <v>502</v>
      </c>
      <c r="B386" s="336">
        <v>0.82709999999999995</v>
      </c>
      <c r="C386" s="336">
        <v>0.4662</v>
      </c>
    </row>
    <row r="387" spans="1:3" hidden="1">
      <c r="A387" s="379" t="s">
        <v>507</v>
      </c>
      <c r="B387" s="336">
        <v>0.81389999999999996</v>
      </c>
      <c r="C387" s="336">
        <v>0.45829999999999999</v>
      </c>
    </row>
    <row r="388" spans="1:3" hidden="1">
      <c r="A388" s="379" t="s">
        <v>512</v>
      </c>
      <c r="B388" s="336">
        <v>0.75719999999999998</v>
      </c>
      <c r="C388" s="336">
        <v>0.42009999999999997</v>
      </c>
    </row>
    <row r="389" spans="1:3" hidden="1">
      <c r="A389" s="379" t="s">
        <v>516</v>
      </c>
      <c r="B389" s="336">
        <v>0.76980000000000004</v>
      </c>
      <c r="C389" s="336">
        <v>0.43109999999999998</v>
      </c>
    </row>
    <row r="390" spans="1:3" hidden="1">
      <c r="A390" s="379" t="s">
        <v>521</v>
      </c>
      <c r="B390" s="336">
        <v>0.91390000000000005</v>
      </c>
      <c r="C390" s="336">
        <v>0.51670000000000005</v>
      </c>
    </row>
    <row r="391" spans="1:3" hidden="1">
      <c r="A391" s="379" t="s">
        <v>526</v>
      </c>
      <c r="B391" s="336">
        <v>0.83230000000000004</v>
      </c>
      <c r="C391" s="336">
        <v>0.4743</v>
      </c>
    </row>
    <row r="392" spans="1:3" hidden="1">
      <c r="A392" s="379" t="s">
        <v>530</v>
      </c>
      <c r="B392" s="336">
        <v>0.76239999999999997</v>
      </c>
      <c r="C392" s="336">
        <v>0.43369999999999997</v>
      </c>
    </row>
    <row r="393" spans="1:3" hidden="1">
      <c r="A393" s="379" t="s">
        <v>535</v>
      </c>
      <c r="B393" s="336">
        <v>0.74060000000000004</v>
      </c>
      <c r="C393" s="336">
        <v>0.42420000000000002</v>
      </c>
    </row>
    <row r="394" spans="1:3" hidden="1">
      <c r="A394" s="379" t="s">
        <v>540</v>
      </c>
      <c r="B394" s="336">
        <v>0.73029999999999995</v>
      </c>
      <c r="C394" s="336">
        <v>0.40610000000000002</v>
      </c>
    </row>
    <row r="395" spans="1:3" hidden="1">
      <c r="A395" s="379" t="s">
        <v>545</v>
      </c>
      <c r="B395" s="336">
        <v>0.72629999999999995</v>
      </c>
      <c r="C395" s="336">
        <v>0.40739999999999998</v>
      </c>
    </row>
    <row r="396" spans="1:3" hidden="1">
      <c r="A396" s="379" t="s">
        <v>550</v>
      </c>
      <c r="B396" s="336">
        <v>0.72099999999999997</v>
      </c>
      <c r="C396" s="336">
        <v>0.39219999999999999</v>
      </c>
    </row>
    <row r="397" spans="1:3" hidden="1">
      <c r="A397" s="379" t="s">
        <v>555</v>
      </c>
      <c r="B397" s="336">
        <v>0.70930000000000004</v>
      </c>
      <c r="C397" s="336">
        <v>0.38450000000000001</v>
      </c>
    </row>
    <row r="398" spans="1:3" hidden="1">
      <c r="A398" s="379" t="s">
        <v>559</v>
      </c>
      <c r="B398" s="336">
        <v>0.70540000000000003</v>
      </c>
      <c r="C398" s="336">
        <v>0.38429999999999997</v>
      </c>
    </row>
    <row r="399" spans="1:3" hidden="1">
      <c r="A399" s="379" t="s">
        <v>564</v>
      </c>
      <c r="B399" s="336">
        <v>0.70199999999999996</v>
      </c>
      <c r="C399" s="336">
        <v>0.38109999999999999</v>
      </c>
    </row>
    <row r="400" spans="1:3" hidden="1">
      <c r="A400" s="379" t="s">
        <v>569</v>
      </c>
      <c r="B400" s="336">
        <v>0.73819999999999997</v>
      </c>
      <c r="C400" s="336">
        <v>0.4123</v>
      </c>
    </row>
    <row r="401" spans="1:3" hidden="1">
      <c r="A401" s="379" t="s">
        <v>574</v>
      </c>
      <c r="B401" s="336">
        <v>0.74260000000000004</v>
      </c>
      <c r="C401" s="336">
        <v>0.41649999999999998</v>
      </c>
    </row>
    <row r="402" spans="1:3" hidden="1">
      <c r="A402" s="379" t="s">
        <v>579</v>
      </c>
      <c r="B402" s="336">
        <v>0.73829999999999996</v>
      </c>
      <c r="C402" s="336">
        <v>0.41170000000000001</v>
      </c>
    </row>
    <row r="403" spans="1:3" hidden="1">
      <c r="A403" s="379" t="s">
        <v>583</v>
      </c>
      <c r="B403" s="336">
        <v>0.77239999999999998</v>
      </c>
      <c r="C403" s="336">
        <v>0.43580000000000002</v>
      </c>
    </row>
    <row r="404" spans="1:3" hidden="1">
      <c r="A404" s="379" t="s">
        <v>588</v>
      </c>
      <c r="B404" s="336">
        <v>0.82450000000000001</v>
      </c>
      <c r="C404" s="336">
        <v>0.46650000000000003</v>
      </c>
    </row>
    <row r="405" spans="1:3" hidden="1">
      <c r="A405" s="379" t="s">
        <v>593</v>
      </c>
      <c r="B405" s="336">
        <v>0.82010000000000005</v>
      </c>
      <c r="C405" s="336">
        <v>0.46260000000000001</v>
      </c>
    </row>
    <row r="406" spans="1:3" hidden="1">
      <c r="A406" s="379" t="s">
        <v>598</v>
      </c>
      <c r="B406" s="336">
        <v>0.81810000000000005</v>
      </c>
      <c r="C406" s="336">
        <v>0.4637</v>
      </c>
    </row>
    <row r="407" spans="1:3" hidden="1">
      <c r="A407" s="379" t="s">
        <v>603</v>
      </c>
      <c r="B407" s="336">
        <v>0.84109999999999996</v>
      </c>
      <c r="C407" s="336">
        <v>0.4788</v>
      </c>
    </row>
    <row r="408" spans="1:3" hidden="1">
      <c r="A408" s="379" t="s">
        <v>608</v>
      </c>
      <c r="B408" s="336">
        <v>0.83840000000000003</v>
      </c>
      <c r="C408" s="336">
        <v>0.47510000000000002</v>
      </c>
    </row>
    <row r="409" spans="1:3" hidden="1">
      <c r="A409" s="379" t="s">
        <v>613</v>
      </c>
      <c r="B409" s="336">
        <v>0.83589999999999998</v>
      </c>
      <c r="C409" s="336">
        <v>0.47610000000000002</v>
      </c>
    </row>
    <row r="410" spans="1:3" hidden="1">
      <c r="A410" s="379" t="s">
        <v>618</v>
      </c>
      <c r="B410" s="336">
        <v>0.83160000000000001</v>
      </c>
      <c r="C410" s="336">
        <v>0.4718</v>
      </c>
    </row>
    <row r="411" spans="1:3" hidden="1">
      <c r="A411" s="379" t="s">
        <v>623</v>
      </c>
      <c r="B411" s="336">
        <v>0.83579999999999999</v>
      </c>
      <c r="C411" s="336">
        <v>0.4788</v>
      </c>
    </row>
    <row r="412" spans="1:3" hidden="1">
      <c r="A412" s="379" t="s">
        <v>627</v>
      </c>
      <c r="B412" s="336">
        <v>0.85140000000000005</v>
      </c>
      <c r="C412" s="336">
        <v>0.49399999999999999</v>
      </c>
    </row>
    <row r="413" spans="1:3" hidden="1">
      <c r="A413" s="379" t="s">
        <v>632</v>
      </c>
      <c r="B413" s="336">
        <v>0.87090000000000001</v>
      </c>
      <c r="C413" s="336">
        <v>0.50749999999999995</v>
      </c>
    </row>
    <row r="414" spans="1:3" hidden="1">
      <c r="A414" s="379" t="s">
        <v>637</v>
      </c>
      <c r="B414" s="336">
        <v>0.91200000000000003</v>
      </c>
      <c r="C414" s="336">
        <v>0.53059999999999996</v>
      </c>
    </row>
    <row r="415" spans="1:3" hidden="1">
      <c r="A415" s="379" t="s">
        <v>642</v>
      </c>
      <c r="B415" s="336">
        <v>0.97330000000000005</v>
      </c>
      <c r="C415" s="336">
        <v>0.57289999999999996</v>
      </c>
    </row>
    <row r="416" spans="1:3" hidden="1">
      <c r="A416" s="379" t="s">
        <v>647</v>
      </c>
      <c r="B416" s="336">
        <v>0.97799999999999998</v>
      </c>
      <c r="C416" s="336">
        <v>0.58250000000000002</v>
      </c>
    </row>
    <row r="417" spans="1:3" hidden="1">
      <c r="A417" s="379" t="s">
        <v>651</v>
      </c>
      <c r="B417" s="336">
        <v>0.97840000000000005</v>
      </c>
      <c r="C417" s="336">
        <v>0.58889999999999998</v>
      </c>
    </row>
    <row r="418" spans="1:3" hidden="1">
      <c r="A418" s="379" t="s">
        <v>656</v>
      </c>
      <c r="B418" s="336">
        <v>0.97619999999999996</v>
      </c>
      <c r="C418" s="336">
        <v>0.57930000000000004</v>
      </c>
    </row>
    <row r="419" spans="1:3" hidden="1">
      <c r="A419" s="379" t="s">
        <v>661</v>
      </c>
      <c r="B419" s="336">
        <v>0.98040000000000005</v>
      </c>
      <c r="C419" s="336">
        <v>0.57399999999999995</v>
      </c>
    </row>
    <row r="420" spans="1:3" hidden="1">
      <c r="A420" s="379" t="s">
        <v>665</v>
      </c>
      <c r="B420" s="336">
        <v>0.98299999999999998</v>
      </c>
      <c r="C420" s="336">
        <v>0.58160000000000001</v>
      </c>
    </row>
    <row r="421" spans="1:3" hidden="1">
      <c r="A421" s="379" t="s">
        <v>670</v>
      </c>
      <c r="B421" s="336">
        <v>0.99360000000000004</v>
      </c>
      <c r="C421" s="336">
        <v>0.58150000000000002</v>
      </c>
    </row>
    <row r="422" spans="1:3" hidden="1">
      <c r="A422" s="379" t="s">
        <v>674</v>
      </c>
      <c r="B422" s="336">
        <v>1.0004999999999999</v>
      </c>
      <c r="C422" s="336">
        <v>0.58030000000000004</v>
      </c>
    </row>
    <row r="423" spans="1:3" hidden="1">
      <c r="A423" s="379" t="s">
        <v>679</v>
      </c>
      <c r="B423" s="336">
        <v>1.0404</v>
      </c>
      <c r="C423" s="336">
        <v>0.60240000000000005</v>
      </c>
    </row>
    <row r="424" spans="1:3" hidden="1">
      <c r="A424" s="379" t="s">
        <v>684</v>
      </c>
      <c r="B424" s="336">
        <v>1.0541</v>
      </c>
      <c r="C424" s="336">
        <v>0.61770000000000003</v>
      </c>
    </row>
    <row r="425" spans="1:3" hidden="1">
      <c r="A425" s="379" t="s">
        <v>689</v>
      </c>
      <c r="B425" s="336">
        <v>1.0671999999999999</v>
      </c>
      <c r="C425" s="336">
        <v>0.62960000000000005</v>
      </c>
    </row>
    <row r="426" spans="1:3" hidden="1">
      <c r="A426" s="379" t="s">
        <v>694</v>
      </c>
      <c r="B426" s="336">
        <v>1.0798000000000001</v>
      </c>
      <c r="C426" s="336">
        <v>0.63470000000000004</v>
      </c>
    </row>
    <row r="427" spans="1:3" hidden="1">
      <c r="A427" s="379" t="s">
        <v>698</v>
      </c>
      <c r="B427" s="336">
        <v>1.0908</v>
      </c>
      <c r="C427" s="336">
        <v>0.64219999999999999</v>
      </c>
    </row>
    <row r="428" spans="1:3" hidden="1">
      <c r="A428" s="379" t="s">
        <v>702</v>
      </c>
      <c r="B428" s="336">
        <v>1.1082000000000001</v>
      </c>
      <c r="C428" s="336">
        <v>0.65939999999999999</v>
      </c>
    </row>
    <row r="429" spans="1:3" hidden="1">
      <c r="A429" s="379" t="s">
        <v>707</v>
      </c>
      <c r="B429" s="336">
        <v>1.1151</v>
      </c>
      <c r="C429" s="336">
        <v>0.66220000000000001</v>
      </c>
    </row>
    <row r="430" spans="1:3" hidden="1">
      <c r="A430" s="379" t="s">
        <v>712</v>
      </c>
      <c r="B430" s="336">
        <v>1.1044</v>
      </c>
      <c r="C430" s="336">
        <v>0.65510000000000002</v>
      </c>
    </row>
    <row r="431" spans="1:3" hidden="1">
      <c r="A431" s="379" t="s">
        <v>717</v>
      </c>
      <c r="B431" s="336">
        <v>1.1074999999999999</v>
      </c>
      <c r="C431" s="336">
        <v>0.66239999999999999</v>
      </c>
    </row>
    <row r="432" spans="1:3" hidden="1">
      <c r="A432" s="379" t="s">
        <v>721</v>
      </c>
      <c r="B432" s="336">
        <v>1.1117999999999999</v>
      </c>
      <c r="C432" s="336">
        <v>0.65980000000000005</v>
      </c>
    </row>
    <row r="433" spans="1:3" hidden="1">
      <c r="A433" s="379" t="s">
        <v>726</v>
      </c>
      <c r="B433" s="336">
        <v>1.1127</v>
      </c>
      <c r="C433" s="336">
        <v>0.66610000000000003</v>
      </c>
    </row>
    <row r="434" spans="1:3" hidden="1">
      <c r="A434" s="379" t="s">
        <v>731</v>
      </c>
      <c r="B434" s="336">
        <v>1.1454</v>
      </c>
      <c r="C434" s="336">
        <v>0.68620000000000003</v>
      </c>
    </row>
    <row r="435" spans="1:3" hidden="1">
      <c r="A435" s="379" t="s">
        <v>736</v>
      </c>
      <c r="B435" s="336">
        <v>1.1899</v>
      </c>
      <c r="C435" s="336">
        <v>0.71350000000000002</v>
      </c>
    </row>
    <row r="436" spans="1:3" hidden="1">
      <c r="A436" s="379" t="s">
        <v>741</v>
      </c>
      <c r="B436" s="336">
        <v>1.2441</v>
      </c>
      <c r="C436" s="336">
        <v>0.74550000000000005</v>
      </c>
    </row>
    <row r="437" spans="1:3" hidden="1">
      <c r="A437" s="379" t="s">
        <v>746</v>
      </c>
      <c r="B437" s="336">
        <v>1.3405</v>
      </c>
      <c r="C437" s="336">
        <v>0.80910000000000004</v>
      </c>
    </row>
    <row r="438" spans="1:3" hidden="1">
      <c r="A438" s="379" t="s">
        <v>749</v>
      </c>
      <c r="B438" s="336">
        <v>1.3754</v>
      </c>
      <c r="C438" s="336">
        <v>0.82789999999999997</v>
      </c>
    </row>
    <row r="439" spans="1:3" hidden="1">
      <c r="A439" s="379" t="s">
        <v>754</v>
      </c>
      <c r="B439" s="336">
        <v>1.4943</v>
      </c>
      <c r="C439" s="336">
        <v>0.89380000000000004</v>
      </c>
    </row>
    <row r="440" spans="1:3" hidden="1">
      <c r="A440" s="379" t="s">
        <v>759</v>
      </c>
      <c r="B440" s="336">
        <v>1.6323000000000001</v>
      </c>
      <c r="C440" s="336">
        <v>0.98219999999999996</v>
      </c>
    </row>
    <row r="441" spans="1:3" hidden="1">
      <c r="A441" s="379" t="s">
        <v>764</v>
      </c>
      <c r="B441" s="336">
        <v>1.4579</v>
      </c>
      <c r="C441" s="336">
        <v>0.89029999999999998</v>
      </c>
    </row>
    <row r="442" spans="1:3" hidden="1">
      <c r="A442" s="379" t="s">
        <v>769</v>
      </c>
      <c r="B442" s="336">
        <v>1.3854</v>
      </c>
      <c r="C442" s="336">
        <v>0.86699999999999999</v>
      </c>
    </row>
    <row r="443" spans="1:3" hidden="1">
      <c r="A443" s="379" t="s">
        <v>774</v>
      </c>
      <c r="B443" s="336">
        <v>1.3843000000000001</v>
      </c>
      <c r="C443" s="336">
        <v>0.87360000000000004</v>
      </c>
    </row>
    <row r="444" spans="1:3" hidden="1">
      <c r="A444" s="379" t="s">
        <v>777</v>
      </c>
      <c r="B444" s="336">
        <v>1.4569000000000001</v>
      </c>
      <c r="C444" s="336">
        <v>0.92279999999999995</v>
      </c>
    </row>
    <row r="445" spans="1:3" hidden="1">
      <c r="A445" s="379" t="s">
        <v>782</v>
      </c>
      <c r="B445" s="336">
        <v>1.3373999999999999</v>
      </c>
      <c r="C445" s="336">
        <v>0.85029999999999994</v>
      </c>
    </row>
    <row r="446" spans="1:3" hidden="1">
      <c r="A446" s="379" t="s">
        <v>787</v>
      </c>
      <c r="B446" s="336">
        <v>1.0650999999999999</v>
      </c>
      <c r="C446" s="336">
        <v>0.66469999999999996</v>
      </c>
    </row>
    <row r="447" spans="1:3" hidden="1">
      <c r="A447" s="379" t="s">
        <v>792</v>
      </c>
      <c r="B447" s="336">
        <v>0.96799999999999997</v>
      </c>
      <c r="C447" s="336">
        <v>0.59750000000000003</v>
      </c>
    </row>
    <row r="448" spans="1:3" hidden="1">
      <c r="A448" s="379" t="s">
        <v>797</v>
      </c>
      <c r="B448" s="336">
        <v>0.98550000000000004</v>
      </c>
      <c r="C448" s="336">
        <v>0.60850000000000004</v>
      </c>
    </row>
    <row r="449" spans="1:3" hidden="1">
      <c r="A449" s="379" t="s">
        <v>802</v>
      </c>
      <c r="B449" s="336">
        <v>1.0173000000000001</v>
      </c>
      <c r="C449" s="336">
        <v>0.62770000000000004</v>
      </c>
    </row>
    <row r="450" spans="1:3" hidden="1">
      <c r="A450" s="379" t="s">
        <v>807</v>
      </c>
      <c r="B450" s="336">
        <v>1.012</v>
      </c>
      <c r="C450" s="336">
        <v>0.63859999999999995</v>
      </c>
    </row>
    <row r="451" spans="1:3" hidden="1">
      <c r="A451" s="379" t="s">
        <v>812</v>
      </c>
      <c r="B451" s="336">
        <v>1.0844</v>
      </c>
      <c r="C451" s="336">
        <v>0.68369999999999997</v>
      </c>
    </row>
    <row r="452" spans="1:3" hidden="1">
      <c r="A452" s="379" t="s">
        <v>817</v>
      </c>
      <c r="B452" s="336">
        <v>1.1496</v>
      </c>
      <c r="C452" s="336">
        <v>0.72060000000000002</v>
      </c>
    </row>
    <row r="453" spans="1:3" hidden="1">
      <c r="A453" s="379" t="s">
        <v>821</v>
      </c>
      <c r="B453" s="336">
        <v>1.1488</v>
      </c>
      <c r="C453" s="336">
        <v>0.72060000000000002</v>
      </c>
    </row>
    <row r="454" spans="1:3" hidden="1">
      <c r="A454" s="379" t="s">
        <v>826</v>
      </c>
      <c r="B454" s="336">
        <v>1.147</v>
      </c>
      <c r="C454" s="336">
        <v>0.72909999999999997</v>
      </c>
    </row>
    <row r="455" spans="1:3" hidden="1">
      <c r="A455" s="379" t="s">
        <v>831</v>
      </c>
      <c r="B455" s="336">
        <v>1.1346000000000001</v>
      </c>
      <c r="C455" s="336">
        <v>0.72670000000000001</v>
      </c>
    </row>
    <row r="456" spans="1:3" hidden="1">
      <c r="A456" s="379" t="s">
        <v>836</v>
      </c>
      <c r="B456" s="336">
        <v>1.1331</v>
      </c>
      <c r="C456" s="336">
        <v>0.71809999999999996</v>
      </c>
    </row>
    <row r="457" spans="1:3" hidden="1">
      <c r="A457" s="379" t="s">
        <v>841</v>
      </c>
      <c r="B457" s="336">
        <v>1.1372</v>
      </c>
      <c r="C457" s="336">
        <v>0.72750000000000004</v>
      </c>
    </row>
    <row r="458" spans="1:3" hidden="1">
      <c r="A458" s="379" t="s">
        <v>846</v>
      </c>
      <c r="B458" s="336">
        <v>1.1375</v>
      </c>
      <c r="C458" s="336">
        <v>0.7329</v>
      </c>
    </row>
    <row r="459" spans="1:3" hidden="1">
      <c r="A459" s="379" t="s">
        <v>851</v>
      </c>
      <c r="B459" s="336">
        <v>1.1366000000000001</v>
      </c>
      <c r="C459" s="336">
        <v>0.72299999999999998</v>
      </c>
    </row>
    <row r="460" spans="1:3" hidden="1">
      <c r="A460" s="379" t="s">
        <v>856</v>
      </c>
      <c r="B460" s="336">
        <v>1.153</v>
      </c>
      <c r="C460" s="336">
        <v>0.71450000000000002</v>
      </c>
    </row>
    <row r="461" spans="1:3" hidden="1">
      <c r="A461" s="379" t="s">
        <v>861</v>
      </c>
      <c r="B461" s="336">
        <v>1.2101999999999999</v>
      </c>
      <c r="C461" s="336">
        <v>0.75980000000000003</v>
      </c>
    </row>
    <row r="462" spans="1:3" hidden="1">
      <c r="A462" s="379" t="s">
        <v>866</v>
      </c>
      <c r="B462" s="336">
        <v>1.2467999999999999</v>
      </c>
      <c r="C462" s="336">
        <v>0.77659999999999996</v>
      </c>
    </row>
    <row r="463" spans="1:3" hidden="1">
      <c r="A463" s="379" t="s">
        <v>871</v>
      </c>
      <c r="B463" s="336">
        <v>1.2236</v>
      </c>
      <c r="C463" s="336">
        <v>0.76280000000000003</v>
      </c>
    </row>
    <row r="464" spans="1:3" hidden="1">
      <c r="A464" s="379" t="s">
        <v>875</v>
      </c>
      <c r="B464" s="336">
        <v>1.2204999999999999</v>
      </c>
      <c r="C464" s="336">
        <v>0.73399999999999999</v>
      </c>
    </row>
    <row r="465" spans="1:3" hidden="1">
      <c r="A465" s="379" t="s">
        <v>880</v>
      </c>
      <c r="B465" s="336">
        <v>1.2121</v>
      </c>
      <c r="C465" s="336">
        <v>0.70579999999999998</v>
      </c>
    </row>
    <row r="466" spans="1:3" hidden="1">
      <c r="A466" s="379" t="s">
        <v>885</v>
      </c>
      <c r="B466" s="336">
        <v>1.1875</v>
      </c>
      <c r="C466" s="336">
        <v>0.64810000000000001</v>
      </c>
    </row>
    <row r="467" spans="1:3" hidden="1">
      <c r="A467" s="379" t="s">
        <v>890</v>
      </c>
      <c r="B467" s="336">
        <v>1.1848000000000001</v>
      </c>
      <c r="C467" s="336">
        <v>0.64390000000000003</v>
      </c>
    </row>
    <row r="468" spans="1:3" hidden="1">
      <c r="A468" s="379" t="s">
        <v>895</v>
      </c>
      <c r="B468" s="336">
        <v>1.2168000000000001</v>
      </c>
      <c r="C468" s="336">
        <v>0.66359999999999997</v>
      </c>
    </row>
    <row r="469" spans="1:3" hidden="1">
      <c r="A469" s="379" t="s">
        <v>899</v>
      </c>
      <c r="B469" s="336">
        <v>1.2174</v>
      </c>
      <c r="C469" s="336">
        <v>0.69450000000000001</v>
      </c>
    </row>
    <row r="470" spans="1:3" hidden="1">
      <c r="A470" s="379" t="s">
        <v>904</v>
      </c>
      <c r="B470" s="336">
        <v>1.2322</v>
      </c>
      <c r="C470" s="336">
        <v>0.69440000000000002</v>
      </c>
    </row>
    <row r="471" spans="1:3" hidden="1">
      <c r="A471" s="379" t="s">
        <v>909</v>
      </c>
      <c r="B471" s="336">
        <v>1.2574000000000001</v>
      </c>
      <c r="C471" s="336">
        <v>0.7258</v>
      </c>
    </row>
    <row r="472" spans="1:3" hidden="1">
      <c r="A472" s="379" t="s">
        <v>913</v>
      </c>
      <c r="B472" s="336">
        <v>1.2626999999999999</v>
      </c>
      <c r="C472" s="336">
        <v>0.73160000000000003</v>
      </c>
    </row>
    <row r="473" spans="1:3" hidden="1">
      <c r="A473" s="379" t="s">
        <v>918</v>
      </c>
      <c r="B473" s="336">
        <v>1.2725</v>
      </c>
      <c r="C473" s="336">
        <v>0.72609999999999997</v>
      </c>
    </row>
    <row r="474" spans="1:3" hidden="1">
      <c r="A474" s="379" t="s">
        <v>922</v>
      </c>
      <c r="B474" s="336">
        <v>1.2824</v>
      </c>
      <c r="C474" s="336">
        <v>0.72250000000000003</v>
      </c>
    </row>
    <row r="475" spans="1:3" hidden="1">
      <c r="A475" s="379" t="s">
        <v>927</v>
      </c>
      <c r="B475" s="336">
        <v>1.2878000000000001</v>
      </c>
      <c r="C475" s="336">
        <v>0.6956</v>
      </c>
    </row>
    <row r="476" spans="1:3" hidden="1">
      <c r="A476" s="379" t="s">
        <v>932</v>
      </c>
      <c r="B476" s="336">
        <v>1.2737000000000001</v>
      </c>
      <c r="C476" s="336">
        <v>0.69930000000000003</v>
      </c>
    </row>
    <row r="477" spans="1:3" hidden="1">
      <c r="A477" s="379" t="s">
        <v>937</v>
      </c>
      <c r="B477" s="336">
        <v>1.2727999999999999</v>
      </c>
      <c r="C477" s="336">
        <v>0.70740000000000003</v>
      </c>
    </row>
    <row r="478" spans="1:3" hidden="1">
      <c r="A478" s="379" t="s">
        <v>942</v>
      </c>
      <c r="B478" s="336">
        <v>1.2635000000000001</v>
      </c>
      <c r="C478" s="336">
        <v>0.68010000000000004</v>
      </c>
    </row>
    <row r="479" spans="1:3" hidden="1">
      <c r="A479" s="379" t="s">
        <v>947</v>
      </c>
      <c r="B479" s="336">
        <v>1.2366999999999999</v>
      </c>
      <c r="C479" s="336">
        <v>0.66649999999999998</v>
      </c>
    </row>
    <row r="480" spans="1:3" hidden="1">
      <c r="A480" s="379" t="s">
        <v>951</v>
      </c>
      <c r="B480" s="336">
        <v>1.1952</v>
      </c>
      <c r="C480" s="336">
        <v>0.64059999999999995</v>
      </c>
    </row>
    <row r="481" spans="1:3" hidden="1">
      <c r="A481" s="379" t="s">
        <v>956</v>
      </c>
      <c r="B481" s="336">
        <v>1.2</v>
      </c>
      <c r="C481" s="336">
        <v>0.65069999999999995</v>
      </c>
    </row>
    <row r="482" spans="1:3" hidden="1">
      <c r="A482" s="379" t="s">
        <v>961</v>
      </c>
      <c r="B482" s="336">
        <v>1.224</v>
      </c>
      <c r="C482" s="336">
        <v>0.67849999999999999</v>
      </c>
    </row>
    <row r="483" spans="1:3" hidden="1">
      <c r="A483" s="379" t="s">
        <v>966</v>
      </c>
      <c r="B483" s="336">
        <v>1.1600999999999999</v>
      </c>
      <c r="C483" s="336">
        <v>0.6552</v>
      </c>
    </row>
    <row r="484" spans="1:3" hidden="1">
      <c r="A484" s="379" t="s">
        <v>970</v>
      </c>
      <c r="B484" s="336">
        <v>1.0955999999999999</v>
      </c>
      <c r="C484" s="336">
        <v>0.62619999999999998</v>
      </c>
    </row>
    <row r="485" spans="1:3" hidden="1">
      <c r="A485" s="379" t="s">
        <v>975</v>
      </c>
      <c r="B485" s="336">
        <v>1.0775999999999999</v>
      </c>
      <c r="C485" s="336">
        <v>0.62170000000000003</v>
      </c>
    </row>
    <row r="486" spans="1:3" hidden="1">
      <c r="A486" s="379" t="s">
        <v>980</v>
      </c>
      <c r="B486" s="336">
        <v>1.0829</v>
      </c>
      <c r="C486" s="336">
        <v>0.62860000000000005</v>
      </c>
    </row>
    <row r="487" spans="1:3" hidden="1">
      <c r="A487" s="379" t="s">
        <v>985</v>
      </c>
      <c r="B487" s="336">
        <v>1.1580999999999999</v>
      </c>
      <c r="C487" s="336">
        <v>0.67379999999999995</v>
      </c>
    </row>
    <row r="488" spans="1:3" hidden="1">
      <c r="A488" s="379" t="s">
        <v>988</v>
      </c>
      <c r="B488" s="336">
        <v>1.1660999999999999</v>
      </c>
      <c r="C488" s="336">
        <v>0.68279999999999996</v>
      </c>
    </row>
    <row r="489" spans="1:3" hidden="1">
      <c r="A489" s="379" t="s">
        <v>993</v>
      </c>
      <c r="B489" s="336">
        <v>1.1813</v>
      </c>
      <c r="C489" s="336">
        <v>0.68910000000000005</v>
      </c>
    </row>
    <row r="490" spans="1:3" hidden="1">
      <c r="A490" s="379" t="s">
        <v>998</v>
      </c>
      <c r="B490" s="336">
        <v>1.2008000000000001</v>
      </c>
      <c r="C490" s="336">
        <v>0.68089999999999995</v>
      </c>
    </row>
    <row r="491" spans="1:3" hidden="1">
      <c r="A491" s="379" t="s">
        <v>1003</v>
      </c>
      <c r="B491" s="336">
        <v>1.2077</v>
      </c>
      <c r="C491" s="336">
        <v>0.6694</v>
      </c>
    </row>
    <row r="492" spans="1:3" hidden="1">
      <c r="A492" s="379" t="s">
        <v>1008</v>
      </c>
      <c r="B492" s="336">
        <v>1.2099</v>
      </c>
      <c r="C492" s="336">
        <v>0.66639999999999999</v>
      </c>
    </row>
    <row r="493" spans="1:3" hidden="1">
      <c r="A493" s="379" t="s">
        <v>1013</v>
      </c>
      <c r="B493" s="336">
        <v>1.2158</v>
      </c>
      <c r="C493" s="336">
        <v>0.66739999999999999</v>
      </c>
    </row>
    <row r="494" spans="1:3" hidden="1">
      <c r="A494" s="379" t="s">
        <v>1017</v>
      </c>
      <c r="B494" s="336">
        <v>1.2131000000000001</v>
      </c>
      <c r="C494" s="336">
        <v>0.66310000000000002</v>
      </c>
    </row>
    <row r="495" spans="1:3" hidden="1">
      <c r="A495" s="379" t="s">
        <v>1022</v>
      </c>
      <c r="B495" s="336">
        <v>1.2037</v>
      </c>
      <c r="C495" s="336">
        <v>0.65780000000000005</v>
      </c>
    </row>
    <row r="496" spans="1:3" hidden="1">
      <c r="A496" s="379" t="s">
        <v>1027</v>
      </c>
      <c r="B496" s="336">
        <v>1.161</v>
      </c>
      <c r="C496" s="336">
        <v>0.62209999999999999</v>
      </c>
    </row>
    <row r="497" spans="1:3" hidden="1">
      <c r="A497" s="379" t="s">
        <v>1032</v>
      </c>
      <c r="B497" s="336">
        <v>1.1415999999999999</v>
      </c>
      <c r="C497" s="336">
        <v>0.60609999999999997</v>
      </c>
    </row>
    <row r="498" spans="1:3" hidden="1">
      <c r="A498" s="379" t="s">
        <v>1036</v>
      </c>
      <c r="B498" s="336">
        <v>1.1647000000000001</v>
      </c>
      <c r="C498" s="336">
        <v>0.60799999999999998</v>
      </c>
    </row>
    <row r="499" spans="1:3" hidden="1">
      <c r="A499" s="379" t="s">
        <v>1041</v>
      </c>
      <c r="B499" s="336">
        <v>1.1558999999999999</v>
      </c>
      <c r="C499" s="336">
        <v>0.59460000000000002</v>
      </c>
    </row>
    <row r="500" spans="1:3" hidden="1">
      <c r="A500" s="379" t="s">
        <v>1046</v>
      </c>
      <c r="B500" s="336">
        <v>1.1435999999999999</v>
      </c>
      <c r="C500" s="336">
        <v>0.57140000000000002</v>
      </c>
    </row>
    <row r="501" spans="1:3" hidden="1">
      <c r="A501" s="379" t="s">
        <v>1051</v>
      </c>
      <c r="B501" s="336">
        <v>1.1089</v>
      </c>
      <c r="C501" s="336">
        <v>0.54359999999999997</v>
      </c>
    </row>
    <row r="502" spans="1:3" hidden="1">
      <c r="A502" s="379" t="s">
        <v>1056</v>
      </c>
      <c r="B502" s="336">
        <v>1.0962000000000001</v>
      </c>
      <c r="C502" s="336">
        <v>0.5454</v>
      </c>
    </row>
    <row r="503" spans="1:3" hidden="1">
      <c r="A503" s="379" t="s">
        <v>1060</v>
      </c>
      <c r="B503" s="336">
        <v>1.0838000000000001</v>
      </c>
      <c r="C503" s="336">
        <v>0.53349999999999997</v>
      </c>
    </row>
    <row r="504" spans="1:3" hidden="1">
      <c r="A504" s="379" t="s">
        <v>1065</v>
      </c>
      <c r="B504" s="336">
        <v>1.0818000000000001</v>
      </c>
      <c r="C504" s="336">
        <v>0.52600000000000002</v>
      </c>
    </row>
    <row r="505" spans="1:3" hidden="1">
      <c r="A505" s="379" t="s">
        <v>1070</v>
      </c>
      <c r="B505" s="336">
        <v>1.0838000000000001</v>
      </c>
      <c r="C505" s="336">
        <v>0.52910000000000001</v>
      </c>
    </row>
    <row r="506" spans="1:3" hidden="1">
      <c r="A506" s="379" t="s">
        <v>1075</v>
      </c>
      <c r="B506" s="336">
        <v>1.0774999999999999</v>
      </c>
      <c r="C506" s="336">
        <v>0.52229999999999999</v>
      </c>
    </row>
    <row r="507" spans="1:3" hidden="1">
      <c r="A507" s="379" t="s">
        <v>1080</v>
      </c>
      <c r="B507" s="336">
        <v>1.0623</v>
      </c>
      <c r="C507" s="336">
        <v>0.52629999999999999</v>
      </c>
    </row>
    <row r="508" spans="1:3" hidden="1">
      <c r="A508" s="379" t="s">
        <v>1084</v>
      </c>
      <c r="B508" s="336">
        <v>1.0561</v>
      </c>
      <c r="C508" s="336">
        <v>0.51859999999999995</v>
      </c>
    </row>
    <row r="509" spans="1:3" hidden="1">
      <c r="A509" s="379" t="s">
        <v>1089</v>
      </c>
      <c r="B509" s="336">
        <v>1.056</v>
      </c>
      <c r="C509" s="336">
        <v>0.52129999999999999</v>
      </c>
    </row>
    <row r="510" spans="1:3" hidden="1">
      <c r="A510" s="379" t="s">
        <v>1094</v>
      </c>
      <c r="B510" s="336">
        <v>1.0591999999999999</v>
      </c>
      <c r="C510" s="336">
        <v>0.52080000000000004</v>
      </c>
    </row>
    <row r="511" spans="1:3" hidden="1">
      <c r="A511" s="379" t="s">
        <v>1099</v>
      </c>
      <c r="B511" s="336">
        <v>1.0521</v>
      </c>
      <c r="C511" s="336">
        <v>0.51529999999999998</v>
      </c>
    </row>
    <row r="512" spans="1:3" hidden="1">
      <c r="A512" s="379" t="s">
        <v>1104</v>
      </c>
      <c r="B512" s="336">
        <v>1.0331999999999999</v>
      </c>
      <c r="C512" s="336">
        <v>0.51090000000000002</v>
      </c>
    </row>
    <row r="513" spans="1:3" hidden="1">
      <c r="A513" s="379" t="s">
        <v>1109</v>
      </c>
      <c r="B513" s="336">
        <v>1.0330999999999999</v>
      </c>
      <c r="C513" s="336">
        <v>0.51119999999999999</v>
      </c>
    </row>
    <row r="514" spans="1:3" hidden="1">
      <c r="A514" s="379" t="s">
        <v>1114</v>
      </c>
      <c r="B514" s="336">
        <v>1.0381</v>
      </c>
      <c r="C514" s="336">
        <v>0.51370000000000005</v>
      </c>
    </row>
    <row r="515" spans="1:3" hidden="1">
      <c r="A515" s="379" t="s">
        <v>1119</v>
      </c>
      <c r="B515" s="336">
        <v>1.0794999999999999</v>
      </c>
      <c r="C515" s="336">
        <v>0.5292</v>
      </c>
    </row>
    <row r="516" spans="1:3" hidden="1">
      <c r="A516" s="379" t="s">
        <v>1123</v>
      </c>
      <c r="B516" s="336">
        <v>1.0849</v>
      </c>
      <c r="C516" s="336">
        <v>0.53300000000000003</v>
      </c>
    </row>
    <row r="517" spans="1:3" hidden="1">
      <c r="A517" s="379" t="s">
        <v>1128</v>
      </c>
      <c r="B517" s="336">
        <v>1.0767</v>
      </c>
      <c r="C517" s="336">
        <v>0.53269999999999995</v>
      </c>
    </row>
    <row r="518" spans="1:3" hidden="1">
      <c r="A518" s="379" t="s">
        <v>1133</v>
      </c>
      <c r="B518" s="336">
        <v>1.0478000000000001</v>
      </c>
      <c r="C518" s="336">
        <v>0.51759999999999995</v>
      </c>
    </row>
    <row r="519" spans="1:3" hidden="1">
      <c r="A519" s="379" t="s">
        <v>1138</v>
      </c>
      <c r="B519" s="336">
        <v>1.0390999999999999</v>
      </c>
      <c r="C519" s="336">
        <v>0.51190000000000002</v>
      </c>
    </row>
    <row r="520" spans="1:3" hidden="1">
      <c r="A520" s="379" t="s">
        <v>1143</v>
      </c>
      <c r="B520" s="336">
        <v>1.0244</v>
      </c>
      <c r="C520" s="336">
        <v>0.50590000000000002</v>
      </c>
    </row>
    <row r="521" spans="1:3" hidden="1">
      <c r="A521" s="379" t="s">
        <v>1147</v>
      </c>
      <c r="B521" s="336">
        <v>1.0139</v>
      </c>
      <c r="C521" s="336">
        <v>0.498</v>
      </c>
    </row>
    <row r="522" spans="1:3" hidden="1">
      <c r="A522" s="379" t="s">
        <v>1152</v>
      </c>
      <c r="B522" s="336">
        <v>1.0064</v>
      </c>
      <c r="C522" s="336">
        <v>0.49540000000000001</v>
      </c>
    </row>
    <row r="523" spans="1:3" hidden="1">
      <c r="A523" s="379" t="s">
        <v>1157</v>
      </c>
      <c r="B523" s="336">
        <v>1.0027999999999999</v>
      </c>
      <c r="C523" s="336">
        <v>0.49490000000000001</v>
      </c>
    </row>
    <row r="524" spans="1:3" hidden="1">
      <c r="A524" s="379" t="s">
        <v>1161</v>
      </c>
      <c r="B524" s="336">
        <v>1.0178</v>
      </c>
      <c r="C524" s="336">
        <v>0.501</v>
      </c>
    </row>
    <row r="525" spans="1:3" hidden="1">
      <c r="A525" s="379" t="s">
        <v>1166</v>
      </c>
      <c r="B525" s="336">
        <v>1.0643</v>
      </c>
      <c r="C525" s="336">
        <v>0.52200000000000002</v>
      </c>
    </row>
    <row r="526" spans="1:3" hidden="1">
      <c r="A526" s="379" t="s">
        <v>1170</v>
      </c>
      <c r="B526" s="336">
        <v>1.1125</v>
      </c>
      <c r="C526" s="336">
        <v>0.53790000000000004</v>
      </c>
    </row>
    <row r="527" spans="1:3" hidden="1">
      <c r="A527" s="379" t="s">
        <v>1174</v>
      </c>
      <c r="B527" s="336">
        <v>1.1166</v>
      </c>
      <c r="C527" s="336">
        <v>0.53490000000000004</v>
      </c>
    </row>
    <row r="528" spans="1:3" hidden="1">
      <c r="A528" s="379" t="s">
        <v>1179</v>
      </c>
      <c r="B528" s="336">
        <v>1.1304000000000001</v>
      </c>
      <c r="C528" s="336">
        <v>0.53949999999999998</v>
      </c>
    </row>
    <row r="529" spans="1:3" hidden="1">
      <c r="A529" s="379" t="s">
        <v>1184</v>
      </c>
      <c r="B529" s="336">
        <v>1.141</v>
      </c>
      <c r="C529" s="336">
        <v>0.54330000000000001</v>
      </c>
    </row>
    <row r="530" spans="1:3" hidden="1">
      <c r="A530" s="379" t="s">
        <v>1189</v>
      </c>
      <c r="B530" s="336">
        <v>1.1306</v>
      </c>
      <c r="C530" s="336">
        <v>0.54349999999999998</v>
      </c>
    </row>
    <row r="531" spans="1:3" hidden="1">
      <c r="A531" s="379" t="s">
        <v>1194</v>
      </c>
      <c r="B531" s="336">
        <v>1.1288</v>
      </c>
      <c r="C531" s="336">
        <v>0.54310000000000003</v>
      </c>
    </row>
    <row r="532" spans="1:3" hidden="1">
      <c r="A532" s="379" t="s">
        <v>1197</v>
      </c>
      <c r="B532" s="336">
        <v>1.1342000000000001</v>
      </c>
      <c r="C532" s="336">
        <v>0.55379999999999996</v>
      </c>
    </row>
    <row r="533" spans="1:3" hidden="1">
      <c r="A533" s="379" t="s">
        <v>1200</v>
      </c>
      <c r="B533" s="336">
        <v>1.1475</v>
      </c>
      <c r="C533" s="336">
        <v>0.56259999999999999</v>
      </c>
    </row>
    <row r="534" spans="1:3" hidden="1">
      <c r="A534" s="379" t="s">
        <v>1205</v>
      </c>
      <c r="B534" s="336">
        <v>1.1443000000000001</v>
      </c>
      <c r="C534" s="336">
        <v>0.56230000000000002</v>
      </c>
    </row>
    <row r="535" spans="1:3" hidden="1">
      <c r="A535" s="379" t="s">
        <v>1210</v>
      </c>
      <c r="B535" s="336">
        <v>1.1402000000000001</v>
      </c>
      <c r="C535" s="336">
        <v>0.55889999999999995</v>
      </c>
    </row>
    <row r="536" spans="1:3" hidden="1">
      <c r="A536" s="379" t="s">
        <v>1215</v>
      </c>
      <c r="B536" s="336">
        <v>1.1468</v>
      </c>
      <c r="C536" s="336">
        <v>0.56299999999999994</v>
      </c>
    </row>
    <row r="537" spans="1:3" hidden="1">
      <c r="A537" s="379" t="s">
        <v>1220</v>
      </c>
      <c r="B537" s="336">
        <v>1.1619999999999999</v>
      </c>
      <c r="C537" s="336">
        <v>0.58379999999999999</v>
      </c>
    </row>
    <row r="538" spans="1:3" hidden="1">
      <c r="A538" s="379" t="s">
        <v>1225</v>
      </c>
      <c r="B538" s="336">
        <v>1.1990000000000001</v>
      </c>
      <c r="C538" s="336">
        <v>0.6048</v>
      </c>
    </row>
    <row r="539" spans="1:3" hidden="1">
      <c r="A539" s="379" t="s">
        <v>1228</v>
      </c>
      <c r="B539" s="336">
        <v>1.2338</v>
      </c>
      <c r="C539" s="336">
        <v>0.62819999999999998</v>
      </c>
    </row>
    <row r="540" spans="1:3" hidden="1">
      <c r="A540" s="379" t="s">
        <v>1233</v>
      </c>
      <c r="B540" s="336">
        <v>1.2616000000000001</v>
      </c>
      <c r="C540" s="336">
        <v>0.64180000000000004</v>
      </c>
    </row>
    <row r="541" spans="1:3" hidden="1">
      <c r="A541" s="379" t="s">
        <v>1238</v>
      </c>
      <c r="B541" s="336">
        <v>1.2619</v>
      </c>
      <c r="C541" s="336">
        <v>0.63780000000000003</v>
      </c>
    </row>
    <row r="542" spans="1:3" hidden="1">
      <c r="A542" s="379" t="s">
        <v>1243</v>
      </c>
      <c r="B542" s="336">
        <v>1.2569999999999999</v>
      </c>
      <c r="C542" s="336">
        <v>0.63980000000000004</v>
      </c>
    </row>
    <row r="543" spans="1:3" hidden="1">
      <c r="A543" s="379" t="s">
        <v>1248</v>
      </c>
      <c r="B543" s="336">
        <v>1.2339</v>
      </c>
      <c r="C543" s="336">
        <v>0.62619999999999998</v>
      </c>
    </row>
    <row r="544" spans="1:3" hidden="1">
      <c r="A544" s="379" t="s">
        <v>1253</v>
      </c>
      <c r="B544" s="336">
        <v>1.2037</v>
      </c>
      <c r="C544" s="336">
        <v>0.60250000000000004</v>
      </c>
    </row>
    <row r="545" spans="1:3" hidden="1">
      <c r="A545" s="379" t="s">
        <v>1257</v>
      </c>
      <c r="B545" s="336">
        <v>1.2030000000000001</v>
      </c>
      <c r="C545" s="336">
        <v>0.59699999999999998</v>
      </c>
    </row>
    <row r="546" spans="1:3" hidden="1">
      <c r="A546" s="379" t="s">
        <v>1262</v>
      </c>
      <c r="B546" s="336">
        <v>1.2141999999999999</v>
      </c>
      <c r="C546" s="336">
        <v>0.60299999999999998</v>
      </c>
    </row>
    <row r="547" spans="1:3" hidden="1">
      <c r="A547" s="379" t="s">
        <v>1267</v>
      </c>
      <c r="B547" s="336">
        <v>1.2858000000000001</v>
      </c>
      <c r="C547" s="336">
        <v>0.64939999999999998</v>
      </c>
    </row>
    <row r="548" spans="1:3" hidden="1">
      <c r="A548" s="379" t="s">
        <v>1272</v>
      </c>
      <c r="B548" s="336">
        <v>1.3018000000000001</v>
      </c>
      <c r="C548" s="336">
        <v>0.64980000000000004</v>
      </c>
    </row>
    <row r="549" spans="1:3" hidden="1">
      <c r="A549" s="379" t="s">
        <v>1277</v>
      </c>
      <c r="B549" s="336">
        <v>1.1786000000000001</v>
      </c>
      <c r="C549" s="336">
        <v>0.58540000000000003</v>
      </c>
    </row>
    <row r="550" spans="1:3" hidden="1">
      <c r="A550" s="379" t="s">
        <v>1281</v>
      </c>
      <c r="B550" s="336">
        <v>1.1254999999999999</v>
      </c>
      <c r="C550" s="336">
        <v>0.56059999999999999</v>
      </c>
    </row>
    <row r="551" spans="1:3" hidden="1">
      <c r="A551" s="379" t="s">
        <v>1286</v>
      </c>
      <c r="B551" s="336">
        <v>1.1460999999999999</v>
      </c>
      <c r="C551" s="336">
        <v>0.56930000000000003</v>
      </c>
    </row>
    <row r="552" spans="1:3" hidden="1">
      <c r="A552" s="379" t="s">
        <v>1291</v>
      </c>
      <c r="B552" s="336">
        <v>1.1356999999999999</v>
      </c>
      <c r="C552" s="336">
        <v>0.56110000000000004</v>
      </c>
    </row>
    <row r="553" spans="1:3" hidden="1">
      <c r="A553" s="379" t="s">
        <v>1295</v>
      </c>
      <c r="B553" s="336">
        <v>1.0875999999999999</v>
      </c>
      <c r="C553" s="336">
        <v>0.53190000000000004</v>
      </c>
    </row>
    <row r="554" spans="1:3" hidden="1">
      <c r="A554" s="379" t="s">
        <v>1299</v>
      </c>
      <c r="B554" s="336">
        <v>1.0922000000000001</v>
      </c>
      <c r="C554" s="336">
        <v>0.52100000000000002</v>
      </c>
    </row>
    <row r="555" spans="1:3" hidden="1">
      <c r="A555" s="379" t="s">
        <v>1304</v>
      </c>
      <c r="B555" s="336">
        <v>1.1141000000000001</v>
      </c>
      <c r="C555" s="336">
        <v>0.52280000000000004</v>
      </c>
    </row>
    <row r="556" spans="1:3" hidden="1">
      <c r="A556" s="379" t="s">
        <v>1309</v>
      </c>
      <c r="B556" s="336">
        <v>1.1392</v>
      </c>
      <c r="C556" s="336">
        <v>0.53120000000000001</v>
      </c>
    </row>
    <row r="557" spans="1:3" hidden="1">
      <c r="A557" s="379" t="s">
        <v>1314</v>
      </c>
      <c r="B557" s="336">
        <v>1.1476</v>
      </c>
      <c r="C557" s="336">
        <v>0.51900000000000002</v>
      </c>
    </row>
    <row r="558" spans="1:3" hidden="1">
      <c r="A558" s="379" t="s">
        <v>1319</v>
      </c>
      <c r="B558" s="336">
        <v>1.1631</v>
      </c>
      <c r="C558" s="336">
        <v>0.5262</v>
      </c>
    </row>
    <row r="559" spans="1:3" hidden="1">
      <c r="A559" s="379" t="s">
        <v>1324</v>
      </c>
      <c r="B559" s="336">
        <v>1.1532</v>
      </c>
      <c r="C559" s="336">
        <v>0.51160000000000005</v>
      </c>
    </row>
    <row r="560" spans="1:3" hidden="1">
      <c r="A560" s="379" t="s">
        <v>1328</v>
      </c>
      <c r="B560" s="336">
        <v>1.1349</v>
      </c>
      <c r="C560" s="336">
        <v>0.50139999999999996</v>
      </c>
    </row>
    <row r="561" spans="1:3" hidden="1">
      <c r="A561" s="379" t="s">
        <v>1333</v>
      </c>
      <c r="B561" s="336">
        <v>1.0978000000000001</v>
      </c>
      <c r="C561" s="336">
        <v>0.4909</v>
      </c>
    </row>
    <row r="562" spans="1:3" hidden="1">
      <c r="A562" s="379" t="s">
        <v>1338</v>
      </c>
      <c r="B562" s="336">
        <v>1.0832999999999999</v>
      </c>
      <c r="C562" s="336">
        <v>0.48320000000000002</v>
      </c>
    </row>
    <row r="563" spans="1:3" hidden="1">
      <c r="A563" s="379" t="s">
        <v>1343</v>
      </c>
      <c r="B563" s="336">
        <v>1.0892999999999999</v>
      </c>
      <c r="C563" s="336">
        <v>0.4773</v>
      </c>
    </row>
    <row r="564" spans="1:3" hidden="1">
      <c r="A564" s="379" t="s">
        <v>1348</v>
      </c>
      <c r="B564" s="336">
        <v>1.0844</v>
      </c>
      <c r="C564" s="336">
        <v>0.47289999999999999</v>
      </c>
    </row>
    <row r="565" spans="1:3" hidden="1">
      <c r="A565" s="379" t="s">
        <v>1353</v>
      </c>
      <c r="B565" s="336">
        <v>1.0803</v>
      </c>
      <c r="C565" s="336">
        <v>0.46350000000000002</v>
      </c>
    </row>
    <row r="566" spans="1:3" hidden="1">
      <c r="A566" s="379" t="s">
        <v>1358</v>
      </c>
      <c r="B566" s="336">
        <v>1.0893999999999999</v>
      </c>
      <c r="C566" s="336">
        <v>0.45250000000000001</v>
      </c>
    </row>
    <row r="567" spans="1:3" hidden="1">
      <c r="A567" s="379" t="s">
        <v>1363</v>
      </c>
      <c r="B567" s="336">
        <v>1.1194999999999999</v>
      </c>
      <c r="C567" s="336">
        <v>0.4718</v>
      </c>
    </row>
    <row r="568" spans="1:3" hidden="1">
      <c r="A568" s="379" t="s">
        <v>1368</v>
      </c>
      <c r="B568" s="336">
        <v>1.1306</v>
      </c>
      <c r="C568" s="336">
        <v>0.48230000000000001</v>
      </c>
    </row>
    <row r="569" spans="1:3" hidden="1">
      <c r="A569" s="379" t="s">
        <v>1373</v>
      </c>
      <c r="B569" s="336">
        <v>1.1393</v>
      </c>
      <c r="C569" s="336">
        <v>0.50009999999999999</v>
      </c>
    </row>
    <row r="570" spans="1:3" hidden="1">
      <c r="A570" s="379" t="s">
        <v>1378</v>
      </c>
      <c r="B570" s="336">
        <v>1.1435999999999999</v>
      </c>
      <c r="C570" s="336">
        <v>0.51290000000000002</v>
      </c>
    </row>
    <row r="571" spans="1:3" hidden="1">
      <c r="A571" s="379" t="s">
        <v>1383</v>
      </c>
      <c r="B571" s="336">
        <v>1.1742999999999999</v>
      </c>
      <c r="C571" s="336">
        <v>0.52759999999999996</v>
      </c>
    </row>
    <row r="572" spans="1:3" hidden="1">
      <c r="A572" s="379" t="s">
        <v>1388</v>
      </c>
      <c r="B572" s="336">
        <v>1.1729000000000001</v>
      </c>
      <c r="C572" s="336">
        <v>0.53080000000000005</v>
      </c>
    </row>
    <row r="573" spans="1:3" hidden="1">
      <c r="A573" s="379" t="s">
        <v>1393</v>
      </c>
      <c r="B573" s="336">
        <v>1.1735</v>
      </c>
      <c r="C573" s="336">
        <v>0.53459999999999996</v>
      </c>
    </row>
    <row r="574" spans="1:3" hidden="1">
      <c r="A574" s="379" t="s">
        <v>1398</v>
      </c>
      <c r="B574" s="336">
        <v>1.1711</v>
      </c>
      <c r="C574" s="336">
        <v>0.53859999999999997</v>
      </c>
    </row>
    <row r="575" spans="1:3" hidden="1">
      <c r="A575" s="379" t="s">
        <v>1403</v>
      </c>
      <c r="B575" s="336">
        <v>1.1661999999999999</v>
      </c>
      <c r="C575" s="336">
        <v>0.5333</v>
      </c>
    </row>
    <row r="576" spans="1:3" hidden="1">
      <c r="A576" s="379" t="s">
        <v>1408</v>
      </c>
      <c r="B576" s="336">
        <v>1.1627000000000001</v>
      </c>
      <c r="C576" s="336">
        <v>0.52629999999999999</v>
      </c>
    </row>
    <row r="577" spans="1:3" hidden="1">
      <c r="A577" s="379" t="s">
        <v>1413</v>
      </c>
      <c r="B577" s="336">
        <v>1.1676</v>
      </c>
      <c r="C577" s="336">
        <v>0.51029999999999998</v>
      </c>
    </row>
    <row r="578" spans="1:3" hidden="1">
      <c r="A578" s="379" t="s">
        <v>1417</v>
      </c>
      <c r="B578" s="336">
        <v>1.2067000000000001</v>
      </c>
      <c r="C578" s="336">
        <v>0.51770000000000005</v>
      </c>
    </row>
    <row r="579" spans="1:3" hidden="1">
      <c r="A579" s="379" t="s">
        <v>1421</v>
      </c>
      <c r="B579" s="336">
        <v>1.2199</v>
      </c>
      <c r="C579" s="336">
        <v>0.53439999999999999</v>
      </c>
    </row>
    <row r="580" spans="1:3" hidden="1">
      <c r="A580" s="379" t="s">
        <v>1426</v>
      </c>
      <c r="B580" s="336">
        <v>1.2436</v>
      </c>
      <c r="C580" s="336">
        <v>0.53820000000000001</v>
      </c>
    </row>
    <row r="581" spans="1:3" hidden="1">
      <c r="A581" s="379" t="s">
        <v>1431</v>
      </c>
      <c r="B581" s="336">
        <v>1.2857000000000001</v>
      </c>
      <c r="C581" s="336">
        <v>0.54390000000000005</v>
      </c>
    </row>
    <row r="582" spans="1:3" hidden="1">
      <c r="A582" s="379" t="s">
        <v>1436</v>
      </c>
      <c r="B582" s="336">
        <v>1.2944</v>
      </c>
      <c r="C582" s="336">
        <v>0.55559999999999998</v>
      </c>
    </row>
    <row r="583" spans="1:3" hidden="1">
      <c r="A583" s="379" t="s">
        <v>1441</v>
      </c>
      <c r="B583" s="336">
        <v>1.2824</v>
      </c>
      <c r="C583" s="336">
        <v>0.54690000000000005</v>
      </c>
    </row>
    <row r="584" spans="1:3" hidden="1">
      <c r="A584" s="379" t="s">
        <v>1444</v>
      </c>
      <c r="B584" s="336">
        <v>1.2758</v>
      </c>
      <c r="C584" s="336">
        <v>0.54190000000000005</v>
      </c>
    </row>
    <row r="585" spans="1:3" hidden="1">
      <c r="A585" s="379" t="s">
        <v>1447</v>
      </c>
      <c r="B585" s="336">
        <v>1.2835000000000001</v>
      </c>
      <c r="C585" s="336">
        <v>0.54059999999999997</v>
      </c>
    </row>
    <row r="586" spans="1:3" hidden="1">
      <c r="A586" s="379" t="s">
        <v>1452</v>
      </c>
      <c r="B586" s="336">
        <v>1.2844</v>
      </c>
      <c r="C586" s="336">
        <v>0.53949999999999998</v>
      </c>
    </row>
    <row r="587" spans="1:3" hidden="1">
      <c r="A587" s="379" t="s">
        <v>1457</v>
      </c>
      <c r="B587" s="336">
        <v>1.2888999999999999</v>
      </c>
      <c r="C587" s="336">
        <v>0.54710000000000003</v>
      </c>
    </row>
    <row r="588" spans="1:3" hidden="1">
      <c r="A588" s="379" t="s">
        <v>1462</v>
      </c>
      <c r="B588" s="336">
        <v>1.2837000000000001</v>
      </c>
      <c r="C588" s="336">
        <v>0.54090000000000005</v>
      </c>
    </row>
    <row r="589" spans="1:3" hidden="1">
      <c r="A589" s="379" t="s">
        <v>1467</v>
      </c>
      <c r="B589" s="336">
        <v>1.2861</v>
      </c>
      <c r="C589" s="336">
        <v>0.53059999999999996</v>
      </c>
    </row>
    <row r="590" spans="1:3" hidden="1">
      <c r="A590" s="379" t="s">
        <v>1472</v>
      </c>
      <c r="B590" s="336">
        <v>1.3225</v>
      </c>
      <c r="C590" s="336">
        <v>0.55059999999999998</v>
      </c>
    </row>
    <row r="591" spans="1:3" hidden="1">
      <c r="A591" s="379" t="s">
        <v>1477</v>
      </c>
      <c r="B591" s="336">
        <v>1.3805000000000001</v>
      </c>
      <c r="C591" s="336">
        <v>0.57410000000000005</v>
      </c>
    </row>
    <row r="592" spans="1:3" hidden="1">
      <c r="A592" s="379" t="s">
        <v>1482</v>
      </c>
      <c r="B592" s="336">
        <v>1.4148000000000001</v>
      </c>
      <c r="C592" s="336">
        <v>0.59440000000000004</v>
      </c>
    </row>
    <row r="593" spans="1:3" hidden="1">
      <c r="A593" s="379" t="s">
        <v>1487</v>
      </c>
      <c r="B593" s="336">
        <v>1.4381999999999999</v>
      </c>
      <c r="C593" s="336">
        <v>0.61460000000000004</v>
      </c>
    </row>
    <row r="594" spans="1:3" hidden="1">
      <c r="A594" s="379" t="s">
        <v>1490</v>
      </c>
      <c r="B594" s="336">
        <v>1.4368000000000001</v>
      </c>
      <c r="C594" s="336">
        <v>0.61709999999999998</v>
      </c>
    </row>
    <row r="595" spans="1:3" hidden="1">
      <c r="A595" s="379" t="s">
        <v>1495</v>
      </c>
      <c r="B595" s="336">
        <v>1.4305000000000001</v>
      </c>
      <c r="C595" s="336">
        <v>0.60660000000000003</v>
      </c>
    </row>
    <row r="596" spans="1:3" hidden="1">
      <c r="A596" s="379" t="s">
        <v>1500</v>
      </c>
      <c r="B596" s="336">
        <v>1.4240999999999999</v>
      </c>
      <c r="C596" s="336">
        <v>0.60880000000000001</v>
      </c>
    </row>
    <row r="597" spans="1:3" hidden="1">
      <c r="A597" s="379" t="s">
        <v>1505</v>
      </c>
      <c r="B597" s="336">
        <v>1.3880999999999999</v>
      </c>
      <c r="C597" s="336">
        <v>0.60529999999999995</v>
      </c>
    </row>
    <row r="598" spans="1:3" hidden="1">
      <c r="A598" s="379" t="s">
        <v>1510</v>
      </c>
      <c r="B598" s="336">
        <v>1.3037000000000001</v>
      </c>
      <c r="C598" s="336">
        <v>0.57520000000000004</v>
      </c>
    </row>
    <row r="599" spans="1:3" hidden="1">
      <c r="A599" s="379" t="s">
        <v>1515</v>
      </c>
      <c r="B599" s="336">
        <v>1.3066</v>
      </c>
      <c r="C599" s="336">
        <v>0.5917</v>
      </c>
    </row>
    <row r="600" spans="1:3" hidden="1">
      <c r="A600" s="379" t="s">
        <v>1519</v>
      </c>
      <c r="B600" s="336">
        <v>1.4193</v>
      </c>
      <c r="C600" s="336">
        <v>0.63539999999999996</v>
      </c>
    </row>
    <row r="601" spans="1:3" hidden="1">
      <c r="A601" s="379" t="s">
        <v>1523</v>
      </c>
      <c r="B601" s="336">
        <v>1.3557999999999999</v>
      </c>
      <c r="C601" s="336">
        <v>0.60770000000000002</v>
      </c>
    </row>
    <row r="602" spans="1:3" hidden="1">
      <c r="A602" s="379" t="s">
        <v>1527</v>
      </c>
      <c r="B602" s="336">
        <v>1.2567999999999999</v>
      </c>
      <c r="C602" s="336">
        <v>0.56389999999999996</v>
      </c>
    </row>
    <row r="603" spans="1:3" hidden="1">
      <c r="A603" s="379" t="s">
        <v>1532</v>
      </c>
      <c r="B603" s="336">
        <v>1.1871</v>
      </c>
      <c r="C603" s="336">
        <v>0.53369999999999995</v>
      </c>
    </row>
    <row r="604" spans="1:3" hidden="1">
      <c r="A604" s="379" t="s">
        <v>1537</v>
      </c>
      <c r="B604" s="336">
        <v>1.1917</v>
      </c>
      <c r="C604" s="336">
        <v>0.53800000000000003</v>
      </c>
    </row>
    <row r="605" spans="1:3" hidden="1">
      <c r="A605" s="379" t="s">
        <v>1542</v>
      </c>
      <c r="B605" s="336">
        <v>1.202</v>
      </c>
      <c r="C605" s="336">
        <v>0.54269999999999996</v>
      </c>
    </row>
    <row r="606" spans="1:3" hidden="1">
      <c r="A606" s="379" t="s">
        <v>1547</v>
      </c>
      <c r="B606" s="336">
        <v>1.1939</v>
      </c>
      <c r="C606" s="336">
        <v>0.53480000000000005</v>
      </c>
    </row>
    <row r="607" spans="1:3" hidden="1">
      <c r="A607" s="379" t="s">
        <v>1552</v>
      </c>
      <c r="B607" s="336">
        <v>1.2071000000000001</v>
      </c>
      <c r="C607" s="336">
        <v>0.53190000000000004</v>
      </c>
    </row>
    <row r="608" spans="1:3" hidden="1">
      <c r="A608" s="379" t="s">
        <v>1556</v>
      </c>
      <c r="B608" s="336">
        <v>1.2156</v>
      </c>
      <c r="C608" s="336">
        <v>0.54490000000000005</v>
      </c>
    </row>
    <row r="609" spans="1:3" hidden="1">
      <c r="A609" s="379" t="s">
        <v>1560</v>
      </c>
      <c r="B609" s="336">
        <v>1.2216</v>
      </c>
      <c r="C609" s="336">
        <v>0.54579999999999995</v>
      </c>
    </row>
    <row r="610" spans="1:3" hidden="1">
      <c r="A610" s="379" t="s">
        <v>1565</v>
      </c>
      <c r="B610" s="336">
        <v>1.2251000000000001</v>
      </c>
      <c r="C610" s="336">
        <v>0.55449999999999999</v>
      </c>
    </row>
    <row r="611" spans="1:3" hidden="1">
      <c r="A611" s="379" t="s">
        <v>1570</v>
      </c>
      <c r="B611" s="336">
        <v>1.2378</v>
      </c>
      <c r="C611" s="336">
        <v>0.55910000000000004</v>
      </c>
    </row>
    <row r="612" spans="1:3" hidden="1">
      <c r="A612" s="379" t="s">
        <v>1574</v>
      </c>
      <c r="B612" s="336">
        <v>1.2423999999999999</v>
      </c>
      <c r="C612" s="336">
        <v>0.55969999999999998</v>
      </c>
    </row>
    <row r="613" spans="1:3" hidden="1">
      <c r="A613" s="379" t="s">
        <v>1579</v>
      </c>
      <c r="B613" s="336">
        <v>1.2358</v>
      </c>
      <c r="C613" s="336">
        <v>0.55479999999999996</v>
      </c>
    </row>
    <row r="614" spans="1:3" hidden="1">
      <c r="A614" s="379" t="s">
        <v>1584</v>
      </c>
      <c r="B614" s="336">
        <v>1.2055</v>
      </c>
      <c r="C614" s="336">
        <v>0.54290000000000005</v>
      </c>
    </row>
    <row r="615" spans="1:3" hidden="1">
      <c r="A615" s="379" t="s">
        <v>1589</v>
      </c>
      <c r="B615" s="336">
        <v>1.2035</v>
      </c>
      <c r="C615" s="336">
        <v>0.53580000000000005</v>
      </c>
    </row>
    <row r="616" spans="1:3" hidden="1">
      <c r="A616" s="379" t="s">
        <v>1594</v>
      </c>
      <c r="B616" s="336">
        <v>1.2041999999999999</v>
      </c>
      <c r="C616" s="336">
        <v>0.5282</v>
      </c>
    </row>
    <row r="617" spans="1:3" hidden="1">
      <c r="A617" s="379" t="s">
        <v>1599</v>
      </c>
      <c r="B617" s="336">
        <v>1.1988000000000001</v>
      </c>
      <c r="C617" s="336">
        <v>0.5272</v>
      </c>
    </row>
    <row r="618" spans="1:3" hidden="1">
      <c r="A618" s="379" t="s">
        <v>1604</v>
      </c>
      <c r="B618" s="336">
        <v>1.2153</v>
      </c>
      <c r="C618" s="336">
        <v>0.53700000000000003</v>
      </c>
    </row>
    <row r="619" spans="1:3" hidden="1">
      <c r="A619" s="379" t="s">
        <v>1609</v>
      </c>
      <c r="B619" s="336">
        <v>1.2325999999999999</v>
      </c>
      <c r="C619" s="336">
        <v>0.54590000000000005</v>
      </c>
    </row>
    <row r="620" spans="1:3" hidden="1">
      <c r="A620" s="379" t="s">
        <v>1614</v>
      </c>
      <c r="B620" s="336">
        <v>1.2316</v>
      </c>
      <c r="C620" s="336">
        <v>0.5494</v>
      </c>
    </row>
    <row r="621" spans="1:3" hidden="1">
      <c r="A621" s="379" t="s">
        <v>1619</v>
      </c>
      <c r="B621" s="336">
        <v>1.2210000000000001</v>
      </c>
      <c r="C621" s="336">
        <v>0.53210000000000002</v>
      </c>
    </row>
    <row r="622" spans="1:3" hidden="1">
      <c r="A622" s="379" t="s">
        <v>1624</v>
      </c>
      <c r="B622" s="336">
        <v>1.2021999999999999</v>
      </c>
      <c r="C622" s="336">
        <v>0.51080000000000003</v>
      </c>
    </row>
    <row r="623" spans="1:3" hidden="1">
      <c r="A623" s="379" t="s">
        <v>1629</v>
      </c>
      <c r="B623" s="336">
        <v>1.1682999999999999</v>
      </c>
      <c r="C623" s="336">
        <v>0.48549999999999999</v>
      </c>
    </row>
    <row r="624" spans="1:3" hidden="1">
      <c r="A624" s="379" t="s">
        <v>1634</v>
      </c>
      <c r="B624" s="336">
        <v>1.1456999999999999</v>
      </c>
      <c r="C624" s="336">
        <v>0.46400000000000002</v>
      </c>
    </row>
    <row r="625" spans="1:3" hidden="1">
      <c r="A625" s="379" t="s">
        <v>1639</v>
      </c>
      <c r="B625" s="336">
        <v>1.1394</v>
      </c>
      <c r="C625" s="336">
        <v>0.47389999999999999</v>
      </c>
    </row>
    <row r="626" spans="1:3" hidden="1">
      <c r="A626" s="379" t="s">
        <v>1644</v>
      </c>
      <c r="B626" s="336">
        <v>1.1438999999999999</v>
      </c>
      <c r="C626" s="336">
        <v>0.4713</v>
      </c>
    </row>
    <row r="627" spans="1:3" hidden="1">
      <c r="A627" s="379" t="s">
        <v>1649</v>
      </c>
      <c r="B627" s="336">
        <v>1.1355999999999999</v>
      </c>
      <c r="C627" s="336">
        <v>0.45800000000000002</v>
      </c>
    </row>
    <row r="628" spans="1:3" hidden="1">
      <c r="A628" s="379" t="s">
        <v>1654</v>
      </c>
      <c r="B628" s="336">
        <v>1.1307</v>
      </c>
      <c r="C628" s="336">
        <v>0.45779999999999998</v>
      </c>
    </row>
    <row r="629" spans="1:3" hidden="1">
      <c r="A629" s="379" t="s">
        <v>1659</v>
      </c>
      <c r="B629" s="336">
        <v>1.1853</v>
      </c>
      <c r="C629" s="336">
        <v>0.46879999999999999</v>
      </c>
    </row>
    <row r="630" spans="1:3" hidden="1">
      <c r="A630" s="379" t="s">
        <v>1664</v>
      </c>
      <c r="B630" s="336">
        <v>1.2226999999999999</v>
      </c>
      <c r="C630" s="336">
        <v>0.47510000000000002</v>
      </c>
    </row>
    <row r="631" spans="1:3" hidden="1">
      <c r="A631" s="379" t="s">
        <v>1668</v>
      </c>
      <c r="B631" s="336">
        <v>1.2248000000000001</v>
      </c>
      <c r="C631" s="336">
        <v>0.4763</v>
      </c>
    </row>
    <row r="632" spans="1:3" hidden="1">
      <c r="A632" s="379" t="s">
        <v>1673</v>
      </c>
      <c r="B632" s="336">
        <v>1.2323</v>
      </c>
      <c r="C632" s="336">
        <v>0.48599999999999999</v>
      </c>
    </row>
    <row r="633" spans="1:3" hidden="1">
      <c r="A633" s="379" t="s">
        <v>1678</v>
      </c>
      <c r="B633" s="336">
        <v>1.2638</v>
      </c>
      <c r="C633" s="336">
        <v>0.49120000000000003</v>
      </c>
    </row>
    <row r="634" spans="1:3" hidden="1">
      <c r="A634" s="379" t="s">
        <v>1683</v>
      </c>
      <c r="B634" s="336">
        <v>1.2655000000000001</v>
      </c>
      <c r="C634" s="336">
        <v>0.48199999999999998</v>
      </c>
    </row>
    <row r="635" spans="1:3" hidden="1">
      <c r="A635" s="379" t="s">
        <v>1688</v>
      </c>
      <c r="B635" s="336">
        <v>1.2656000000000001</v>
      </c>
      <c r="C635" s="336">
        <v>0.47089999999999999</v>
      </c>
    </row>
    <row r="636" spans="1:3" hidden="1">
      <c r="A636" s="379" t="s">
        <v>1691</v>
      </c>
      <c r="B636" s="336">
        <v>1.2793000000000001</v>
      </c>
      <c r="C636" s="336">
        <v>0.47699999999999998</v>
      </c>
    </row>
    <row r="637" spans="1:3" hidden="1">
      <c r="A637" s="379" t="s">
        <v>1694</v>
      </c>
      <c r="B637" s="336">
        <v>1.2804</v>
      </c>
      <c r="C637" s="336">
        <v>0.47710000000000002</v>
      </c>
    </row>
    <row r="638" spans="1:3" hidden="1">
      <c r="A638" s="379" t="s">
        <v>1699</v>
      </c>
      <c r="B638" s="336">
        <v>1.2825</v>
      </c>
      <c r="C638" s="336">
        <v>0.47749999999999998</v>
      </c>
    </row>
    <row r="639" spans="1:3" hidden="1">
      <c r="A639" s="379" t="s">
        <v>1704</v>
      </c>
      <c r="B639" s="336">
        <v>1.2814000000000001</v>
      </c>
      <c r="C639" s="336">
        <v>0.48620000000000002</v>
      </c>
    </row>
    <row r="640" spans="1:3" hidden="1">
      <c r="A640" s="379" t="s">
        <v>1709</v>
      </c>
      <c r="B640" s="336">
        <v>1.3611</v>
      </c>
      <c r="C640" s="336">
        <v>0.52229999999999999</v>
      </c>
    </row>
    <row r="641" spans="1:3" hidden="1">
      <c r="A641" s="379" t="s">
        <v>1714</v>
      </c>
      <c r="B641" s="336">
        <v>1.3872</v>
      </c>
      <c r="C641" s="336">
        <v>0.53249999999999997</v>
      </c>
    </row>
    <row r="642" spans="1:3" hidden="1">
      <c r="A642" s="379" t="s">
        <v>1719</v>
      </c>
      <c r="B642" s="336">
        <v>1.415</v>
      </c>
      <c r="C642" s="336">
        <v>0.51759999999999995</v>
      </c>
    </row>
    <row r="643" spans="1:3" hidden="1">
      <c r="A643" s="379" t="s">
        <v>1724</v>
      </c>
      <c r="B643" s="336">
        <v>1.3925000000000001</v>
      </c>
      <c r="C643" s="336">
        <v>0.49220000000000003</v>
      </c>
    </row>
    <row r="644" spans="1:3" hidden="1">
      <c r="A644" s="379" t="s">
        <v>1727</v>
      </c>
      <c r="B644" s="336">
        <v>1.3855999999999999</v>
      </c>
      <c r="C644" s="336">
        <v>0.4844</v>
      </c>
    </row>
    <row r="645" spans="1:3" hidden="1">
      <c r="A645" s="379" t="s">
        <v>1732</v>
      </c>
      <c r="B645" s="336">
        <v>1.3173999999999999</v>
      </c>
      <c r="C645" s="336">
        <v>0.46029999999999999</v>
      </c>
    </row>
    <row r="646" spans="1:3" hidden="1">
      <c r="A646" s="379" t="s">
        <v>1737</v>
      </c>
      <c r="B646" s="336">
        <v>1.2827</v>
      </c>
      <c r="C646" s="336">
        <v>0.43190000000000001</v>
      </c>
    </row>
    <row r="647" spans="1:3" hidden="1">
      <c r="A647" s="379" t="s">
        <v>1742</v>
      </c>
      <c r="B647" s="336">
        <v>1.2745</v>
      </c>
      <c r="C647" s="336">
        <v>0.40410000000000001</v>
      </c>
    </row>
    <row r="648" spans="1:3" hidden="1">
      <c r="A648" s="379" t="s">
        <v>1747</v>
      </c>
      <c r="B648" s="336">
        <v>1.2191000000000001</v>
      </c>
      <c r="C648" s="336">
        <v>0.37540000000000001</v>
      </c>
    </row>
    <row r="649" spans="1:3" hidden="1">
      <c r="A649" s="379" t="s">
        <v>1752</v>
      </c>
      <c r="B649" s="336">
        <v>1.2683</v>
      </c>
      <c r="C649" s="336">
        <v>0.39889999999999998</v>
      </c>
    </row>
    <row r="650" spans="1:3" hidden="1">
      <c r="A650" s="379" t="s">
        <v>1756</v>
      </c>
      <c r="B650" s="336">
        <v>1.2588999999999999</v>
      </c>
      <c r="C650" s="336">
        <v>0.39589999999999997</v>
      </c>
    </row>
    <row r="651" spans="1:3" hidden="1">
      <c r="A651" s="379" t="s">
        <v>1761</v>
      </c>
      <c r="B651" s="336">
        <v>1.2567999999999999</v>
      </c>
      <c r="C651" s="336">
        <v>0.40649999999999997</v>
      </c>
    </row>
    <row r="652" spans="1:3" hidden="1">
      <c r="A652" s="379" t="s">
        <v>1766</v>
      </c>
      <c r="B652" s="336">
        <v>1.2628999999999999</v>
      </c>
      <c r="C652" s="336">
        <v>0.4133</v>
      </c>
    </row>
    <row r="653" spans="1:3" hidden="1">
      <c r="A653" s="379" t="s">
        <v>1770</v>
      </c>
      <c r="B653" s="336">
        <v>1.2704</v>
      </c>
      <c r="C653" s="336">
        <v>0.42449999999999999</v>
      </c>
    </row>
    <row r="654" spans="1:3" hidden="1">
      <c r="A654" s="379" t="s">
        <v>1774</v>
      </c>
      <c r="B654" s="336">
        <v>1.2614000000000001</v>
      </c>
      <c r="C654" s="336">
        <v>0.42680000000000001</v>
      </c>
    </row>
    <row r="655" spans="1:3" hidden="1">
      <c r="A655" s="379" t="s">
        <v>1779</v>
      </c>
      <c r="B655" s="336">
        <v>1.2313000000000001</v>
      </c>
      <c r="C655" s="336">
        <v>0.40479999999999999</v>
      </c>
    </row>
    <row r="656" spans="1:3" hidden="1">
      <c r="A656" s="379" t="s">
        <v>1784</v>
      </c>
      <c r="B656" s="336">
        <v>1.2331000000000001</v>
      </c>
      <c r="C656" s="336">
        <v>0.40820000000000001</v>
      </c>
    </row>
    <row r="657" spans="1:3" hidden="1">
      <c r="A657" s="379" t="s">
        <v>1789</v>
      </c>
      <c r="B657" s="336">
        <v>1.2230000000000001</v>
      </c>
      <c r="C657" s="336">
        <v>0.40250000000000002</v>
      </c>
    </row>
    <row r="658" spans="1:3" hidden="1">
      <c r="A658" s="379" t="s">
        <v>1794</v>
      </c>
      <c r="B658" s="336">
        <v>1.2063999999999999</v>
      </c>
      <c r="C658" s="336">
        <v>0.38319999999999999</v>
      </c>
    </row>
    <row r="659" spans="1:3" hidden="1">
      <c r="A659" s="379" t="s">
        <v>1798</v>
      </c>
      <c r="B659" s="336">
        <v>1.2394000000000001</v>
      </c>
      <c r="C659" s="336">
        <v>0.39369999999999999</v>
      </c>
    </row>
    <row r="660" spans="1:3" hidden="1">
      <c r="A660" s="379" t="s">
        <v>1803</v>
      </c>
      <c r="B660" s="336">
        <v>1.2261</v>
      </c>
      <c r="C660" s="336">
        <v>0.39429999999999998</v>
      </c>
    </row>
    <row r="661" spans="1:3" hidden="1">
      <c r="A661" s="379" t="s">
        <v>1808</v>
      </c>
      <c r="B661" s="336">
        <v>1.2198</v>
      </c>
      <c r="C661" s="336">
        <v>0.39510000000000001</v>
      </c>
    </row>
    <row r="662" spans="1:3" hidden="1">
      <c r="A662" s="379" t="s">
        <v>1813</v>
      </c>
      <c r="B662" s="336">
        <v>1.1888000000000001</v>
      </c>
      <c r="C662" s="336">
        <v>0.38329999999999997</v>
      </c>
    </row>
    <row r="663" spans="1:3" hidden="1">
      <c r="A663" s="379" t="s">
        <v>1818</v>
      </c>
      <c r="B663" s="336">
        <v>1.1818</v>
      </c>
      <c r="C663" s="336">
        <v>0.37880000000000003</v>
      </c>
    </row>
    <row r="664" spans="1:3" hidden="1">
      <c r="A664" s="379" t="s">
        <v>1822</v>
      </c>
      <c r="B664" s="336">
        <v>1.2292000000000001</v>
      </c>
      <c r="C664" s="336">
        <v>0.3856</v>
      </c>
    </row>
    <row r="665" spans="1:3" hidden="1">
      <c r="A665" s="379" t="s">
        <v>1827</v>
      </c>
      <c r="B665" s="336">
        <v>1.2115</v>
      </c>
      <c r="C665" s="336">
        <v>0.3846</v>
      </c>
    </row>
    <row r="666" spans="1:3" hidden="1">
      <c r="A666" s="379" t="s">
        <v>1832</v>
      </c>
      <c r="B666" s="336">
        <v>1.1926000000000001</v>
      </c>
      <c r="C666" s="336">
        <v>0.36730000000000002</v>
      </c>
    </row>
    <row r="667" spans="1:3" hidden="1">
      <c r="A667" s="379" t="s">
        <v>1837</v>
      </c>
      <c r="B667" s="336">
        <v>1.1793</v>
      </c>
      <c r="C667" s="336">
        <v>0.3498</v>
      </c>
    </row>
    <row r="668" spans="1:3" hidden="1">
      <c r="A668" s="379" t="s">
        <v>1842</v>
      </c>
      <c r="B668" s="336">
        <v>1.1798</v>
      </c>
      <c r="C668" s="336">
        <v>0.33810000000000001</v>
      </c>
    </row>
    <row r="669" spans="1:3" hidden="1">
      <c r="A669" s="379" t="s">
        <v>1847</v>
      </c>
      <c r="B669" s="336">
        <v>1.175</v>
      </c>
      <c r="C669" s="336">
        <v>0.33729999999999999</v>
      </c>
    </row>
    <row r="670" spans="1:3" hidden="1">
      <c r="A670" s="379" t="s">
        <v>1852</v>
      </c>
      <c r="B670" s="336">
        <v>1.1641999999999999</v>
      </c>
      <c r="C670" s="336">
        <v>0.33500000000000002</v>
      </c>
    </row>
    <row r="671" spans="1:3" hidden="1">
      <c r="A671" s="379" t="s">
        <v>1857</v>
      </c>
      <c r="B671" s="336">
        <v>1.1769000000000001</v>
      </c>
      <c r="C671" s="336">
        <v>0.32869999999999999</v>
      </c>
    </row>
    <row r="672" spans="1:3" hidden="1">
      <c r="A672" s="379" t="s">
        <v>1862</v>
      </c>
      <c r="B672" s="336">
        <v>1.1893</v>
      </c>
      <c r="C672" s="336">
        <v>0.31830000000000003</v>
      </c>
    </row>
    <row r="673" spans="1:3" hidden="1">
      <c r="A673" s="379" t="s">
        <v>1866</v>
      </c>
      <c r="B673" s="336">
        <v>1.2575000000000001</v>
      </c>
      <c r="C673" s="336">
        <v>0.32750000000000001</v>
      </c>
    </row>
    <row r="674" spans="1:3" hidden="1">
      <c r="A674" s="379" t="s">
        <v>1871</v>
      </c>
      <c r="B674" s="336">
        <v>1.2990999999999999</v>
      </c>
      <c r="C674" s="336">
        <v>0.3362</v>
      </c>
    </row>
    <row r="675" spans="1:3" hidden="1">
      <c r="A675" s="379" t="s">
        <v>1876</v>
      </c>
      <c r="B675" s="336">
        <v>1.3001</v>
      </c>
      <c r="C675" s="336">
        <v>0.32219999999999999</v>
      </c>
    </row>
    <row r="676" spans="1:3" hidden="1">
      <c r="A676" s="379" t="s">
        <v>1881</v>
      </c>
      <c r="B676" s="336">
        <v>1.46</v>
      </c>
      <c r="C676" s="336">
        <v>0.36409999999999998</v>
      </c>
    </row>
    <row r="677" spans="1:3" hidden="1">
      <c r="A677" s="379" t="s">
        <v>1886</v>
      </c>
      <c r="B677" s="336">
        <v>1.5209999999999999</v>
      </c>
      <c r="C677" s="336">
        <v>0.39639999999999997</v>
      </c>
    </row>
    <row r="678" spans="1:3" hidden="1">
      <c r="A678" s="379" t="s">
        <v>1890</v>
      </c>
      <c r="B678" s="336">
        <v>1.5294000000000001</v>
      </c>
      <c r="C678" s="336">
        <v>0.39900000000000002</v>
      </c>
    </row>
    <row r="679" spans="1:3" hidden="1">
      <c r="A679" s="379" t="s">
        <v>1895</v>
      </c>
      <c r="B679" s="336">
        <v>1.5450999999999999</v>
      </c>
      <c r="C679" s="336">
        <v>0.3952</v>
      </c>
    </row>
    <row r="680" spans="1:3" hidden="1">
      <c r="A680" s="379" t="s">
        <v>1900</v>
      </c>
      <c r="B680" s="336">
        <v>1.6183000000000001</v>
      </c>
      <c r="C680" s="336">
        <v>0.41589999999999999</v>
      </c>
    </row>
    <row r="681" spans="1:3" hidden="1">
      <c r="A681" s="379" t="s">
        <v>1904</v>
      </c>
      <c r="B681" s="336">
        <v>1.7035</v>
      </c>
      <c r="C681" s="336">
        <v>0.4506</v>
      </c>
    </row>
    <row r="682" spans="1:3" hidden="1">
      <c r="A682" s="379" t="s">
        <v>1909</v>
      </c>
      <c r="B682" s="336">
        <v>1.7423</v>
      </c>
      <c r="C682" s="336">
        <v>0.45960000000000001</v>
      </c>
    </row>
    <row r="683" spans="1:3" hidden="1">
      <c r="A683" s="379" t="s">
        <v>3807</v>
      </c>
      <c r="B683" s="336">
        <v>1.7313000000000001</v>
      </c>
      <c r="C683" s="336">
        <v>0.4592</v>
      </c>
    </row>
    <row r="684" spans="1:3" hidden="1">
      <c r="A684" s="379" t="s">
        <v>1918</v>
      </c>
      <c r="B684" s="336">
        <v>1.7191000000000001</v>
      </c>
      <c r="C684" s="336">
        <v>0.45879999999999999</v>
      </c>
    </row>
    <row r="685" spans="1:3" hidden="1">
      <c r="A685" s="379" t="s">
        <v>1923</v>
      </c>
      <c r="B685" s="336">
        <v>1.6973</v>
      </c>
      <c r="C685" s="336">
        <v>0.44490000000000002</v>
      </c>
    </row>
    <row r="686" spans="1:3" hidden="1">
      <c r="A686" s="379" t="s">
        <v>1928</v>
      </c>
      <c r="B686" s="336">
        <v>1.7001999999999999</v>
      </c>
      <c r="C686" s="336">
        <v>0.4476</v>
      </c>
    </row>
    <row r="687" spans="1:3" hidden="1">
      <c r="A687" s="379" t="s">
        <v>1933</v>
      </c>
      <c r="B687" s="336">
        <v>1.7128000000000001</v>
      </c>
      <c r="C687" s="336">
        <v>0.4385</v>
      </c>
    </row>
    <row r="688" spans="1:3" hidden="1">
      <c r="A688" s="379" t="s">
        <v>1936</v>
      </c>
      <c r="B688" s="336">
        <v>1.7031000000000001</v>
      </c>
      <c r="C688" s="336">
        <v>0.42720000000000002</v>
      </c>
    </row>
    <row r="689" spans="1:3" hidden="1">
      <c r="A689" s="379" t="s">
        <v>1939</v>
      </c>
      <c r="B689" s="336">
        <v>1.7258</v>
      </c>
      <c r="C689" s="336">
        <v>0.44230000000000003</v>
      </c>
    </row>
    <row r="690" spans="1:3" hidden="1">
      <c r="A690" s="379" t="s">
        <v>1944</v>
      </c>
      <c r="B690" s="336">
        <v>1.7869999999999999</v>
      </c>
      <c r="C690" s="336">
        <v>0.44369999999999998</v>
      </c>
    </row>
    <row r="691" spans="1:3" hidden="1">
      <c r="A691" s="379" t="s">
        <v>1949</v>
      </c>
      <c r="B691" s="336">
        <v>1.8607</v>
      </c>
      <c r="C691" s="336">
        <v>0.46210000000000001</v>
      </c>
    </row>
    <row r="692" spans="1:3" hidden="1">
      <c r="A692" s="379" t="s">
        <v>1954</v>
      </c>
      <c r="B692" s="336">
        <v>1.8469</v>
      </c>
      <c r="C692" s="336">
        <v>0.45140000000000002</v>
      </c>
    </row>
    <row r="693" spans="1:3" hidden="1">
      <c r="A693" s="379" t="s">
        <v>1958</v>
      </c>
      <c r="B693" s="336">
        <v>1.8552</v>
      </c>
      <c r="C693" s="336">
        <v>0.45579999999999998</v>
      </c>
    </row>
    <row r="694" spans="1:3" hidden="1">
      <c r="A694" s="379" t="s">
        <v>1963</v>
      </c>
      <c r="B694" s="336">
        <v>1.8922000000000001</v>
      </c>
      <c r="C694" s="336">
        <v>0.48080000000000001</v>
      </c>
    </row>
    <row r="695" spans="1:3" hidden="1">
      <c r="A695" s="379" t="s">
        <v>1966</v>
      </c>
      <c r="B695" s="336">
        <v>1.9032</v>
      </c>
      <c r="C695" s="336">
        <v>0.47949999999999998</v>
      </c>
    </row>
    <row r="696" spans="1:3" hidden="1">
      <c r="A696" s="379" t="s">
        <v>1971</v>
      </c>
      <c r="B696" s="336">
        <v>1.9227000000000001</v>
      </c>
      <c r="C696" s="336">
        <v>0.47810000000000002</v>
      </c>
    </row>
    <row r="697" spans="1:3" hidden="1">
      <c r="A697" s="379" t="s">
        <v>1976</v>
      </c>
      <c r="B697" s="336">
        <v>1.9383999999999999</v>
      </c>
      <c r="C697" s="336">
        <v>0.48970000000000002</v>
      </c>
    </row>
    <row r="698" spans="1:3" hidden="1">
      <c r="A698" s="379" t="s">
        <v>1981</v>
      </c>
      <c r="B698" s="336">
        <v>1.9524999999999999</v>
      </c>
      <c r="C698" s="336">
        <v>0.50280000000000002</v>
      </c>
    </row>
    <row r="699" spans="1:3" hidden="1">
      <c r="A699" s="379" t="s">
        <v>1986</v>
      </c>
      <c r="B699" s="336">
        <v>1.9528000000000001</v>
      </c>
      <c r="C699" s="336">
        <v>0.5282</v>
      </c>
    </row>
    <row r="700" spans="1:3" hidden="1">
      <c r="A700" s="379" t="s">
        <v>1991</v>
      </c>
      <c r="B700" s="336">
        <v>1.9330000000000001</v>
      </c>
      <c r="C700" s="336">
        <v>0.52569999999999995</v>
      </c>
    </row>
    <row r="701" spans="1:3" hidden="1">
      <c r="A701" s="379" t="s">
        <v>1995</v>
      </c>
      <c r="B701" s="336">
        <v>1.8424</v>
      </c>
      <c r="C701" s="336">
        <v>0.50590000000000002</v>
      </c>
    </row>
    <row r="702" spans="1:3" hidden="1">
      <c r="A702" s="379" t="s">
        <v>2000</v>
      </c>
      <c r="B702" s="336">
        <v>1.6552</v>
      </c>
      <c r="C702" s="336">
        <v>0.45839999999999997</v>
      </c>
    </row>
    <row r="703" spans="1:3" hidden="1">
      <c r="A703" s="379" t="s">
        <v>2005</v>
      </c>
      <c r="B703" s="336">
        <v>1.4329000000000001</v>
      </c>
      <c r="C703" s="336">
        <v>0.39340000000000003</v>
      </c>
    </row>
    <row r="704" spans="1:3" hidden="1">
      <c r="A704" s="379" t="s">
        <v>2010</v>
      </c>
      <c r="B704" s="336">
        <v>1.3691</v>
      </c>
      <c r="C704" s="336">
        <v>0.39129999999999998</v>
      </c>
    </row>
    <row r="705" spans="1:3" hidden="1">
      <c r="A705" s="379" t="s">
        <v>2014</v>
      </c>
      <c r="B705" s="336">
        <v>1.3725000000000001</v>
      </c>
      <c r="C705" s="336">
        <v>0.38529999999999998</v>
      </c>
    </row>
    <row r="706" spans="1:3" hidden="1">
      <c r="A706" s="379" t="s">
        <v>2019</v>
      </c>
      <c r="B706" s="336">
        <v>1.3452</v>
      </c>
      <c r="C706" s="336">
        <v>0.38369999999999999</v>
      </c>
    </row>
    <row r="707" spans="1:3" hidden="1">
      <c r="A707" s="379" t="s">
        <v>2024</v>
      </c>
      <c r="B707" s="336">
        <v>1.3369</v>
      </c>
      <c r="C707" s="336">
        <v>0.37909999999999999</v>
      </c>
    </row>
    <row r="708" spans="1:3" hidden="1">
      <c r="A708" s="379" t="s">
        <v>2029</v>
      </c>
      <c r="B708" s="336">
        <v>1.3746</v>
      </c>
      <c r="C708" s="336">
        <v>0.39419999999999999</v>
      </c>
    </row>
    <row r="709" spans="1:3" hidden="1">
      <c r="A709" s="379" t="s">
        <v>2034</v>
      </c>
      <c r="B709" s="336">
        <v>1.4119999999999999</v>
      </c>
      <c r="C709" s="336">
        <v>0.39989999999999998</v>
      </c>
    </row>
    <row r="710" spans="1:3" hidden="1">
      <c r="A710" s="379" t="s">
        <v>2038</v>
      </c>
      <c r="B710" s="336">
        <v>1.4773000000000001</v>
      </c>
      <c r="C710" s="336">
        <v>0.41139999999999999</v>
      </c>
    </row>
    <row r="711" spans="1:3" hidden="1">
      <c r="A711" s="379" t="s">
        <v>2043</v>
      </c>
      <c r="B711" s="336">
        <v>1.5334000000000001</v>
      </c>
      <c r="C711" s="336">
        <v>0.4284</v>
      </c>
    </row>
    <row r="712" spans="1:3" hidden="1">
      <c r="A712" s="379" t="s">
        <v>2048</v>
      </c>
      <c r="B712" s="336">
        <v>1.5355000000000001</v>
      </c>
      <c r="C712" s="336">
        <v>0.44800000000000001</v>
      </c>
    </row>
    <row r="713" spans="1:3" hidden="1">
      <c r="A713" s="379" t="s">
        <v>2053</v>
      </c>
      <c r="B713" s="336">
        <v>1.4742999999999999</v>
      </c>
      <c r="C713" s="336">
        <v>0.42549999999999999</v>
      </c>
    </row>
    <row r="714" spans="1:3" hidden="1">
      <c r="A714" s="379" t="s">
        <v>2058</v>
      </c>
      <c r="B714" s="336">
        <v>1.4534</v>
      </c>
      <c r="C714" s="336">
        <v>0.43009999999999998</v>
      </c>
    </row>
    <row r="715" spans="1:3" hidden="1">
      <c r="A715" s="379" t="s">
        <v>2063</v>
      </c>
      <c r="B715" s="336">
        <v>1.4480999999999999</v>
      </c>
      <c r="C715" s="336">
        <v>0.442</v>
      </c>
    </row>
    <row r="716" spans="1:3" hidden="1">
      <c r="A716" s="379" t="s">
        <v>2068</v>
      </c>
      <c r="B716" s="336">
        <v>1.4427000000000001</v>
      </c>
      <c r="C716" s="336">
        <v>0.436</v>
      </c>
    </row>
    <row r="717" spans="1:3" hidden="1">
      <c r="A717" s="379" t="s">
        <v>2073</v>
      </c>
      <c r="B717" s="336">
        <v>1.4662999999999999</v>
      </c>
      <c r="C717" s="336">
        <v>0.4476</v>
      </c>
    </row>
    <row r="718" spans="1:3" hidden="1">
      <c r="A718" s="379" t="s">
        <v>2078</v>
      </c>
      <c r="B718" s="336">
        <v>1.5389999999999999</v>
      </c>
      <c r="C718" s="336">
        <v>0.47210000000000002</v>
      </c>
    </row>
    <row r="719" spans="1:3" hidden="1">
      <c r="A719" s="379" t="s">
        <v>2083</v>
      </c>
      <c r="B719" s="336">
        <v>1.5587</v>
      </c>
      <c r="C719" s="336">
        <v>0.47639999999999999</v>
      </c>
    </row>
    <row r="720" spans="1:3" hidden="1">
      <c r="A720" s="379" t="s">
        <v>2088</v>
      </c>
      <c r="B720" s="336">
        <v>1.5718000000000001</v>
      </c>
      <c r="C720" s="336">
        <v>0.4869</v>
      </c>
    </row>
    <row r="721" spans="1:3" hidden="1">
      <c r="A721" s="379" t="s">
        <v>2093</v>
      </c>
      <c r="B721" s="336">
        <v>1.5688</v>
      </c>
      <c r="C721" s="336">
        <v>0.498</v>
      </c>
    </row>
    <row r="722" spans="1:3" hidden="1">
      <c r="A722" s="379" t="s">
        <v>2098</v>
      </c>
      <c r="B722" s="336">
        <v>1.5566</v>
      </c>
      <c r="C722" s="336">
        <v>0.48570000000000002</v>
      </c>
    </row>
    <row r="723" spans="1:3" hidden="1">
      <c r="A723" s="379" t="s">
        <v>2103</v>
      </c>
      <c r="B723" s="336">
        <v>1.5472999999999999</v>
      </c>
      <c r="C723" s="336">
        <v>0.4788</v>
      </c>
    </row>
    <row r="724" spans="1:3" hidden="1">
      <c r="A724" s="379" t="s">
        <v>2108</v>
      </c>
      <c r="B724" s="336">
        <v>1.5609</v>
      </c>
      <c r="C724" s="336">
        <v>0.48180000000000001</v>
      </c>
    </row>
    <row r="725" spans="1:3" hidden="1">
      <c r="A725" s="379" t="s">
        <v>2112</v>
      </c>
      <c r="B725" s="336">
        <v>1.6027</v>
      </c>
      <c r="C725" s="336">
        <v>0.49409999999999998</v>
      </c>
    </row>
    <row r="726" spans="1:3" hidden="1">
      <c r="A726" s="379" t="s">
        <v>2117</v>
      </c>
      <c r="B726" s="336">
        <v>1.6209</v>
      </c>
      <c r="C726" s="336">
        <v>0.49209999999999998</v>
      </c>
    </row>
    <row r="727" spans="1:3" hidden="1">
      <c r="A727" s="379" t="s">
        <v>2122</v>
      </c>
      <c r="B727" s="336">
        <v>1.6910000000000001</v>
      </c>
      <c r="C727" s="336">
        <v>0.52210000000000001</v>
      </c>
    </row>
    <row r="728" spans="1:3" hidden="1">
      <c r="A728" s="379" t="s">
        <v>2127</v>
      </c>
      <c r="B728" s="336">
        <v>1.7299</v>
      </c>
      <c r="C728" s="336">
        <v>0.53369999999999995</v>
      </c>
    </row>
    <row r="729" spans="1:3" hidden="1">
      <c r="A729" s="379" t="s">
        <v>2132</v>
      </c>
      <c r="B729" s="336">
        <v>1.7604</v>
      </c>
      <c r="C729" s="336">
        <v>0.54620000000000002</v>
      </c>
    </row>
    <row r="730" spans="1:3" hidden="1">
      <c r="A730" s="379" t="s">
        <v>2136</v>
      </c>
      <c r="B730" s="336">
        <v>1.8895</v>
      </c>
      <c r="C730" s="336">
        <v>0.59119999999999995</v>
      </c>
    </row>
    <row r="731" spans="1:3" hidden="1">
      <c r="A731" s="379" t="s">
        <v>2141</v>
      </c>
      <c r="B731" s="336">
        <v>1.9061999999999999</v>
      </c>
      <c r="C731" s="336">
        <v>0.60099999999999998</v>
      </c>
    </row>
    <row r="732" spans="1:3" hidden="1">
      <c r="A732" s="379" t="s">
        <v>2146</v>
      </c>
      <c r="B732" s="336">
        <v>1.9007000000000001</v>
      </c>
      <c r="C732" s="336">
        <v>0.60450000000000004</v>
      </c>
    </row>
    <row r="733" spans="1:3" hidden="1">
      <c r="A733" s="379" t="s">
        <v>2150</v>
      </c>
      <c r="B733" s="336">
        <v>1.8962000000000001</v>
      </c>
      <c r="C733" s="336">
        <v>0.58879999999999999</v>
      </c>
    </row>
    <row r="734" spans="1:3" hidden="1">
      <c r="A734" s="379" t="s">
        <v>2155</v>
      </c>
      <c r="B734" s="336">
        <v>1.8808</v>
      </c>
      <c r="C734" s="336">
        <v>0.57469999999999999</v>
      </c>
    </row>
    <row r="735" spans="1:3" hidden="1">
      <c r="A735" s="379" t="s">
        <v>2159</v>
      </c>
      <c r="B735" s="336">
        <v>1.8740000000000001</v>
      </c>
      <c r="C735" s="336">
        <v>0.5484</v>
      </c>
    </row>
    <row r="736" spans="1:3" hidden="1">
      <c r="A736" s="379" t="s">
        <v>2164</v>
      </c>
      <c r="B736" s="336">
        <v>1.8339000000000001</v>
      </c>
      <c r="C736" s="336">
        <v>0.54259999999999997</v>
      </c>
    </row>
    <row r="737" spans="1:3" hidden="1">
      <c r="A737" s="379" t="s">
        <v>2169</v>
      </c>
      <c r="B737" s="336">
        <v>1.8294999999999999</v>
      </c>
      <c r="C737" s="336">
        <v>0.53490000000000004</v>
      </c>
    </row>
    <row r="738" spans="1:3" hidden="1">
      <c r="A738" s="379" t="s">
        <v>2174</v>
      </c>
      <c r="B738" s="336">
        <v>1.8948</v>
      </c>
      <c r="C738" s="336">
        <v>0.55730000000000002</v>
      </c>
    </row>
    <row r="739" spans="1:3" hidden="1">
      <c r="A739" s="379" t="s">
        <v>2179</v>
      </c>
      <c r="B739" s="336">
        <v>1.8832</v>
      </c>
      <c r="C739" s="336">
        <v>0.56130000000000002</v>
      </c>
    </row>
    <row r="740" spans="1:3" hidden="1">
      <c r="A740" s="379" t="s">
        <v>2184</v>
      </c>
      <c r="B740" s="336">
        <v>1.8675999999999999</v>
      </c>
      <c r="C740" s="336">
        <v>0.56200000000000006</v>
      </c>
    </row>
    <row r="741" spans="1:3" hidden="1">
      <c r="A741" s="379" t="s">
        <v>2188</v>
      </c>
      <c r="B741" s="336">
        <v>1.8619000000000001</v>
      </c>
      <c r="C741" s="336">
        <v>0.56930000000000003</v>
      </c>
    </row>
    <row r="742" spans="1:3" hidden="1">
      <c r="A742" s="379" t="s">
        <v>2193</v>
      </c>
      <c r="B742" s="336">
        <v>1.857</v>
      </c>
      <c r="C742" s="336">
        <v>0.57369999999999999</v>
      </c>
    </row>
    <row r="743" spans="1:3" hidden="1">
      <c r="A743" s="379" t="s">
        <v>2198</v>
      </c>
      <c r="B743" s="336">
        <v>1.8467</v>
      </c>
      <c r="C743" s="336">
        <v>0.5786</v>
      </c>
    </row>
    <row r="744" spans="1:3" hidden="1">
      <c r="A744" s="379" t="s">
        <v>2203</v>
      </c>
      <c r="B744" s="336">
        <v>1.8154999999999999</v>
      </c>
      <c r="C744" s="336">
        <v>0.56589999999999996</v>
      </c>
    </row>
    <row r="745" spans="1:3" hidden="1">
      <c r="A745" s="379" t="s">
        <v>2207</v>
      </c>
      <c r="B745" s="336">
        <v>1.7769999999999999</v>
      </c>
      <c r="C745" s="336">
        <v>0.56100000000000005</v>
      </c>
    </row>
    <row r="746" spans="1:3" hidden="1">
      <c r="A746" s="379" t="s">
        <v>2212</v>
      </c>
      <c r="B746" s="336">
        <v>1.7404999999999999</v>
      </c>
      <c r="C746" s="336">
        <v>0.55620000000000003</v>
      </c>
    </row>
    <row r="747" spans="1:3" hidden="1">
      <c r="A747" s="379" t="s">
        <v>2217</v>
      </c>
      <c r="B747" s="336">
        <v>1.7172000000000001</v>
      </c>
      <c r="C747" s="336">
        <v>0.5504</v>
      </c>
    </row>
    <row r="748" spans="1:3" hidden="1">
      <c r="A748" s="379" t="s">
        <v>2222</v>
      </c>
      <c r="B748" s="336">
        <v>1.6660999999999999</v>
      </c>
      <c r="C748" s="336">
        <v>0.53939999999999999</v>
      </c>
    </row>
    <row r="749" spans="1:3" hidden="1">
      <c r="A749" s="379" t="s">
        <v>2227</v>
      </c>
      <c r="B749" s="336">
        <v>1.5846</v>
      </c>
      <c r="C749" s="336">
        <v>0.5141</v>
      </c>
    </row>
    <row r="750" spans="1:3" hidden="1">
      <c r="A750" s="379" t="s">
        <v>2230</v>
      </c>
      <c r="B750" s="336">
        <v>1.5662</v>
      </c>
      <c r="C750" s="336">
        <v>0.50219999999999998</v>
      </c>
    </row>
    <row r="751" spans="1:3" hidden="1">
      <c r="A751" s="379" t="s">
        <v>2235</v>
      </c>
      <c r="B751" s="336">
        <v>1.5102</v>
      </c>
      <c r="C751" s="336">
        <v>0.47989999999999999</v>
      </c>
    </row>
    <row r="752" spans="1:3" hidden="1">
      <c r="A752" s="379" t="s">
        <v>2240</v>
      </c>
      <c r="B752" s="336">
        <v>1.5251999999999999</v>
      </c>
      <c r="C752" s="336">
        <v>0.48699999999999999</v>
      </c>
    </row>
    <row r="753" spans="1:3" hidden="1">
      <c r="A753" s="379" t="s">
        <v>2245</v>
      </c>
      <c r="B753" s="336">
        <v>1.5329999999999999</v>
      </c>
      <c r="C753" s="336">
        <v>0.49480000000000002</v>
      </c>
    </row>
    <row r="754" spans="1:3" hidden="1">
      <c r="A754" s="379" t="s">
        <v>2250</v>
      </c>
      <c r="B754" s="336">
        <v>1.4842</v>
      </c>
      <c r="C754" s="336">
        <v>0.47410000000000002</v>
      </c>
    </row>
    <row r="755" spans="1:3" hidden="1">
      <c r="A755" s="379" t="s">
        <v>2255</v>
      </c>
      <c r="B755" s="336">
        <v>1.4359999999999999</v>
      </c>
      <c r="C755" s="336">
        <v>0.45989999999999998</v>
      </c>
    </row>
    <row r="756" spans="1:3" hidden="1">
      <c r="A756" s="379" t="s">
        <v>2259</v>
      </c>
      <c r="B756" s="336">
        <v>1.4732000000000001</v>
      </c>
      <c r="C756" s="336">
        <v>0.46850000000000003</v>
      </c>
    </row>
    <row r="757" spans="1:3" hidden="1">
      <c r="A757" s="379" t="s">
        <v>2263</v>
      </c>
      <c r="B757" s="336">
        <v>1.4976</v>
      </c>
      <c r="C757" s="336">
        <v>0.47849999999999998</v>
      </c>
    </row>
    <row r="758" spans="1:3" hidden="1">
      <c r="A758" s="379" t="s">
        <v>2268</v>
      </c>
      <c r="B758" s="336">
        <v>1.4974000000000001</v>
      </c>
      <c r="C758" s="336">
        <v>0.47370000000000001</v>
      </c>
    </row>
    <row r="759" spans="1:3" hidden="1">
      <c r="A759" s="379" t="s">
        <v>2272</v>
      </c>
      <c r="B759" s="336">
        <v>1.4591000000000001</v>
      </c>
      <c r="C759" s="336">
        <v>0.4607</v>
      </c>
    </row>
    <row r="760" spans="1:3" hidden="1">
      <c r="A760" s="379" t="s">
        <v>2277</v>
      </c>
      <c r="B760" s="336">
        <v>1.4192</v>
      </c>
      <c r="C760" s="336">
        <v>0.44850000000000001</v>
      </c>
    </row>
    <row r="761" spans="1:3" hidden="1">
      <c r="A761" s="379" t="s">
        <v>2282</v>
      </c>
      <c r="B761" s="336">
        <v>1.3871</v>
      </c>
      <c r="C761" s="336">
        <v>0.43430000000000002</v>
      </c>
    </row>
    <row r="762" spans="1:3" hidden="1">
      <c r="A762" s="379" t="s">
        <v>2287</v>
      </c>
      <c r="B762" s="336">
        <v>1.3994</v>
      </c>
      <c r="C762" s="336">
        <v>0.42720000000000002</v>
      </c>
    </row>
    <row r="763" spans="1:3" hidden="1">
      <c r="A763" s="379" t="s">
        <v>2292</v>
      </c>
      <c r="B763" s="336">
        <v>1.3492</v>
      </c>
      <c r="C763" s="336">
        <v>0.41470000000000001</v>
      </c>
    </row>
    <row r="764" spans="1:3" hidden="1">
      <c r="A764" s="379" t="s">
        <v>2297</v>
      </c>
      <c r="B764" s="336">
        <v>1.3452999999999999</v>
      </c>
      <c r="C764" s="336">
        <v>0.41039999999999999</v>
      </c>
    </row>
    <row r="765" spans="1:3" hidden="1">
      <c r="A765" s="379" t="s">
        <v>2301</v>
      </c>
      <c r="B765" s="336">
        <v>1.3501000000000001</v>
      </c>
      <c r="C765" s="336">
        <v>0.4093</v>
      </c>
    </row>
    <row r="766" spans="1:3" hidden="1">
      <c r="A766" s="379" t="s">
        <v>2306</v>
      </c>
      <c r="B766" s="336">
        <v>1.3161</v>
      </c>
      <c r="C766" s="336">
        <v>0.39579999999999999</v>
      </c>
    </row>
    <row r="767" spans="1:3" hidden="1">
      <c r="A767" s="379" t="s">
        <v>2311</v>
      </c>
      <c r="B767" s="336">
        <v>1.2919</v>
      </c>
      <c r="C767" s="336">
        <v>0.39100000000000001</v>
      </c>
    </row>
    <row r="768" spans="1:3" hidden="1">
      <c r="A768" s="379" t="s">
        <v>2316</v>
      </c>
      <c r="B768" s="336">
        <v>1.2685999999999999</v>
      </c>
      <c r="C768" s="336">
        <v>0.38479999999999998</v>
      </c>
    </row>
    <row r="769" spans="1:3" hidden="1">
      <c r="A769" s="379" t="s">
        <v>2321</v>
      </c>
      <c r="B769" s="336">
        <v>1.2729999999999999</v>
      </c>
      <c r="C769" s="336">
        <v>0.39500000000000002</v>
      </c>
    </row>
    <row r="770" spans="1:3" hidden="1">
      <c r="A770" s="379" t="s">
        <v>2326</v>
      </c>
      <c r="B770" s="336">
        <v>1.302</v>
      </c>
      <c r="C770" s="336">
        <v>0.4133</v>
      </c>
    </row>
    <row r="771" spans="1:3" hidden="1">
      <c r="A771" s="379" t="s">
        <v>2331</v>
      </c>
      <c r="B771" s="336">
        <v>1.3632</v>
      </c>
      <c r="C771" s="336">
        <v>0.43290000000000001</v>
      </c>
    </row>
    <row r="772" spans="1:3" hidden="1">
      <c r="A772" s="379" t="s">
        <v>2336</v>
      </c>
      <c r="B772" s="336">
        <v>1.3885000000000001</v>
      </c>
      <c r="C772" s="336">
        <v>0.4451</v>
      </c>
    </row>
    <row r="773" spans="1:3" hidden="1">
      <c r="A773" s="379" t="s">
        <v>2341</v>
      </c>
      <c r="B773" s="336">
        <v>1.4212</v>
      </c>
      <c r="C773" s="336">
        <v>0.4516</v>
      </c>
    </row>
    <row r="774" spans="1:3" hidden="1">
      <c r="A774" s="379" t="s">
        <v>2346</v>
      </c>
      <c r="B774" s="336">
        <v>1.4253</v>
      </c>
      <c r="C774" s="336">
        <v>0.44990000000000002</v>
      </c>
    </row>
    <row r="775" spans="1:3" hidden="1">
      <c r="A775" s="379" t="s">
        <v>2351</v>
      </c>
      <c r="B775" s="336">
        <v>1.3998999999999999</v>
      </c>
      <c r="C775" s="336">
        <v>0.44390000000000002</v>
      </c>
    </row>
    <row r="776" spans="1:3" hidden="1">
      <c r="A776" s="379" t="s">
        <v>2356</v>
      </c>
      <c r="B776" s="336">
        <v>1.4032</v>
      </c>
      <c r="C776" s="336">
        <v>0.44479999999999997</v>
      </c>
    </row>
    <row r="777" spans="1:3" hidden="1">
      <c r="A777" s="379" t="s">
        <v>2360</v>
      </c>
      <c r="B777" s="336">
        <v>1.4435</v>
      </c>
      <c r="C777" s="336">
        <v>0.46389999999999998</v>
      </c>
    </row>
    <row r="778" spans="1:3" hidden="1">
      <c r="A778" s="379" t="s">
        <v>2365</v>
      </c>
      <c r="B778" s="336">
        <v>1.4355</v>
      </c>
      <c r="C778" s="336">
        <v>0.46039999999999998</v>
      </c>
    </row>
    <row r="779" spans="1:3" hidden="1">
      <c r="A779" s="379" t="s">
        <v>2370</v>
      </c>
      <c r="B779" s="336">
        <v>1.444</v>
      </c>
      <c r="C779" s="336">
        <v>0.4607</v>
      </c>
    </row>
    <row r="780" spans="1:3" hidden="1">
      <c r="A780" s="379" t="s">
        <v>2375</v>
      </c>
      <c r="B780" s="336">
        <v>1.4597</v>
      </c>
      <c r="C780" s="336">
        <v>0.46010000000000001</v>
      </c>
    </row>
    <row r="781" spans="1:3" hidden="1">
      <c r="A781" s="379" t="s">
        <v>2380</v>
      </c>
      <c r="B781" s="336">
        <v>1.5018</v>
      </c>
      <c r="C781" s="336">
        <v>0.47699999999999998</v>
      </c>
    </row>
    <row r="782" spans="1:3" hidden="1">
      <c r="A782" s="379" t="s">
        <v>2384</v>
      </c>
      <c r="B782" s="336">
        <v>1.5153000000000001</v>
      </c>
      <c r="C782" s="336">
        <v>0.47789999999999999</v>
      </c>
    </row>
    <row r="783" spans="1:3" hidden="1">
      <c r="A783" s="379" t="s">
        <v>2389</v>
      </c>
      <c r="B783" s="336">
        <v>1.5367999999999999</v>
      </c>
      <c r="C783" s="336">
        <v>0.4844</v>
      </c>
    </row>
    <row r="784" spans="1:3" hidden="1">
      <c r="A784" s="379" t="s">
        <v>2394</v>
      </c>
      <c r="B784" s="336">
        <v>1.5721000000000001</v>
      </c>
      <c r="C784" s="336">
        <v>0.48380000000000001</v>
      </c>
    </row>
    <row r="785" spans="1:3" hidden="1">
      <c r="A785" s="379" t="s">
        <v>2398</v>
      </c>
      <c r="B785" s="336">
        <v>1.5889</v>
      </c>
      <c r="C785" s="336">
        <v>0.4844</v>
      </c>
    </row>
    <row r="786" spans="1:3" hidden="1">
      <c r="A786" s="379" t="s">
        <v>2403</v>
      </c>
      <c r="B786" s="336">
        <v>1.6247</v>
      </c>
      <c r="C786" s="336">
        <v>0.49730000000000002</v>
      </c>
    </row>
    <row r="787" spans="1:3" hidden="1">
      <c r="A787" s="379" t="s">
        <v>2407</v>
      </c>
      <c r="B787" s="336">
        <v>1.6769000000000001</v>
      </c>
      <c r="C787" s="336">
        <v>0.51060000000000005</v>
      </c>
    </row>
    <row r="788" spans="1:3" hidden="1">
      <c r="A788" s="379" t="s">
        <v>2411</v>
      </c>
      <c r="B788" s="336">
        <v>1.681</v>
      </c>
      <c r="C788" s="336">
        <v>0.51890000000000003</v>
      </c>
    </row>
    <row r="789" spans="1:3" hidden="1">
      <c r="A789" s="379" t="s">
        <v>2416</v>
      </c>
      <c r="B789" s="336">
        <v>1.7097</v>
      </c>
      <c r="C789" s="336">
        <v>0.52739999999999998</v>
      </c>
    </row>
    <row r="790" spans="1:3" hidden="1">
      <c r="A790" s="379" t="s">
        <v>2421</v>
      </c>
      <c r="B790" s="336">
        <v>1.738</v>
      </c>
      <c r="C790" s="336">
        <v>0.53310000000000002</v>
      </c>
    </row>
    <row r="791" spans="1:3" hidden="1">
      <c r="A791" s="379" t="s">
        <v>2426</v>
      </c>
      <c r="B791" s="336">
        <v>1.7509999999999999</v>
      </c>
      <c r="C791" s="336">
        <v>0.52790000000000004</v>
      </c>
    </row>
    <row r="792" spans="1:3" hidden="1">
      <c r="A792" s="379" t="s">
        <v>2431</v>
      </c>
      <c r="B792" s="336">
        <v>1.7521</v>
      </c>
      <c r="C792" s="336">
        <v>0.53</v>
      </c>
    </row>
    <row r="793" spans="1:3" hidden="1">
      <c r="A793" s="379" t="s">
        <v>2434</v>
      </c>
      <c r="B793" s="336">
        <v>1.7726</v>
      </c>
      <c r="C793" s="336">
        <v>0.53520000000000001</v>
      </c>
    </row>
    <row r="794" spans="1:3" hidden="1">
      <c r="A794" s="379" t="s">
        <v>2438</v>
      </c>
      <c r="B794" s="336">
        <v>1.8163</v>
      </c>
      <c r="C794" s="336">
        <v>0.56059999999999999</v>
      </c>
    </row>
    <row r="795" spans="1:3" hidden="1">
      <c r="A795" s="379" t="s">
        <v>2443</v>
      </c>
      <c r="B795" s="336">
        <v>1.8514999999999999</v>
      </c>
      <c r="C795" s="336">
        <v>0.57350000000000001</v>
      </c>
    </row>
    <row r="796" spans="1:3" hidden="1">
      <c r="A796" s="379" t="s">
        <v>2448</v>
      </c>
      <c r="B796" s="336">
        <v>1.855</v>
      </c>
      <c r="C796" s="336">
        <v>0.57740000000000002</v>
      </c>
    </row>
    <row r="797" spans="1:3" hidden="1">
      <c r="A797" s="379" t="s">
        <v>2452</v>
      </c>
      <c r="B797" s="336">
        <v>1.8394999999999999</v>
      </c>
      <c r="C797" s="336">
        <v>0.57799999999999996</v>
      </c>
    </row>
    <row r="798" spans="1:3" hidden="1">
      <c r="A798" s="379" t="s">
        <v>2457</v>
      </c>
      <c r="B798" s="336">
        <v>1.8391</v>
      </c>
      <c r="C798" s="336">
        <v>0.57789999999999997</v>
      </c>
    </row>
    <row r="799" spans="1:3" hidden="1">
      <c r="A799" s="379" t="s">
        <v>2462</v>
      </c>
      <c r="B799" s="336">
        <v>1.833</v>
      </c>
      <c r="C799" s="336">
        <v>0.5605</v>
      </c>
    </row>
    <row r="800" spans="1:3" hidden="1">
      <c r="A800" s="379" t="s">
        <v>2465</v>
      </c>
      <c r="B800" s="336">
        <v>1.8523000000000001</v>
      </c>
      <c r="C800" s="336">
        <v>0.57369999999999999</v>
      </c>
    </row>
    <row r="801" spans="1:3" hidden="1">
      <c r="A801" s="379" t="s">
        <v>2470</v>
      </c>
      <c r="B801" s="336">
        <v>1.8674999999999999</v>
      </c>
      <c r="C801" s="336">
        <v>0.57550000000000001</v>
      </c>
    </row>
    <row r="802" spans="1:3" hidden="1">
      <c r="A802" s="379" t="s">
        <v>2475</v>
      </c>
      <c r="B802" s="336">
        <v>1.8816999999999999</v>
      </c>
      <c r="C802" s="336">
        <v>0.57969999999999999</v>
      </c>
    </row>
    <row r="803" spans="1:3" hidden="1">
      <c r="A803" s="379" t="s">
        <v>2480</v>
      </c>
      <c r="B803" s="336">
        <v>1.8796999999999999</v>
      </c>
      <c r="C803" s="336">
        <v>0.57969999999999999</v>
      </c>
    </row>
    <row r="804" spans="1:3" hidden="1">
      <c r="A804" s="379" t="s">
        <v>2485</v>
      </c>
      <c r="B804" s="336">
        <v>1.9021999999999999</v>
      </c>
      <c r="C804" s="336">
        <v>0.58179999999999998</v>
      </c>
    </row>
    <row r="805" spans="1:3" hidden="1">
      <c r="A805" s="379" t="s">
        <v>2490</v>
      </c>
      <c r="B805" s="336">
        <v>1.8616999999999999</v>
      </c>
      <c r="C805" s="336">
        <v>0.56479999999999997</v>
      </c>
    </row>
    <row r="806" spans="1:3" hidden="1">
      <c r="A806" s="379" t="s">
        <v>2494</v>
      </c>
      <c r="B806" s="336">
        <v>1.802</v>
      </c>
      <c r="C806" s="336">
        <v>0.54339999999999999</v>
      </c>
    </row>
    <row r="807" spans="1:3" hidden="1">
      <c r="A807" s="379" t="s">
        <v>2499</v>
      </c>
      <c r="B807" s="336">
        <v>1.6498999999999999</v>
      </c>
      <c r="C807" s="336">
        <v>0.49390000000000001</v>
      </c>
    </row>
    <row r="808" spans="1:3" hidden="1">
      <c r="A808" s="379" t="s">
        <v>2504</v>
      </c>
      <c r="B808" s="336">
        <v>1.5212000000000001</v>
      </c>
      <c r="C808" s="336">
        <v>0.4471</v>
      </c>
    </row>
    <row r="809" spans="1:3" hidden="1">
      <c r="A809" s="379" t="s">
        <v>2509</v>
      </c>
      <c r="B809" s="336">
        <v>1.4876</v>
      </c>
      <c r="C809" s="336">
        <v>0.43740000000000001</v>
      </c>
    </row>
    <row r="810" spans="1:3" hidden="1">
      <c r="A810" s="379" t="s">
        <v>2514</v>
      </c>
      <c r="B810" s="336">
        <v>1.4585999999999999</v>
      </c>
      <c r="C810" s="336">
        <v>0.42049999999999998</v>
      </c>
    </row>
    <row r="811" spans="1:3" hidden="1">
      <c r="A811" s="379" t="s">
        <v>2518</v>
      </c>
      <c r="B811" s="336">
        <v>1.4468000000000001</v>
      </c>
      <c r="C811" s="336">
        <v>0.41039999999999999</v>
      </c>
    </row>
    <row r="812" spans="1:3" hidden="1">
      <c r="A812" s="379" t="s">
        <v>2523</v>
      </c>
      <c r="B812" s="336">
        <v>1.5184</v>
      </c>
      <c r="C812" s="336">
        <v>0.42459999999999998</v>
      </c>
    </row>
    <row r="813" spans="1:3" hidden="1">
      <c r="A813" s="379" t="s">
        <v>2528</v>
      </c>
      <c r="B813" s="336">
        <v>1.621</v>
      </c>
      <c r="C813" s="336">
        <v>0.44019999999999998</v>
      </c>
    </row>
    <row r="814" spans="1:3" hidden="1">
      <c r="A814" s="379" t="s">
        <v>2533</v>
      </c>
      <c r="B814" s="336">
        <v>1.6484000000000001</v>
      </c>
      <c r="C814" s="336">
        <v>0.45100000000000001</v>
      </c>
    </row>
    <row r="815" spans="1:3" hidden="1">
      <c r="A815" s="379" t="s">
        <v>2537</v>
      </c>
      <c r="B815" s="336">
        <v>1.6868000000000001</v>
      </c>
      <c r="C815" s="336">
        <v>0.45019999999999999</v>
      </c>
    </row>
    <row r="816" spans="1:3" hidden="1">
      <c r="A816" s="379" t="s">
        <v>2542</v>
      </c>
      <c r="B816" s="336">
        <v>1.6966000000000001</v>
      </c>
      <c r="C816" s="336">
        <v>0.44629999999999997</v>
      </c>
    </row>
    <row r="817" spans="1:3" hidden="1">
      <c r="A817" s="379" t="s">
        <v>2547</v>
      </c>
      <c r="B817" s="336">
        <v>1.6491</v>
      </c>
      <c r="C817" s="336">
        <v>0.44159999999999999</v>
      </c>
    </row>
    <row r="818" spans="1:3" hidden="1">
      <c r="A818" s="379" t="s">
        <v>2552</v>
      </c>
      <c r="B818" s="336">
        <v>1.5621</v>
      </c>
      <c r="C818" s="336">
        <v>0.41520000000000001</v>
      </c>
    </row>
    <row r="819" spans="1:3" hidden="1">
      <c r="A819" s="379" t="s">
        <v>2557</v>
      </c>
      <c r="B819" s="336">
        <v>1.5069999999999999</v>
      </c>
      <c r="C819" s="336">
        <v>0.3931</v>
      </c>
    </row>
    <row r="820" spans="1:3" hidden="1">
      <c r="A820" s="379" t="s">
        <v>2562</v>
      </c>
      <c r="B820" s="336">
        <v>1.4736</v>
      </c>
      <c r="C820" s="336">
        <v>0.37680000000000002</v>
      </c>
    </row>
    <row r="821" spans="1:3" hidden="1">
      <c r="A821" s="379" t="s">
        <v>2566</v>
      </c>
      <c r="B821" s="336">
        <v>1.4652000000000001</v>
      </c>
      <c r="C821" s="336">
        <v>0.37990000000000002</v>
      </c>
    </row>
    <row r="822" spans="1:3" hidden="1">
      <c r="A822" s="379" t="s">
        <v>2571</v>
      </c>
      <c r="B822" s="336">
        <v>1.4560999999999999</v>
      </c>
      <c r="C822" s="336">
        <v>0.37959999999999999</v>
      </c>
    </row>
    <row r="823" spans="1:3" hidden="1">
      <c r="A823" s="379" t="s">
        <v>2576</v>
      </c>
      <c r="B823" s="336">
        <v>1.4312</v>
      </c>
      <c r="C823" s="336">
        <v>0.38290000000000002</v>
      </c>
    </row>
    <row r="824" spans="1:3" hidden="1">
      <c r="A824" s="379" t="s">
        <v>2581</v>
      </c>
      <c r="B824" s="336">
        <v>1.4004000000000001</v>
      </c>
      <c r="C824" s="336">
        <v>0.3745</v>
      </c>
    </row>
    <row r="825" spans="1:3" hidden="1">
      <c r="A825" s="379" t="s">
        <v>2586</v>
      </c>
      <c r="B825" s="336">
        <v>1.3887</v>
      </c>
      <c r="C825" s="336">
        <v>0.36699999999999999</v>
      </c>
    </row>
    <row r="826" spans="1:3" hidden="1">
      <c r="A826" s="379" t="s">
        <v>2591</v>
      </c>
      <c r="B826" s="336">
        <v>1.3911</v>
      </c>
      <c r="C826" s="336">
        <v>0.3569</v>
      </c>
    </row>
    <row r="827" spans="1:3" hidden="1">
      <c r="A827" s="379" t="s">
        <v>2596</v>
      </c>
      <c r="B827" s="336">
        <v>1.4572000000000001</v>
      </c>
      <c r="C827" s="336">
        <v>0.35970000000000002</v>
      </c>
    </row>
    <row r="828" spans="1:3" hidden="1">
      <c r="A828" s="379" t="s">
        <v>2601</v>
      </c>
      <c r="B828" s="336">
        <v>1.5896999999999999</v>
      </c>
      <c r="C828" s="336">
        <v>0.38629999999999998</v>
      </c>
    </row>
    <row r="829" spans="1:3" hidden="1">
      <c r="A829" s="379" t="s">
        <v>2605</v>
      </c>
      <c r="B829" s="336">
        <v>1.6828000000000001</v>
      </c>
      <c r="C829" s="336">
        <v>0.40670000000000001</v>
      </c>
    </row>
    <row r="830" spans="1:3" hidden="1">
      <c r="A830" s="379" t="s">
        <v>2610</v>
      </c>
      <c r="B830" s="336">
        <v>1.6639999999999999</v>
      </c>
      <c r="C830" s="336">
        <v>0.4007</v>
      </c>
    </row>
    <row r="831" spans="1:3" hidden="1">
      <c r="A831" s="379" t="s">
        <v>2615</v>
      </c>
      <c r="B831" s="336">
        <v>1.6848000000000001</v>
      </c>
      <c r="C831" s="336">
        <v>0.41110000000000002</v>
      </c>
    </row>
    <row r="832" spans="1:3" hidden="1">
      <c r="A832" s="379" t="s">
        <v>2620</v>
      </c>
      <c r="B832" s="336">
        <v>1.7101999999999999</v>
      </c>
      <c r="C832" s="336">
        <v>0.4229</v>
      </c>
    </row>
    <row r="833" spans="1:3" hidden="1">
      <c r="A833" s="379" t="s">
        <v>2625</v>
      </c>
      <c r="B833" s="336">
        <v>1.7894000000000001</v>
      </c>
      <c r="C833" s="336">
        <v>0.45639999999999997</v>
      </c>
    </row>
    <row r="834" spans="1:3" hidden="1">
      <c r="A834" s="379" t="s">
        <v>2629</v>
      </c>
      <c r="B834" s="336">
        <v>1.8210999999999999</v>
      </c>
      <c r="C834" s="336">
        <v>0.48559999999999998</v>
      </c>
    </row>
    <row r="835" spans="1:3" hidden="1">
      <c r="A835" s="379" t="s">
        <v>2634</v>
      </c>
      <c r="B835" s="336">
        <v>1.8129</v>
      </c>
      <c r="C835" s="336">
        <v>0.48849999999999999</v>
      </c>
    </row>
    <row r="836" spans="1:3" hidden="1">
      <c r="A836" s="379" t="s">
        <v>2639</v>
      </c>
      <c r="B836" s="336">
        <v>1.772</v>
      </c>
      <c r="C836" s="336">
        <v>0.47970000000000002</v>
      </c>
    </row>
    <row r="837" spans="1:3" hidden="1">
      <c r="A837" s="379" t="s">
        <v>2643</v>
      </c>
      <c r="B837" s="336">
        <v>1.7315</v>
      </c>
      <c r="C837" s="336">
        <v>0.46789999999999998</v>
      </c>
    </row>
    <row r="838" spans="1:3" hidden="1">
      <c r="A838" s="379" t="s">
        <v>2648</v>
      </c>
      <c r="B838" s="336">
        <v>1.6738</v>
      </c>
      <c r="C838" s="336">
        <v>0.44769999999999999</v>
      </c>
    </row>
    <row r="839" spans="1:3" hidden="1">
      <c r="A839" s="379" t="s">
        <v>2652</v>
      </c>
      <c r="B839" s="336">
        <v>1.6434</v>
      </c>
      <c r="C839" s="336">
        <v>0.4355</v>
      </c>
    </row>
    <row r="840" spans="1:3" hidden="1">
      <c r="A840" s="379" t="s">
        <v>2656</v>
      </c>
      <c r="B840" s="336">
        <v>1.633</v>
      </c>
      <c r="C840" s="336">
        <v>0.43140000000000001</v>
      </c>
    </row>
    <row r="841" spans="1:3" hidden="1">
      <c r="A841" s="379" t="s">
        <v>2661</v>
      </c>
      <c r="B841" s="336">
        <v>1.6229</v>
      </c>
      <c r="C841" s="336">
        <v>0.41949999999999998</v>
      </c>
    </row>
    <row r="842" spans="1:3" hidden="1">
      <c r="A842" s="379" t="s">
        <v>2666</v>
      </c>
      <c r="B842" s="336">
        <v>1.6640999999999999</v>
      </c>
      <c r="C842" s="336">
        <v>0.43049999999999999</v>
      </c>
    </row>
    <row r="843" spans="1:3" hidden="1">
      <c r="A843" s="379" t="s">
        <v>2671</v>
      </c>
      <c r="B843" s="336">
        <v>1.669</v>
      </c>
      <c r="C843" s="336">
        <v>0.42859999999999998</v>
      </c>
    </row>
    <row r="844" spans="1:3" hidden="1">
      <c r="A844" s="379" t="s">
        <v>2676</v>
      </c>
      <c r="B844" s="336">
        <v>1.6657999999999999</v>
      </c>
      <c r="C844" s="336">
        <v>0.42909999999999998</v>
      </c>
    </row>
    <row r="845" spans="1:3" hidden="1">
      <c r="A845" s="379" t="s">
        <v>2679</v>
      </c>
      <c r="B845" s="336">
        <v>1.6675</v>
      </c>
      <c r="C845" s="336">
        <v>0.4279</v>
      </c>
    </row>
    <row r="846" spans="1:3">
      <c r="A846" s="379" t="s">
        <v>2682</v>
      </c>
      <c r="B846" s="336">
        <v>1.6673</v>
      </c>
      <c r="C846" s="336">
        <v>0.44319999999999998</v>
      </c>
    </row>
    <row r="847" spans="1:3">
      <c r="A847" s="379" t="s">
        <v>2687</v>
      </c>
      <c r="B847" s="336">
        <v>1.6354</v>
      </c>
      <c r="C847" s="336">
        <v>0.44059999999999999</v>
      </c>
    </row>
    <row r="848" spans="1:3">
      <c r="A848" s="379" t="s">
        <v>2692</v>
      </c>
      <c r="B848" s="336">
        <v>1.6044</v>
      </c>
      <c r="C848" s="336">
        <v>0.43009999999999998</v>
      </c>
    </row>
    <row r="849" spans="1:3">
      <c r="A849" s="379" t="s">
        <v>3808</v>
      </c>
      <c r="B849" s="336">
        <v>1.5589999999999999</v>
      </c>
      <c r="C849" s="336">
        <v>0.41339999999999999</v>
      </c>
    </row>
    <row r="850" spans="1:3">
      <c r="A850" s="379" t="s">
        <v>2701</v>
      </c>
      <c r="B850" s="336">
        <v>1.5230999999999999</v>
      </c>
      <c r="C850" s="336">
        <v>0.41120000000000001</v>
      </c>
    </row>
    <row r="851" spans="1:3">
      <c r="A851" s="379" t="s">
        <v>2706</v>
      </c>
      <c r="B851" s="336">
        <v>1.58</v>
      </c>
      <c r="C851" s="336">
        <v>0.42759999999999998</v>
      </c>
    </row>
    <row r="852" spans="1:3">
      <c r="A852" s="379" t="s">
        <v>2711</v>
      </c>
      <c r="B852" s="336">
        <v>1.6920999999999999</v>
      </c>
      <c r="C852" s="336">
        <v>0.45319999999999999</v>
      </c>
    </row>
    <row r="853" spans="1:3">
      <c r="A853" s="379" t="s">
        <v>2716</v>
      </c>
      <c r="B853" s="336">
        <v>1.7998000000000001</v>
      </c>
      <c r="C853" s="336">
        <v>0.4824</v>
      </c>
    </row>
    <row r="854" spans="1:3">
      <c r="A854" s="379" t="s">
        <v>2721</v>
      </c>
      <c r="B854" s="336">
        <v>1.8661000000000001</v>
      </c>
      <c r="C854" s="336">
        <v>0.49790000000000001</v>
      </c>
    </row>
    <row r="855" spans="1:3">
      <c r="A855" s="379" t="s">
        <v>2724</v>
      </c>
      <c r="B855" s="336">
        <v>1.8694</v>
      </c>
      <c r="C855" s="336">
        <v>0.48330000000000001</v>
      </c>
    </row>
    <row r="856" spans="1:3">
      <c r="A856" s="379" t="s">
        <v>2729</v>
      </c>
      <c r="B856" s="336">
        <v>1.8532</v>
      </c>
      <c r="C856" s="336">
        <v>0.48449999999999999</v>
      </c>
    </row>
    <row r="857" spans="1:3">
      <c r="A857" s="379" t="s">
        <v>2734</v>
      </c>
      <c r="B857" s="336">
        <v>1.7685999999999999</v>
      </c>
      <c r="C857" s="336">
        <v>0.46489999999999998</v>
      </c>
    </row>
    <row r="858" spans="1:3">
      <c r="A858" s="379" t="s">
        <v>2739</v>
      </c>
      <c r="B858" s="336">
        <v>1.6332</v>
      </c>
      <c r="C858" s="336">
        <v>0.41880000000000001</v>
      </c>
    </row>
    <row r="859" spans="1:3">
      <c r="A859" s="379" t="s">
        <v>2744</v>
      </c>
      <c r="B859" s="336">
        <v>1.6477999999999999</v>
      </c>
      <c r="C859" s="336">
        <v>0.42649999999999999</v>
      </c>
    </row>
    <row r="860" spans="1:3">
      <c r="A860" s="379" t="s">
        <v>2749</v>
      </c>
      <c r="B860" s="336">
        <v>1.8962000000000001</v>
      </c>
      <c r="C860" s="336">
        <v>0.49209999999999998</v>
      </c>
    </row>
    <row r="861" spans="1:3">
      <c r="A861" s="379" t="s">
        <v>2753</v>
      </c>
      <c r="B861" s="336">
        <v>1.9845999999999999</v>
      </c>
      <c r="C861" s="336">
        <v>0.50790000000000002</v>
      </c>
    </row>
    <row r="862" spans="1:3">
      <c r="A862" s="379" t="s">
        <v>2758</v>
      </c>
      <c r="B862" s="336">
        <v>1.8562000000000001</v>
      </c>
      <c r="C862" s="336">
        <v>0.47049999999999997</v>
      </c>
    </row>
    <row r="863" spans="1:3">
      <c r="A863" s="379" t="s">
        <v>2762</v>
      </c>
      <c r="B863" s="336">
        <v>1.6596</v>
      </c>
      <c r="C863" s="336">
        <v>0.42130000000000001</v>
      </c>
    </row>
    <row r="864" spans="1:3">
      <c r="A864" s="379" t="s">
        <v>2767</v>
      </c>
      <c r="B864" s="336">
        <v>1.6109</v>
      </c>
      <c r="C864" s="336">
        <v>0.40789999999999998</v>
      </c>
    </row>
    <row r="865" spans="1:3">
      <c r="A865" s="379" t="s">
        <v>2772</v>
      </c>
      <c r="B865" s="336">
        <v>1.6819999999999999</v>
      </c>
      <c r="C865" s="336">
        <v>0.41870000000000002</v>
      </c>
    </row>
    <row r="866" spans="1:3">
      <c r="A866" s="379" t="s">
        <v>2777</v>
      </c>
      <c r="B866" s="336">
        <v>1.6493</v>
      </c>
      <c r="C866" s="336">
        <v>0.40710000000000002</v>
      </c>
    </row>
    <row r="867" spans="1:3">
      <c r="A867" s="379" t="s">
        <v>2782</v>
      </c>
      <c r="B867" s="336">
        <v>1.6228</v>
      </c>
      <c r="C867" s="336">
        <v>0.40720000000000001</v>
      </c>
    </row>
    <row r="868" spans="1:3">
      <c r="A868" s="379" t="s">
        <v>2787</v>
      </c>
      <c r="B868" s="336">
        <v>1.6487000000000001</v>
      </c>
      <c r="C868" s="336">
        <v>0.42480000000000001</v>
      </c>
    </row>
    <row r="869" spans="1:3">
      <c r="A869" s="379" t="s">
        <v>2792</v>
      </c>
      <c r="B869" s="336">
        <v>1.6174999999999999</v>
      </c>
      <c r="C869" s="336">
        <v>0.41830000000000001</v>
      </c>
    </row>
    <row r="870" spans="1:3">
      <c r="A870" s="379" t="s">
        <v>2796</v>
      </c>
      <c r="B870" s="336">
        <v>1.6105</v>
      </c>
      <c r="C870" s="336">
        <v>0.41739999999999999</v>
      </c>
    </row>
    <row r="871" spans="1:3">
      <c r="A871" s="379" t="s">
        <v>2801</v>
      </c>
      <c r="B871" s="336">
        <v>1.6040000000000001</v>
      </c>
      <c r="C871" s="336">
        <v>0.41789999999999999</v>
      </c>
    </row>
    <row r="872" spans="1:3">
      <c r="A872" s="379" t="s">
        <v>2806</v>
      </c>
      <c r="B872" s="336">
        <v>1.6403000000000001</v>
      </c>
      <c r="C872" s="336">
        <v>0.42870000000000003</v>
      </c>
    </row>
    <row r="873" spans="1:3">
      <c r="A873" s="379" t="s">
        <v>2810</v>
      </c>
      <c r="B873" s="336">
        <v>1.6507000000000001</v>
      </c>
      <c r="C873" s="336">
        <v>0.43819999999999998</v>
      </c>
    </row>
    <row r="874" spans="1:3">
      <c r="A874" s="379" t="s">
        <v>2815</v>
      </c>
      <c r="B874" s="336">
        <v>1.6654</v>
      </c>
      <c r="C874" s="336">
        <v>0.44400000000000001</v>
      </c>
    </row>
    <row r="875" spans="1:3">
      <c r="A875" s="379" t="s">
        <v>2820</v>
      </c>
      <c r="B875" s="336">
        <v>1.7157</v>
      </c>
      <c r="C875" s="336">
        <v>0.45550000000000002</v>
      </c>
    </row>
    <row r="876" spans="1:3">
      <c r="A876" s="379" t="s">
        <v>2825</v>
      </c>
      <c r="B876" s="336">
        <v>1.7253000000000001</v>
      </c>
      <c r="C876" s="336">
        <v>0.45169999999999999</v>
      </c>
    </row>
    <row r="877" spans="1:3">
      <c r="A877" s="379" t="s">
        <v>2830</v>
      </c>
      <c r="B877" s="336">
        <v>1.7441</v>
      </c>
      <c r="C877" s="336">
        <v>0.44140000000000001</v>
      </c>
    </row>
    <row r="878" spans="1:3">
      <c r="A878" s="379" t="s">
        <v>2835</v>
      </c>
      <c r="B878" s="336">
        <v>1.7452000000000001</v>
      </c>
      <c r="C878" s="336">
        <v>0.43690000000000001</v>
      </c>
    </row>
    <row r="879" spans="1:3">
      <c r="A879" s="379" t="s">
        <v>2840</v>
      </c>
      <c r="B879" s="336">
        <v>1.7217</v>
      </c>
      <c r="C879" s="336">
        <v>0.42370000000000002</v>
      </c>
    </row>
    <row r="880" spans="1:3">
      <c r="A880" s="379" t="s">
        <v>2845</v>
      </c>
      <c r="B880" s="336">
        <v>1.6907000000000001</v>
      </c>
      <c r="C880" s="336">
        <v>0.40739999999999998</v>
      </c>
    </row>
    <row r="881" spans="1:3">
      <c r="A881" s="379" t="s">
        <v>2850</v>
      </c>
      <c r="B881" s="336">
        <v>1.7031000000000001</v>
      </c>
      <c r="C881" s="336">
        <v>0.41260000000000002</v>
      </c>
    </row>
    <row r="882" spans="1:3">
      <c r="A882" s="379" t="s">
        <v>2855</v>
      </c>
      <c r="B882" s="336">
        <v>1.6940999999999999</v>
      </c>
      <c r="C882" s="336">
        <v>0.41510000000000002</v>
      </c>
    </row>
    <row r="883" spans="1:3">
      <c r="A883" s="379" t="s">
        <v>2860</v>
      </c>
      <c r="B883" s="336">
        <v>1.7219</v>
      </c>
      <c r="C883" s="336">
        <v>0.41810000000000003</v>
      </c>
    </row>
    <row r="884" spans="1:3">
      <c r="A884" s="379" t="s">
        <v>2865</v>
      </c>
      <c r="B884" s="336">
        <v>1.7471000000000001</v>
      </c>
      <c r="C884" s="336">
        <v>0.41970000000000002</v>
      </c>
    </row>
    <row r="885" spans="1:3">
      <c r="A885" s="379" t="s">
        <v>2870</v>
      </c>
      <c r="B885" s="336">
        <v>1.7685999999999999</v>
      </c>
      <c r="C885" s="336">
        <v>0.4294</v>
      </c>
    </row>
    <row r="886" spans="1:3">
      <c r="A886" s="379" t="s">
        <v>2875</v>
      </c>
      <c r="B886" s="336">
        <v>1.8004</v>
      </c>
      <c r="C886" s="336">
        <v>0.43930000000000002</v>
      </c>
    </row>
    <row r="887" spans="1:3">
      <c r="A887" s="379" t="s">
        <v>2880</v>
      </c>
      <c r="B887" s="336">
        <v>1.8036000000000001</v>
      </c>
      <c r="C887" s="336">
        <v>0.43530000000000002</v>
      </c>
    </row>
    <row r="888" spans="1:3">
      <c r="A888" s="379" t="s">
        <v>2885</v>
      </c>
      <c r="B888" s="336">
        <v>1.8221000000000001</v>
      </c>
      <c r="C888" s="336">
        <v>0.4491</v>
      </c>
    </row>
    <row r="889" spans="1:3">
      <c r="A889" s="379" t="s">
        <v>2890</v>
      </c>
      <c r="B889" s="336">
        <v>1.8571</v>
      </c>
      <c r="C889" s="336">
        <v>0.46460000000000001</v>
      </c>
    </row>
    <row r="890" spans="1:3">
      <c r="A890" s="379" t="s">
        <v>2895</v>
      </c>
      <c r="B890" s="336">
        <v>1.8745000000000001</v>
      </c>
      <c r="C890" s="336">
        <v>0.46110000000000001</v>
      </c>
    </row>
    <row r="891" spans="1:3">
      <c r="A891" s="379" t="s">
        <v>2899</v>
      </c>
      <c r="B891" s="336">
        <v>1.8784000000000001</v>
      </c>
      <c r="C891" s="336">
        <v>0.45029999999999998</v>
      </c>
    </row>
    <row r="892" spans="1:3">
      <c r="A892" s="379" t="s">
        <v>2903</v>
      </c>
      <c r="B892" s="336">
        <v>1.9064000000000001</v>
      </c>
      <c r="C892" s="336">
        <v>0.45419999999999999</v>
      </c>
    </row>
    <row r="893" spans="1:3">
      <c r="A893" s="379" t="s">
        <v>2908</v>
      </c>
      <c r="B893" s="336">
        <v>1.9611000000000001</v>
      </c>
      <c r="C893" s="336">
        <v>0.46329999999999999</v>
      </c>
    </row>
    <row r="894" spans="1:3">
      <c r="A894" s="379" t="s">
        <v>2913</v>
      </c>
      <c r="B894" s="336">
        <v>2.0097</v>
      </c>
      <c r="C894" s="336">
        <v>0.47939999999999999</v>
      </c>
    </row>
    <row r="895" spans="1:3">
      <c r="A895" s="379" t="s">
        <v>2918</v>
      </c>
      <c r="B895" s="336">
        <v>1.9933000000000001</v>
      </c>
      <c r="C895" s="336">
        <v>0.48370000000000002</v>
      </c>
    </row>
    <row r="896" spans="1:3">
      <c r="A896" s="379" t="s">
        <v>2923</v>
      </c>
      <c r="B896" s="336">
        <v>1.9902</v>
      </c>
      <c r="C896" s="336">
        <v>0.48899999999999999</v>
      </c>
    </row>
    <row r="897" spans="1:3">
      <c r="A897" s="379" t="s">
        <v>2926</v>
      </c>
      <c r="B897" s="336">
        <v>2.0158999999999998</v>
      </c>
      <c r="C897" s="336">
        <v>0.49630000000000002</v>
      </c>
    </row>
    <row r="898" spans="1:3">
      <c r="A898" s="379" t="s">
        <v>2929</v>
      </c>
      <c r="B898" s="336">
        <v>2.0453999999999999</v>
      </c>
      <c r="C898" s="336">
        <v>0.50749999999999995</v>
      </c>
    </row>
    <row r="899" spans="1:3">
      <c r="A899" s="379" t="s">
        <v>2934</v>
      </c>
      <c r="B899" s="336">
        <v>2.0678999999999998</v>
      </c>
      <c r="C899" s="336">
        <v>0.5081</v>
      </c>
    </row>
    <row r="900" spans="1:3">
      <c r="A900" s="379" t="s">
        <v>2939</v>
      </c>
      <c r="B900" s="336">
        <v>2.0687000000000002</v>
      </c>
      <c r="C900" s="336">
        <v>0.49730000000000002</v>
      </c>
    </row>
    <row r="901" spans="1:3">
      <c r="A901" s="379" t="s">
        <v>2944</v>
      </c>
      <c r="B901" s="336">
        <v>2.0617999999999999</v>
      </c>
      <c r="C901" s="336">
        <v>0.4929</v>
      </c>
    </row>
    <row r="902" spans="1:3">
      <c r="A902" s="379" t="s">
        <v>2949</v>
      </c>
      <c r="B902" s="336">
        <v>2.0861000000000001</v>
      </c>
      <c r="C902" s="336">
        <v>0.49280000000000002</v>
      </c>
    </row>
    <row r="903" spans="1:3">
      <c r="A903" s="379" t="s">
        <v>2954</v>
      </c>
      <c r="B903" s="336">
        <v>2.1074999999999999</v>
      </c>
      <c r="C903" s="336">
        <v>0.49370000000000003</v>
      </c>
    </row>
    <row r="904" spans="1:3">
      <c r="A904" s="379" t="s">
        <v>2959</v>
      </c>
      <c r="B904" s="336">
        <v>2.1202999999999999</v>
      </c>
      <c r="C904" s="336">
        <v>0.48980000000000001</v>
      </c>
    </row>
    <row r="905" spans="1:3">
      <c r="A905" s="379" t="s">
        <v>2964</v>
      </c>
      <c r="B905" s="336">
        <v>2.1288999999999998</v>
      </c>
      <c r="C905" s="336">
        <v>0.48759999999999998</v>
      </c>
    </row>
    <row r="906" spans="1:3">
      <c r="A906" s="379" t="s">
        <v>2967</v>
      </c>
      <c r="B906" s="336">
        <v>2.1354000000000002</v>
      </c>
      <c r="C906" s="336">
        <v>0.47799999999999998</v>
      </c>
    </row>
    <row r="907" spans="1:3">
      <c r="A907" s="379" t="s">
        <v>2972</v>
      </c>
      <c r="B907" s="336">
        <v>2.1078000000000001</v>
      </c>
      <c r="C907" s="336">
        <v>0.4612</v>
      </c>
    </row>
    <row r="908" spans="1:3">
      <c r="A908" s="379" t="s">
        <v>2977</v>
      </c>
      <c r="B908" s="336">
        <v>1.9437</v>
      </c>
      <c r="C908" s="336">
        <v>0.40849999999999997</v>
      </c>
    </row>
    <row r="909" spans="1:3">
      <c r="A909" s="379" t="s">
        <v>2982</v>
      </c>
      <c r="B909" s="336">
        <v>1.6720999999999999</v>
      </c>
      <c r="C909" s="336">
        <v>0.3291</v>
      </c>
    </row>
    <row r="910" spans="1:3">
      <c r="A910" s="379" t="s">
        <v>2987</v>
      </c>
      <c r="B910" s="336">
        <v>1.5137</v>
      </c>
      <c r="C910" s="336">
        <v>0.29909999999999998</v>
      </c>
    </row>
    <row r="911" spans="1:3">
      <c r="A911" s="379" t="s">
        <v>2992</v>
      </c>
      <c r="B911" s="336">
        <v>1.3048999999999999</v>
      </c>
      <c r="C911" s="336">
        <v>0.24890000000000001</v>
      </c>
    </row>
    <row r="912" spans="1:3">
      <c r="A912" s="379" t="s">
        <v>2996</v>
      </c>
      <c r="B912" s="336">
        <v>1.399</v>
      </c>
      <c r="C912" s="336">
        <v>0.26939999999999997</v>
      </c>
    </row>
    <row r="913" spans="1:3">
      <c r="A913" s="379" t="s">
        <v>3001</v>
      </c>
      <c r="B913" s="336">
        <v>1.4544999999999999</v>
      </c>
      <c r="C913" s="336">
        <v>0.27860000000000001</v>
      </c>
    </row>
    <row r="914" spans="1:3">
      <c r="A914" s="379" t="s">
        <v>3005</v>
      </c>
      <c r="B914" s="336">
        <v>1.3003</v>
      </c>
      <c r="C914" s="336">
        <v>0.23760000000000001</v>
      </c>
    </row>
    <row r="915" spans="1:3">
      <c r="A915" s="379" t="s">
        <v>3009</v>
      </c>
      <c r="B915" s="336">
        <v>1.327</v>
      </c>
      <c r="C915" s="336">
        <v>0.2412</v>
      </c>
    </row>
    <row r="916" spans="1:3">
      <c r="A916" s="379" t="s">
        <v>3014</v>
      </c>
      <c r="B916" s="336">
        <v>1.3825000000000001</v>
      </c>
      <c r="C916" s="336">
        <v>0.24299999999999999</v>
      </c>
    </row>
    <row r="917" spans="1:3">
      <c r="A917" s="379" t="s">
        <v>3019</v>
      </c>
      <c r="B917" s="336">
        <v>1.3931</v>
      </c>
      <c r="C917" s="336">
        <v>0.2379</v>
      </c>
    </row>
    <row r="918" spans="1:3">
      <c r="A918" s="379" t="s">
        <v>3024</v>
      </c>
      <c r="B918" s="336">
        <v>1.4348000000000001</v>
      </c>
      <c r="C918" s="336">
        <v>0.25369999999999998</v>
      </c>
    </row>
    <row r="919" spans="1:3">
      <c r="A919" s="379" t="s">
        <v>3029</v>
      </c>
      <c r="B919" s="336">
        <v>1.5303</v>
      </c>
      <c r="C919" s="336">
        <v>0.28560000000000002</v>
      </c>
    </row>
    <row r="920" spans="1:3">
      <c r="A920" s="379" t="s">
        <v>3034</v>
      </c>
      <c r="B920" s="336">
        <v>1.6220000000000001</v>
      </c>
      <c r="C920" s="336">
        <v>0.31490000000000001</v>
      </c>
    </row>
    <row r="921" spans="1:3">
      <c r="A921" s="379" t="s">
        <v>3038</v>
      </c>
      <c r="B921" s="336">
        <v>1.6746000000000001</v>
      </c>
      <c r="C921" s="336">
        <v>0.33960000000000001</v>
      </c>
    </row>
    <row r="922" spans="1:3">
      <c r="A922" s="379" t="s">
        <v>3043</v>
      </c>
      <c r="B922" s="336">
        <v>1.6607000000000001</v>
      </c>
      <c r="C922" s="336">
        <v>0.31540000000000001</v>
      </c>
    </row>
    <row r="923" spans="1:3">
      <c r="A923" s="379" t="s">
        <v>3048</v>
      </c>
      <c r="B923" s="336">
        <v>1.6166</v>
      </c>
      <c r="C923" s="336">
        <v>0.30480000000000002</v>
      </c>
    </row>
    <row r="924" spans="1:3">
      <c r="A924" s="379" t="s">
        <v>3053</v>
      </c>
      <c r="B924" s="336">
        <v>1.5992</v>
      </c>
      <c r="C924" s="336">
        <v>0.29770000000000002</v>
      </c>
    </row>
    <row r="925" spans="1:3">
      <c r="A925" s="379" t="s">
        <v>3058</v>
      </c>
      <c r="B925" s="336">
        <v>1.6101000000000001</v>
      </c>
      <c r="C925" s="336">
        <v>0.30130000000000001</v>
      </c>
    </row>
    <row r="926" spans="1:3">
      <c r="A926" s="379" t="s">
        <v>3063</v>
      </c>
      <c r="B926" s="336">
        <v>1.6206</v>
      </c>
      <c r="C926" s="336">
        <v>0.30230000000000001</v>
      </c>
    </row>
    <row r="927" spans="1:3">
      <c r="A927" s="379" t="s">
        <v>3068</v>
      </c>
      <c r="B927" s="336">
        <v>1.6619999999999999</v>
      </c>
      <c r="C927" s="336">
        <v>0.31879999999999997</v>
      </c>
    </row>
    <row r="928" spans="1:3">
      <c r="A928" s="379" t="s">
        <v>3073</v>
      </c>
      <c r="B928" s="336">
        <v>1.6919999999999999</v>
      </c>
      <c r="C928" s="336">
        <v>0.3271</v>
      </c>
    </row>
    <row r="929" spans="1:3">
      <c r="A929" s="379" t="s">
        <v>3078</v>
      </c>
      <c r="B929" s="336">
        <v>1.6735</v>
      </c>
      <c r="C929" s="336">
        <v>0.31340000000000001</v>
      </c>
    </row>
    <row r="930" spans="1:3">
      <c r="A930" s="379" t="s">
        <v>3083</v>
      </c>
      <c r="B930" s="336">
        <v>1.6613</v>
      </c>
      <c r="C930" s="336">
        <v>0.30630000000000002</v>
      </c>
    </row>
    <row r="931" spans="1:3">
      <c r="A931" s="379" t="s">
        <v>3088</v>
      </c>
      <c r="B931" s="336">
        <v>1.7293000000000001</v>
      </c>
      <c r="C931" s="336">
        <v>0.31259999999999999</v>
      </c>
    </row>
    <row r="932" spans="1:3">
      <c r="A932" s="379" t="s">
        <v>3093</v>
      </c>
      <c r="B932" s="336">
        <v>1.8095000000000001</v>
      </c>
      <c r="C932" s="336">
        <v>0.3266</v>
      </c>
    </row>
    <row r="933" spans="1:3">
      <c r="A933" s="379" t="s">
        <v>3098</v>
      </c>
      <c r="B933" s="336">
        <v>1.8150999999999999</v>
      </c>
      <c r="C933" s="336">
        <v>0.33839999999999998</v>
      </c>
    </row>
    <row r="934" spans="1:3">
      <c r="A934" s="379" t="s">
        <v>3102</v>
      </c>
      <c r="B934" s="336">
        <v>1.7741</v>
      </c>
      <c r="C934" s="336">
        <v>0.3332</v>
      </c>
    </row>
    <row r="935" spans="1:3">
      <c r="A935" s="379" t="s">
        <v>3107</v>
      </c>
      <c r="B935" s="336">
        <v>1.7616000000000001</v>
      </c>
      <c r="C935" s="336">
        <v>0.33350000000000002</v>
      </c>
    </row>
    <row r="936" spans="1:3">
      <c r="A936" s="379" t="s">
        <v>3112</v>
      </c>
      <c r="B936" s="336">
        <v>1.829</v>
      </c>
      <c r="C936" s="336">
        <v>0.33250000000000002</v>
      </c>
    </row>
    <row r="937" spans="1:3">
      <c r="A937" s="379" t="s">
        <v>3117</v>
      </c>
      <c r="B937" s="336">
        <v>1.8642000000000001</v>
      </c>
      <c r="C937" s="336">
        <v>0.3306</v>
      </c>
    </row>
    <row r="938" spans="1:3">
      <c r="A938" s="379" t="s">
        <v>3122</v>
      </c>
      <c r="B938" s="336">
        <v>1.8945000000000001</v>
      </c>
      <c r="C938" s="336">
        <v>0.33950000000000002</v>
      </c>
    </row>
    <row r="939" spans="1:3">
      <c r="A939" s="379" t="s">
        <v>3126</v>
      </c>
      <c r="B939" s="336">
        <v>2.0148999999999999</v>
      </c>
      <c r="C939" s="336">
        <v>0.35930000000000001</v>
      </c>
    </row>
    <row r="940" spans="1:3">
      <c r="A940" s="379" t="s">
        <v>3131</v>
      </c>
      <c r="B940" s="336">
        <v>2.0451999999999999</v>
      </c>
      <c r="C940" s="336">
        <v>0.36480000000000001</v>
      </c>
    </row>
    <row r="941" spans="1:3">
      <c r="A941" s="379" t="s">
        <v>3136</v>
      </c>
      <c r="B941" s="336">
        <v>2.0569999999999999</v>
      </c>
      <c r="C941" s="336">
        <v>0.3604</v>
      </c>
    </row>
    <row r="942" spans="1:3">
      <c r="A942" s="379" t="s">
        <v>3140</v>
      </c>
      <c r="B942" s="336">
        <v>2.0539999999999998</v>
      </c>
      <c r="C942" s="336">
        <v>0.36759999999999998</v>
      </c>
    </row>
    <row r="943" spans="1:3">
      <c r="A943" s="379" t="s">
        <v>3145</v>
      </c>
      <c r="B943" s="336">
        <v>2.0619999999999998</v>
      </c>
      <c r="C943" s="336">
        <v>0.37969999999999998</v>
      </c>
    </row>
    <row r="944" spans="1:3">
      <c r="A944" s="379" t="s">
        <v>3150</v>
      </c>
      <c r="B944" s="336">
        <v>2.0743999999999998</v>
      </c>
      <c r="C944" s="336">
        <v>0.38700000000000001</v>
      </c>
    </row>
    <row r="945" spans="1:3">
      <c r="A945" s="379" t="s">
        <v>3155</v>
      </c>
      <c r="B945" s="336">
        <v>2.0707</v>
      </c>
      <c r="C945" s="336">
        <v>0.38629999999999998</v>
      </c>
    </row>
    <row r="946" spans="1:3">
      <c r="A946" s="379" t="s">
        <v>3160</v>
      </c>
      <c r="B946" s="336">
        <v>2.0548000000000002</v>
      </c>
      <c r="C946" s="336">
        <v>0.39369999999999999</v>
      </c>
    </row>
    <row r="947" spans="1:3">
      <c r="A947" s="379" t="s">
        <v>3165</v>
      </c>
      <c r="B947" s="336">
        <v>2.0512000000000001</v>
      </c>
      <c r="C947" s="336">
        <v>0.40239999999999998</v>
      </c>
    </row>
    <row r="948" spans="1:3">
      <c r="A948" s="379" t="s">
        <v>3170</v>
      </c>
      <c r="B948" s="336">
        <v>2.0379999999999998</v>
      </c>
      <c r="C948" s="336">
        <v>0.39979999999999999</v>
      </c>
    </row>
    <row r="949" spans="1:3">
      <c r="A949" s="379" t="s">
        <v>3173</v>
      </c>
      <c r="B949" s="336">
        <v>2.0402999999999998</v>
      </c>
      <c r="C949" s="336">
        <v>0.3952</v>
      </c>
    </row>
    <row r="950" spans="1:3">
      <c r="A950" s="379" t="s">
        <v>3176</v>
      </c>
      <c r="B950" s="336">
        <v>2.0466000000000002</v>
      </c>
      <c r="C950" s="336">
        <v>0.39340000000000003</v>
      </c>
    </row>
    <row r="951" spans="1:3">
      <c r="A951" s="379" t="s">
        <v>3181</v>
      </c>
      <c r="B951" s="336">
        <v>2.0638999999999998</v>
      </c>
      <c r="C951" s="336">
        <v>0.38779999999999998</v>
      </c>
    </row>
    <row r="952" spans="1:3">
      <c r="A952" s="379" t="s">
        <v>3186</v>
      </c>
      <c r="B952" s="336">
        <v>2.0737000000000001</v>
      </c>
      <c r="C952" s="336">
        <v>0.3896</v>
      </c>
    </row>
    <row r="953" spans="1:3">
      <c r="A953" s="379" t="s">
        <v>3191</v>
      </c>
      <c r="B953" s="336">
        <v>2.1080999999999999</v>
      </c>
      <c r="C953" s="336">
        <v>0.39350000000000002</v>
      </c>
    </row>
    <row r="954" spans="1:3">
      <c r="A954" s="379" t="s">
        <v>3195</v>
      </c>
      <c r="B954" s="336">
        <v>2.1272000000000002</v>
      </c>
      <c r="C954" s="336">
        <v>0.39169999999999999</v>
      </c>
    </row>
    <row r="955" spans="1:3">
      <c r="A955" s="379" t="s">
        <v>3200</v>
      </c>
      <c r="B955" s="336">
        <v>2.1320999999999999</v>
      </c>
      <c r="C955" s="336">
        <v>0.3947</v>
      </c>
    </row>
    <row r="956" spans="1:3">
      <c r="A956" s="379" t="s">
        <v>3205</v>
      </c>
      <c r="B956" s="336">
        <v>2.2473999999999998</v>
      </c>
      <c r="C956" s="336">
        <v>0.41770000000000002</v>
      </c>
    </row>
    <row r="957" spans="1:3">
      <c r="A957" s="379" t="s">
        <v>3208</v>
      </c>
      <c r="B957" s="336">
        <v>2.5268000000000002</v>
      </c>
      <c r="C957" s="336">
        <v>0.46600000000000003</v>
      </c>
    </row>
    <row r="958" spans="1:3">
      <c r="A958" s="379" t="s">
        <v>3213</v>
      </c>
      <c r="B958" s="336">
        <v>2.71</v>
      </c>
      <c r="C958" s="336">
        <v>0.49430000000000002</v>
      </c>
    </row>
    <row r="959" spans="1:3">
      <c r="A959" s="379" t="s">
        <v>3218</v>
      </c>
      <c r="B959" s="336">
        <v>2.9070999999999998</v>
      </c>
      <c r="C959" s="336">
        <v>0.51229999999999998</v>
      </c>
    </row>
    <row r="960" spans="1:3">
      <c r="A960" s="379" t="s">
        <v>3223</v>
      </c>
      <c r="B960" s="336">
        <v>2.9058999999999999</v>
      </c>
      <c r="C960" s="336">
        <v>0.5131</v>
      </c>
    </row>
    <row r="961" spans="1:4">
      <c r="A961" s="379" t="s">
        <v>3228</v>
      </c>
      <c r="B961" s="336">
        <v>2.7414000000000001</v>
      </c>
      <c r="C961" s="336">
        <v>0.49149999999999999</v>
      </c>
    </row>
    <row r="962" spans="1:4">
      <c r="A962" s="379" t="s">
        <v>3233</v>
      </c>
      <c r="B962" s="336">
        <v>2.3071000000000002</v>
      </c>
      <c r="C962" s="336">
        <v>0.41120000000000001</v>
      </c>
    </row>
    <row r="963" spans="1:4">
      <c r="A963" s="379" t="s">
        <v>3237</v>
      </c>
      <c r="B963" s="336">
        <v>2.3159999999999998</v>
      </c>
      <c r="C963" s="336">
        <v>0.40550000000000003</v>
      </c>
    </row>
    <row r="964" spans="1:4">
      <c r="A964" s="379" t="s">
        <v>3242</v>
      </c>
      <c r="B964" s="336">
        <v>2.3740000000000001</v>
      </c>
      <c r="C964" s="336">
        <v>0.4214</v>
      </c>
    </row>
    <row r="965" spans="1:4">
      <c r="A965" s="379" t="s">
        <v>3247</v>
      </c>
      <c r="B965" s="336">
        <v>2.5851999999999999</v>
      </c>
      <c r="C965" s="336">
        <v>0.45660000000000001</v>
      </c>
    </row>
    <row r="966" spans="1:4">
      <c r="A966" s="379" t="s">
        <v>3251</v>
      </c>
      <c r="B966" s="336">
        <v>2.6747000000000001</v>
      </c>
      <c r="C966" s="336">
        <v>0.48459999999999998</v>
      </c>
    </row>
    <row r="967" spans="1:4">
      <c r="A967" s="380" t="s">
        <v>3256</v>
      </c>
      <c r="B967" s="336">
        <v>2.6589</v>
      </c>
      <c r="C967" s="336">
        <v>0.49099999999999999</v>
      </c>
      <c r="D967" s="103">
        <f>100-(B967*100)/B966</f>
        <v>0.59072045463042855</v>
      </c>
    </row>
    <row r="968" spans="1:4">
      <c r="A968" s="381" t="s">
        <v>3261</v>
      </c>
      <c r="B968" s="64">
        <v>2.9260999999999999</v>
      </c>
      <c r="C968" s="64">
        <v>0.54749999999999999</v>
      </c>
    </row>
    <row r="969" spans="1:4">
      <c r="A969" s="381" t="s">
        <v>3266</v>
      </c>
      <c r="B969" s="64">
        <v>3.0488</v>
      </c>
      <c r="C969" s="64">
        <v>0.57920000000000005</v>
      </c>
    </row>
    <row r="970" spans="1:4">
      <c r="A970" s="381">
        <v>44337</v>
      </c>
      <c r="B970" s="64">
        <v>2.9106999999999998</v>
      </c>
      <c r="C970" s="64">
        <v>0.55030000000000001</v>
      </c>
    </row>
    <row r="971" spans="1:4">
      <c r="A971" s="381">
        <v>44344</v>
      </c>
      <c r="B971" s="64">
        <v>2.8782999999999999</v>
      </c>
      <c r="C971" s="64">
        <v>0.54430000000000001</v>
      </c>
      <c r="D971" s="103">
        <f t="shared" ref="D971:D1008" si="0">100-(B971*100)/B970</f>
        <v>1.1131342975916425</v>
      </c>
    </row>
    <row r="972" spans="1:4">
      <c r="A972" s="381">
        <v>44351</v>
      </c>
      <c r="B972" s="64">
        <v>2.9983</v>
      </c>
      <c r="C972" s="64">
        <v>0.58479999999999999</v>
      </c>
      <c r="D972" s="103">
        <f t="shared" si="0"/>
        <v>-4.169127610047596</v>
      </c>
    </row>
    <row r="973" spans="1:4">
      <c r="A973" s="381">
        <v>44358</v>
      </c>
      <c r="B973" s="64">
        <v>3.0004</v>
      </c>
      <c r="C973" s="64">
        <v>0.59230000000000005</v>
      </c>
      <c r="D973" s="103">
        <f t="shared" si="0"/>
        <v>-7.0039689157198382E-2</v>
      </c>
    </row>
    <row r="974" spans="1:4">
      <c r="A974" s="381">
        <v>44365</v>
      </c>
      <c r="B974" s="64">
        <v>2.8753000000000002</v>
      </c>
      <c r="C974" s="64">
        <v>0.56930000000000003</v>
      </c>
      <c r="D974" s="103">
        <f t="shared" si="0"/>
        <v>4.1694440741234331</v>
      </c>
    </row>
    <row r="975" spans="1:4">
      <c r="A975" s="381">
        <v>44372</v>
      </c>
      <c r="B975" s="64">
        <v>2.8056999999999999</v>
      </c>
      <c r="C975" s="64">
        <v>0.5655</v>
      </c>
      <c r="D975" s="103">
        <f t="shared" si="0"/>
        <v>2.4206169790978436</v>
      </c>
    </row>
    <row r="976" spans="1:4">
      <c r="A976" s="381">
        <v>44379</v>
      </c>
      <c r="B976" s="64">
        <v>2.8338999999999999</v>
      </c>
      <c r="C976" s="64">
        <v>0.56830000000000003</v>
      </c>
      <c r="D976" s="103">
        <f t="shared" si="0"/>
        <v>-1.005096767295143</v>
      </c>
    </row>
    <row r="977" spans="1:4">
      <c r="A977" s="381">
        <v>44385</v>
      </c>
      <c r="B977" s="64">
        <v>2.9235000000000002</v>
      </c>
      <c r="C977" s="64">
        <v>0.56299999999999994</v>
      </c>
      <c r="D977" s="103">
        <f t="shared" si="0"/>
        <v>-3.1617205970570694</v>
      </c>
    </row>
    <row r="978" spans="1:4">
      <c r="A978" s="381">
        <v>44393</v>
      </c>
      <c r="B978" s="64">
        <v>2.9618000000000002</v>
      </c>
      <c r="C978" s="64">
        <v>0.57720000000000005</v>
      </c>
      <c r="D978" s="103">
        <f t="shared" si="0"/>
        <v>-1.3100735419873359</v>
      </c>
    </row>
    <row r="979" spans="1:4">
      <c r="A979" s="381">
        <v>44400</v>
      </c>
      <c r="B979" s="64">
        <v>2.9116</v>
      </c>
      <c r="C979" s="64">
        <v>0.55810000000000004</v>
      </c>
      <c r="D979" s="103">
        <f t="shared" si="0"/>
        <v>1.6949152542373014</v>
      </c>
    </row>
    <row r="980" spans="1:4">
      <c r="A980" s="381">
        <v>44407</v>
      </c>
      <c r="B980" s="64">
        <v>2.9674999999999998</v>
      </c>
      <c r="C980" s="64">
        <v>0.57640000000000002</v>
      </c>
      <c r="D980" s="103">
        <f t="shared" si="0"/>
        <v>-1.9199065805742492</v>
      </c>
    </row>
    <row r="981" spans="1:4">
      <c r="A981" s="381">
        <v>44414</v>
      </c>
      <c r="B981" s="64">
        <v>3.0318000000000001</v>
      </c>
      <c r="C981" s="64">
        <v>0.58350000000000002</v>
      </c>
      <c r="D981" s="103">
        <f t="shared" si="0"/>
        <v>-2.1668070766638721</v>
      </c>
    </row>
    <row r="982" spans="1:4">
      <c r="A982" s="381">
        <v>44421</v>
      </c>
      <c r="B982" s="64">
        <v>3.1381999999999999</v>
      </c>
      <c r="C982" s="64">
        <v>0.5998</v>
      </c>
      <c r="D982" s="103">
        <f t="shared" si="0"/>
        <v>-3.5094663236361185</v>
      </c>
    </row>
    <row r="983" spans="1:4">
      <c r="A983" s="381">
        <v>44428</v>
      </c>
      <c r="B983" s="64">
        <v>3.1806000000000001</v>
      </c>
      <c r="C983" s="64">
        <v>0.59540000000000004</v>
      </c>
      <c r="D983" s="103">
        <f t="shared" si="0"/>
        <v>-1.3510929832388001</v>
      </c>
    </row>
    <row r="984" spans="1:4">
      <c r="A984" s="381">
        <v>44435</v>
      </c>
      <c r="B984" s="64">
        <v>3.1878000000000002</v>
      </c>
      <c r="C984" s="64">
        <v>0.60629999999999995</v>
      </c>
      <c r="D984" s="103">
        <f t="shared" si="0"/>
        <v>-0.22637238256933756</v>
      </c>
    </row>
    <row r="985" spans="1:4">
      <c r="A985" s="381">
        <v>44442</v>
      </c>
      <c r="B985" s="64">
        <v>3.2244999999999999</v>
      </c>
      <c r="C985" s="64">
        <v>0.224</v>
      </c>
      <c r="D985" s="103">
        <f t="shared" si="0"/>
        <v>-1.1512641947424527</v>
      </c>
    </row>
    <row r="986" spans="1:4">
      <c r="A986" s="381">
        <v>44449</v>
      </c>
      <c r="B986" s="64">
        <v>3.2364999999999999</v>
      </c>
      <c r="C986" s="64">
        <v>0.61470000000000002</v>
      </c>
      <c r="D986" s="103">
        <f t="shared" si="0"/>
        <v>-0.37215072104201852</v>
      </c>
    </row>
    <row r="987" spans="1:4">
      <c r="A987" s="381">
        <v>44456</v>
      </c>
      <c r="B987" s="64">
        <v>3.2635000000000001</v>
      </c>
      <c r="C987" s="64">
        <v>0.62060000000000004</v>
      </c>
      <c r="D987" s="103">
        <f t="shared" si="0"/>
        <v>-0.83423451259076842</v>
      </c>
    </row>
    <row r="988" spans="1:4">
      <c r="A988" s="381">
        <v>44463</v>
      </c>
      <c r="B988" s="64">
        <v>3.2999000000000001</v>
      </c>
      <c r="C988" s="64">
        <v>0.62060000000000004</v>
      </c>
      <c r="D988" s="103">
        <f t="shared" si="0"/>
        <v>-1.1153669373372139</v>
      </c>
    </row>
    <row r="989" spans="1:4">
      <c r="A989" s="381">
        <v>44470</v>
      </c>
      <c r="B989" s="64">
        <v>3.2921999999999998</v>
      </c>
      <c r="C989" s="64">
        <v>0.6089</v>
      </c>
      <c r="D989" s="103">
        <f t="shared" si="0"/>
        <v>0.23334040425469027</v>
      </c>
    </row>
    <row r="990" spans="1:4">
      <c r="A990" s="381">
        <v>44477</v>
      </c>
      <c r="B990" s="64">
        <v>3.3411</v>
      </c>
      <c r="C990" s="64">
        <v>0.60919999999999996</v>
      </c>
      <c r="D990" s="103">
        <f t="shared" si="0"/>
        <v>-1.4853289593584975</v>
      </c>
    </row>
    <row r="991" spans="1:4">
      <c r="A991" s="381">
        <v>44484</v>
      </c>
      <c r="B991" s="64">
        <v>3.4291999999999998</v>
      </c>
      <c r="C991" s="64">
        <v>0.62280000000000002</v>
      </c>
      <c r="D991" s="103">
        <f t="shared" si="0"/>
        <v>-2.6368561252282063</v>
      </c>
    </row>
    <row r="992" spans="1:4">
      <c r="A992" s="381">
        <v>44491</v>
      </c>
      <c r="B992" s="64">
        <v>3.5495000000000001</v>
      </c>
      <c r="C992" s="64">
        <v>0.63519999999999999</v>
      </c>
      <c r="D992" s="103">
        <f t="shared" si="0"/>
        <v>-3.5081068470780394</v>
      </c>
    </row>
    <row r="993" spans="1:10">
      <c r="A993" s="381">
        <v>44498</v>
      </c>
      <c r="B993" s="64">
        <v>3.8279999999999998</v>
      </c>
      <c r="C993" s="64">
        <v>0.68459999999999999</v>
      </c>
      <c r="D993" s="103">
        <f t="shared" si="0"/>
        <v>-7.8461755176785459</v>
      </c>
    </row>
    <row r="994" spans="1:10">
      <c r="A994" s="381">
        <v>44505</v>
      </c>
      <c r="B994" s="64">
        <v>3.8917999999999999</v>
      </c>
      <c r="C994" s="64">
        <v>0.68520000000000003</v>
      </c>
      <c r="D994" s="103">
        <f t="shared" si="0"/>
        <v>-1.6666666666666714</v>
      </c>
    </row>
    <row r="995" spans="1:10">
      <c r="A995" s="381">
        <v>44512</v>
      </c>
      <c r="B995" s="64">
        <v>3.8098999999999998</v>
      </c>
      <c r="C995" s="64">
        <v>0.69569999999999999</v>
      </c>
      <c r="D995" s="103">
        <f t="shared" si="0"/>
        <v>2.1044246878051212</v>
      </c>
    </row>
    <row r="996" spans="1:10">
      <c r="A996" s="381">
        <v>44519</v>
      </c>
      <c r="B996" s="64">
        <v>3.6562999999999999</v>
      </c>
      <c r="C996" s="64">
        <v>0.65910000000000002</v>
      </c>
      <c r="D996" s="103">
        <f t="shared" si="0"/>
        <v>4.0316018793144082</v>
      </c>
    </row>
    <row r="997" spans="1:10">
      <c r="A997" s="381">
        <v>44526</v>
      </c>
      <c r="B997" s="64">
        <v>3.5350999999999999</v>
      </c>
      <c r="C997" s="64">
        <v>0.63229999999999997</v>
      </c>
      <c r="D997" s="103">
        <f t="shared" si="0"/>
        <v>3.3148264639116007</v>
      </c>
    </row>
    <row r="998" spans="1:10">
      <c r="A998" s="381">
        <v>44533</v>
      </c>
      <c r="B998" s="64">
        <v>3.4594</v>
      </c>
      <c r="C998" s="64">
        <v>0.61219999999999997</v>
      </c>
      <c r="D998" s="103">
        <f t="shared" si="0"/>
        <v>2.1413821391191163</v>
      </c>
    </row>
    <row r="999" spans="1:10">
      <c r="A999" s="381">
        <v>44540</v>
      </c>
      <c r="B999" s="64">
        <v>3.3201999999999998</v>
      </c>
      <c r="C999" s="64">
        <v>0.59209999999999996</v>
      </c>
      <c r="D999" s="103">
        <f t="shared" si="0"/>
        <v>4.023819159391806</v>
      </c>
    </row>
    <row r="1000" spans="1:10" ht="15.75" thickBot="1">
      <c r="A1000" s="381">
        <v>44547</v>
      </c>
      <c r="B1000" s="64">
        <v>3.3567</v>
      </c>
      <c r="C1000" s="64">
        <v>0.59009999999999996</v>
      </c>
      <c r="D1000" s="103">
        <f t="shared" si="0"/>
        <v>-1.0993313655803973</v>
      </c>
      <c r="G1000" s="474"/>
      <c r="H1000" s="475"/>
      <c r="I1000" s="474"/>
      <c r="J1000" s="474"/>
    </row>
    <row r="1001" spans="1:10" ht="39" thickBot="1">
      <c r="A1001" s="381">
        <v>44553</v>
      </c>
      <c r="B1001" s="64">
        <v>3.3397999999999999</v>
      </c>
      <c r="C1001" s="64">
        <v>0.5857</v>
      </c>
      <c r="D1001" s="103">
        <f t="shared" si="0"/>
        <v>0.5034706705991141</v>
      </c>
      <c r="G1001" s="474" t="s">
        <v>3809</v>
      </c>
      <c r="H1001" s="475">
        <v>28383</v>
      </c>
      <c r="I1001" s="474" t="s">
        <v>3810</v>
      </c>
      <c r="J1001" s="474" t="s">
        <v>3811</v>
      </c>
    </row>
    <row r="1002" spans="1:10" ht="39" thickBot="1">
      <c r="A1002" s="381">
        <v>44560</v>
      </c>
      <c r="B1002" s="64">
        <v>3.3349000000000002</v>
      </c>
      <c r="C1002" s="64">
        <v>0.59179999999999999</v>
      </c>
      <c r="D1002" s="103">
        <f t="shared" si="0"/>
        <v>0.14671537217796526</v>
      </c>
      <c r="G1002" s="474" t="s">
        <v>3812</v>
      </c>
      <c r="H1002" s="475">
        <v>29073</v>
      </c>
      <c r="I1002" s="474" t="s">
        <v>3813</v>
      </c>
      <c r="J1002" s="474" t="s">
        <v>3814</v>
      </c>
    </row>
    <row r="1003" spans="1:10">
      <c r="A1003" s="381">
        <v>44872</v>
      </c>
      <c r="B1003" s="64">
        <v>3.351</v>
      </c>
      <c r="C1003" s="64">
        <v>0.50800000000000001</v>
      </c>
      <c r="D1003" s="103">
        <f t="shared" si="0"/>
        <v>-0.48277309664457846</v>
      </c>
    </row>
    <row r="1004" spans="1:10">
      <c r="A1004" s="381">
        <v>44575</v>
      </c>
      <c r="B1004" s="64">
        <v>3.3515999999999999</v>
      </c>
      <c r="C1004" s="64">
        <v>0.60219999999999996</v>
      </c>
      <c r="D1004" s="103">
        <f t="shared" si="0"/>
        <v>-1.7905102954330232E-2</v>
      </c>
    </row>
    <row r="1005" spans="1:10">
      <c r="A1005" s="381">
        <v>44582</v>
      </c>
      <c r="B1005" s="64">
        <v>3.3041</v>
      </c>
      <c r="C1005" s="64">
        <v>0.60270000000000001</v>
      </c>
      <c r="D1005" s="103">
        <f t="shared" si="0"/>
        <v>1.4172335600906933</v>
      </c>
    </row>
    <row r="1006" spans="1:10" ht="13.7" customHeight="1">
      <c r="A1006" s="381">
        <v>44589</v>
      </c>
      <c r="B1006" s="64">
        <v>3.1648000000000001</v>
      </c>
      <c r="C1006" s="64">
        <v>0.58240000000000003</v>
      </c>
      <c r="D1006" s="103">
        <f t="shared" si="0"/>
        <v>4.2159740927938003</v>
      </c>
    </row>
    <row r="1007" spans="1:10">
      <c r="A1007" s="381">
        <v>44596</v>
      </c>
      <c r="B1007" s="64">
        <v>2.9073000000000002</v>
      </c>
      <c r="C1007" s="64">
        <v>0.54900000000000004</v>
      </c>
      <c r="D1007" s="103">
        <f t="shared" si="0"/>
        <v>8.1363751263902913</v>
      </c>
    </row>
    <row r="1008" spans="1:10">
      <c r="A1008" s="381">
        <v>44603</v>
      </c>
      <c r="B1008">
        <v>2.8382999999999998</v>
      </c>
      <c r="C1008">
        <v>0.54190000000000005</v>
      </c>
      <c r="D1008" s="103">
        <f t="shared" si="0"/>
        <v>2.3733360850273613</v>
      </c>
    </row>
    <row r="1009" spans="1:10" ht="39" thickBot="1">
      <c r="A1009" s="381">
        <v>44610</v>
      </c>
      <c r="B1009" s="64">
        <v>2.8824999999999998</v>
      </c>
      <c r="C1009">
        <v>1.5419</v>
      </c>
      <c r="D1009" s="103">
        <f t="shared" ref="D1009:D1010" si="1">100-(B1009*100)/B1008</f>
        <v>-1.5572701969488776</v>
      </c>
      <c r="G1009" s="474" t="s">
        <v>3815</v>
      </c>
      <c r="H1009" s="475">
        <v>31606</v>
      </c>
      <c r="I1009" s="474" t="s">
        <v>3816</v>
      </c>
      <c r="J1009" s="474" t="s">
        <v>3817</v>
      </c>
    </row>
    <row r="1010" spans="1:10" ht="39" thickBot="1">
      <c r="A1010" s="381">
        <v>44617</v>
      </c>
      <c r="B1010" s="64">
        <v>2.8692000000000002</v>
      </c>
      <c r="C1010">
        <v>0.56399999999999995</v>
      </c>
      <c r="D1010" s="103">
        <f t="shared" si="1"/>
        <v>0.46140503035557856</v>
      </c>
      <c r="G1010" s="474" t="s">
        <v>3818</v>
      </c>
      <c r="H1010" s="475">
        <v>29211</v>
      </c>
      <c r="I1010" s="474" t="s">
        <v>3819</v>
      </c>
      <c r="J1010" s="474" t="s">
        <v>3820</v>
      </c>
    </row>
    <row r="1011" spans="1:10" ht="39" thickBot="1">
      <c r="A1011" s="381">
        <v>44624</v>
      </c>
      <c r="B1011" s="64">
        <v>2.9211</v>
      </c>
      <c r="C1011">
        <v>0.57599999999999996</v>
      </c>
      <c r="D1011" s="103">
        <f t="shared" ref="D1011:D1030" si="2">100-(B1011*100)/B1010</f>
        <v>-1.8088665830196504</v>
      </c>
      <c r="G1011" s="474" t="s">
        <v>3821</v>
      </c>
      <c r="H1011" s="475">
        <v>28692</v>
      </c>
      <c r="I1011" s="474" t="s">
        <v>3822</v>
      </c>
      <c r="J1011" s="474" t="s">
        <v>3823</v>
      </c>
    </row>
    <row r="1012" spans="1:10" ht="39" thickBot="1">
      <c r="A1012" s="381">
        <v>44631</v>
      </c>
      <c r="B1012" s="64">
        <v>3.1606000000000001</v>
      </c>
      <c r="C1012">
        <v>0.62670000000000003</v>
      </c>
      <c r="D1012" s="103">
        <f t="shared" si="2"/>
        <v>-8.1989661428913791</v>
      </c>
      <c r="G1012" s="474" t="s">
        <v>3824</v>
      </c>
      <c r="H1012" s="475">
        <v>28825</v>
      </c>
      <c r="I1012" s="474" t="s">
        <v>3825</v>
      </c>
      <c r="J1012" s="474" t="s">
        <v>3826</v>
      </c>
    </row>
    <row r="1013" spans="1:10">
      <c r="A1013" s="381">
        <v>44638</v>
      </c>
      <c r="B1013" s="64">
        <v>3.2827000000000002</v>
      </c>
      <c r="C1013">
        <v>0.62670000000000003</v>
      </c>
      <c r="D1013" s="103">
        <f t="shared" si="2"/>
        <v>-3.8631905334430314</v>
      </c>
    </row>
    <row r="1014" spans="1:10" ht="39" thickBot="1">
      <c r="A1014" s="381">
        <v>44645</v>
      </c>
      <c r="B1014" s="651">
        <v>3.2738999999999998</v>
      </c>
      <c r="C1014">
        <v>0.67400000000000004</v>
      </c>
      <c r="D1014" s="103">
        <f t="shared" si="2"/>
        <v>0.26807201389101465</v>
      </c>
      <c r="G1014" s="474" t="s">
        <v>3827</v>
      </c>
      <c r="H1014" s="475">
        <v>34135</v>
      </c>
      <c r="I1014" s="474" t="s">
        <v>3828</v>
      </c>
      <c r="J1014" s="474" t="s">
        <v>3829</v>
      </c>
    </row>
    <row r="1015" spans="1:10">
      <c r="A1015" s="381">
        <v>44652</v>
      </c>
      <c r="B1015" s="64">
        <v>3.4135</v>
      </c>
      <c r="C1015">
        <v>0.71879999999999999</v>
      </c>
      <c r="D1015" s="103">
        <f t="shared" si="2"/>
        <v>-4.2640276123278227</v>
      </c>
    </row>
    <row r="1016" spans="1:10" ht="39" thickBot="1">
      <c r="A1016" s="381">
        <v>44659</v>
      </c>
      <c r="B1016" s="64">
        <v>3.55</v>
      </c>
      <c r="C1016">
        <v>0.75729999999999997</v>
      </c>
      <c r="D1016" s="103">
        <f t="shared" si="2"/>
        <v>-3.9988281822176646</v>
      </c>
      <c r="G1016" s="474" t="s">
        <v>3830</v>
      </c>
      <c r="H1016" s="475">
        <v>35500</v>
      </c>
      <c r="I1016" s="474" t="s">
        <v>3831</v>
      </c>
      <c r="J1016" s="474" t="s">
        <v>3832</v>
      </c>
    </row>
    <row r="1017" spans="1:10" ht="39" thickBot="1">
      <c r="A1017" s="381">
        <v>44665</v>
      </c>
      <c r="B1017" s="64">
        <v>3.8365999999999998</v>
      </c>
      <c r="C1017">
        <v>0.81899999999999995</v>
      </c>
      <c r="D1017" s="103">
        <f t="shared" si="2"/>
        <v>-8.0732394366197155</v>
      </c>
      <c r="G1017" s="474" t="s">
        <v>3833</v>
      </c>
      <c r="H1017" s="475">
        <v>38366</v>
      </c>
      <c r="I1017" s="474" t="s">
        <v>3834</v>
      </c>
      <c r="J1017" s="474" t="s">
        <v>3835</v>
      </c>
    </row>
    <row r="1018" spans="1:10" ht="39" thickBot="1">
      <c r="A1018" s="381">
        <v>44673</v>
      </c>
      <c r="B1018" s="64">
        <v>3.8401000000000001</v>
      </c>
      <c r="C1018">
        <v>0.81910000000000005</v>
      </c>
      <c r="D1018" s="103">
        <f t="shared" si="2"/>
        <v>-9.1226606891524398E-2</v>
      </c>
      <c r="G1018" s="474" t="s">
        <v>3836</v>
      </c>
      <c r="H1018" s="475">
        <v>38401</v>
      </c>
      <c r="I1018" s="474" t="s">
        <v>3837</v>
      </c>
      <c r="J1018" s="474" t="s">
        <v>3838</v>
      </c>
    </row>
    <row r="1019" spans="1:10" ht="39" thickBot="1">
      <c r="A1019" s="381">
        <v>44680</v>
      </c>
      <c r="B1019" s="64">
        <v>3.4965000000000002</v>
      </c>
      <c r="C1019">
        <v>0.70740000000000003</v>
      </c>
      <c r="D1019" s="103">
        <f t="shared" si="2"/>
        <v>8.947683654071497</v>
      </c>
      <c r="G1019" s="474" t="s">
        <v>3839</v>
      </c>
      <c r="H1019" s="475">
        <v>34965</v>
      </c>
      <c r="I1019" s="474" t="s">
        <v>3840</v>
      </c>
      <c r="J1019" s="474" t="s">
        <v>3841</v>
      </c>
    </row>
    <row r="1020" spans="1:10" ht="39" thickBot="1">
      <c r="A1020" s="381">
        <v>44687</v>
      </c>
      <c r="B1020" s="64">
        <v>3.3197999999999999</v>
      </c>
      <c r="C1020">
        <v>0.66279999999999994</v>
      </c>
      <c r="D1020" s="103">
        <f t="shared" si="2"/>
        <v>5.0536250536250691</v>
      </c>
      <c r="G1020" s="474" t="s">
        <v>3842</v>
      </c>
      <c r="H1020" s="475">
        <v>33198</v>
      </c>
      <c r="I1020" s="474" t="s">
        <v>3843</v>
      </c>
      <c r="J1020" s="474" t="s">
        <v>3844</v>
      </c>
    </row>
    <row r="1021" spans="1:10" ht="39" thickBot="1">
      <c r="A1021" s="381">
        <v>44694</v>
      </c>
      <c r="B1021" s="64">
        <v>3.3586999999999998</v>
      </c>
      <c r="C1021">
        <v>0.65549999999999997</v>
      </c>
      <c r="D1021" s="103">
        <f t="shared" si="2"/>
        <v>-1.1717573347792154</v>
      </c>
      <c r="G1021" s="474" t="s">
        <v>3845</v>
      </c>
      <c r="H1021" s="475">
        <v>33587</v>
      </c>
      <c r="I1021" s="474" t="s">
        <v>3846</v>
      </c>
      <c r="J1021" s="474" t="s">
        <v>3847</v>
      </c>
    </row>
    <row r="1022" spans="1:10" ht="39" thickBot="1">
      <c r="A1022" s="381">
        <v>44701</v>
      </c>
      <c r="B1022" s="64">
        <v>3.3469000000000002</v>
      </c>
      <c r="C1022">
        <v>0.67600000000000005</v>
      </c>
      <c r="D1022" s="103">
        <f t="shared" si="2"/>
        <v>0.35132640604994947</v>
      </c>
      <c r="G1022" s="474" t="s">
        <v>3848</v>
      </c>
      <c r="H1022" s="475">
        <v>33469</v>
      </c>
      <c r="I1022" s="474" t="s">
        <v>3849</v>
      </c>
      <c r="J1022" s="474" t="s">
        <v>3850</v>
      </c>
    </row>
    <row r="1023" spans="1:10" ht="39" thickBot="1">
      <c r="A1023" s="381">
        <v>44708</v>
      </c>
      <c r="B1023" s="64">
        <v>3.2486000000000002</v>
      </c>
      <c r="C1023">
        <v>0.6784</v>
      </c>
      <c r="D1023" s="103">
        <f t="shared" si="2"/>
        <v>2.9370462218769688</v>
      </c>
      <c r="G1023" s="474" t="s">
        <v>3851</v>
      </c>
      <c r="H1023" s="475">
        <v>32486</v>
      </c>
      <c r="I1023" s="474" t="s">
        <v>3852</v>
      </c>
      <c r="J1023" s="474" t="s">
        <v>3853</v>
      </c>
    </row>
    <row r="1024" spans="1:10" ht="39" thickBot="1">
      <c r="A1024" s="381">
        <v>44715</v>
      </c>
      <c r="B1024" s="64">
        <v>3.0861000000000001</v>
      </c>
      <c r="C1024">
        <v>0.6462</v>
      </c>
      <c r="D1024" s="103">
        <f t="shared" si="2"/>
        <v>5.0021547743643424</v>
      </c>
      <c r="G1024" s="474" t="s">
        <v>3854</v>
      </c>
      <c r="H1024" s="475">
        <v>30861</v>
      </c>
      <c r="I1024" s="474" t="s">
        <v>3855</v>
      </c>
      <c r="J1024" s="474" t="s">
        <v>3856</v>
      </c>
    </row>
    <row r="1025" spans="1:10" ht="39" thickBot="1">
      <c r="A1025" s="381">
        <v>44722</v>
      </c>
      <c r="B1025" s="64">
        <v>3.0840000000000001</v>
      </c>
      <c r="C1025">
        <v>0.63080000000000003</v>
      </c>
      <c r="D1025" s="103">
        <f t="shared" si="2"/>
        <v>6.8047049674333948E-2</v>
      </c>
      <c r="G1025" s="474" t="s">
        <v>3857</v>
      </c>
      <c r="H1025" s="475">
        <v>30840</v>
      </c>
      <c r="I1025" s="474" t="s">
        <v>3858</v>
      </c>
      <c r="J1025" s="474" t="s">
        <v>3401</v>
      </c>
    </row>
    <row r="1026" spans="1:10" ht="39" thickBot="1">
      <c r="A1026" s="381">
        <v>44729</v>
      </c>
      <c r="B1026" s="64">
        <v>3.0116000000000001</v>
      </c>
      <c r="C1026">
        <v>0.5897</v>
      </c>
      <c r="D1026" s="103">
        <f t="shared" si="2"/>
        <v>2.3476005188067433</v>
      </c>
      <c r="G1026" s="474" t="s">
        <v>3859</v>
      </c>
      <c r="H1026" s="475">
        <v>30116</v>
      </c>
      <c r="I1026" s="474" t="s">
        <v>3860</v>
      </c>
      <c r="J1026" s="474" t="s">
        <v>3861</v>
      </c>
    </row>
    <row r="1027" spans="1:10" ht="18.75" thickBot="1">
      <c r="A1027" s="381">
        <v>44736</v>
      </c>
      <c r="B1027" s="64">
        <v>3.0644</v>
      </c>
      <c r="C1027">
        <v>0.58950000000000002</v>
      </c>
      <c r="D1027" s="103">
        <f t="shared" si="2"/>
        <v>-1.7532208792668342</v>
      </c>
      <c r="G1027" s="694" t="s">
        <v>3862</v>
      </c>
      <c r="H1027" s="695">
        <v>30644</v>
      </c>
      <c r="I1027" s="694" t="s">
        <v>3863</v>
      </c>
      <c r="J1027" s="694" t="s">
        <v>3864</v>
      </c>
    </row>
    <row r="1028" spans="1:10" ht="39" thickBot="1">
      <c r="A1028" s="381">
        <v>44743</v>
      </c>
      <c r="B1028" s="64">
        <v>2.9634</v>
      </c>
      <c r="C1028">
        <v>0.56459999999999999</v>
      </c>
      <c r="D1028" s="103">
        <f t="shared" si="2"/>
        <v>3.2959143714919605</v>
      </c>
      <c r="G1028" s="474" t="s">
        <v>3865</v>
      </c>
      <c r="H1028" s="475">
        <v>29634</v>
      </c>
      <c r="I1028" s="474" t="s">
        <v>3866</v>
      </c>
      <c r="J1028" s="474" t="s">
        <v>3867</v>
      </c>
    </row>
    <row r="1029" spans="1:10" ht="39" thickBot="1">
      <c r="A1029" s="381">
        <v>44750</v>
      </c>
      <c r="B1029" s="64">
        <v>2.9013</v>
      </c>
      <c r="C1029">
        <v>0.54249999999999998</v>
      </c>
      <c r="D1029" s="103">
        <f t="shared" si="2"/>
        <v>2.0955659040291579</v>
      </c>
      <c r="G1029" s="474" t="s">
        <v>3868</v>
      </c>
      <c r="H1029" s="475">
        <v>29013</v>
      </c>
      <c r="I1029" s="474" t="s">
        <v>3869</v>
      </c>
      <c r="J1029" s="474" t="s">
        <v>3870</v>
      </c>
    </row>
    <row r="1030" spans="1:10" ht="39" thickBot="1">
      <c r="A1030" s="381">
        <v>44757</v>
      </c>
      <c r="B1030" s="64">
        <v>2.93</v>
      </c>
      <c r="C1030">
        <v>0.54149999999999998</v>
      </c>
      <c r="D1030" s="103">
        <f t="shared" si="2"/>
        <v>-0.98921173267156348</v>
      </c>
      <c r="G1030" s="474" t="s">
        <v>3871</v>
      </c>
      <c r="H1030" s="475">
        <v>29300</v>
      </c>
      <c r="I1030" s="474" t="s">
        <v>3872</v>
      </c>
      <c r="J1030" s="474" t="s">
        <v>3873</v>
      </c>
    </row>
    <row r="1031" spans="1:10" ht="39" thickBot="1">
      <c r="A1031" s="381">
        <v>44764</v>
      </c>
      <c r="B1031" s="64">
        <v>2.9344000000000001</v>
      </c>
      <c r="C1031">
        <v>0.53749999999999998</v>
      </c>
      <c r="D1031" s="103">
        <f t="shared" ref="D1031:D1034" si="3">100-(B1031*100)/B1030</f>
        <v>-0.15017064846415451</v>
      </c>
      <c r="G1031" s="474" t="s">
        <v>3874</v>
      </c>
      <c r="H1031" s="475">
        <v>29344</v>
      </c>
      <c r="I1031" s="474" t="s">
        <v>3875</v>
      </c>
      <c r="J1031" s="474" t="s">
        <v>3876</v>
      </c>
    </row>
    <row r="1032" spans="1:10" ht="39" thickBot="1">
      <c r="A1032" s="381">
        <v>44771</v>
      </c>
      <c r="B1032" s="64">
        <v>2.9426000000000001</v>
      </c>
      <c r="C1032">
        <v>0.55910000000000004</v>
      </c>
      <c r="D1032" s="103">
        <f t="shared" si="3"/>
        <v>-0.2794438386041378</v>
      </c>
      <c r="G1032" s="474" t="s">
        <v>3877</v>
      </c>
      <c r="H1032" s="475">
        <v>29426</v>
      </c>
      <c r="I1032" s="474" t="s">
        <v>3878</v>
      </c>
      <c r="J1032" s="474" t="s">
        <v>3879</v>
      </c>
    </row>
    <row r="1033" spans="1:10" ht="39" thickBot="1">
      <c r="A1033" s="381">
        <v>44778</v>
      </c>
      <c r="B1033" s="64">
        <v>2.8635000000000002</v>
      </c>
      <c r="C1033">
        <v>0.54800000000000004</v>
      </c>
      <c r="D1033" s="103">
        <f t="shared" si="3"/>
        <v>2.6880989601033036</v>
      </c>
      <c r="G1033" s="474" t="s">
        <v>3880</v>
      </c>
      <c r="H1033" s="475">
        <v>28635</v>
      </c>
      <c r="I1033" s="474" t="s">
        <v>3881</v>
      </c>
      <c r="J1033" s="474" t="s">
        <v>3882</v>
      </c>
    </row>
    <row r="1034" spans="1:10" ht="18.75" thickBot="1">
      <c r="A1034" s="381">
        <v>44785</v>
      </c>
      <c r="B1034" s="64">
        <v>2.8048999999999999</v>
      </c>
      <c r="C1034">
        <v>0.5484</v>
      </c>
      <c r="D1034" s="103">
        <f t="shared" si="3"/>
        <v>2.0464466561899854</v>
      </c>
      <c r="G1034" s="694" t="s">
        <v>3883</v>
      </c>
      <c r="H1034" s="695">
        <v>28049</v>
      </c>
      <c r="I1034" s="694" t="s">
        <v>3884</v>
      </c>
      <c r="J1034" s="694" t="s">
        <v>3885</v>
      </c>
    </row>
    <row r="1035" spans="1:10" ht="18.75" thickBot="1">
      <c r="A1035" s="381">
        <v>44792</v>
      </c>
      <c r="B1035" s="64">
        <v>2.5901999999999998</v>
      </c>
      <c r="C1035">
        <v>0.50270000000000004</v>
      </c>
      <c r="D1035" s="103">
        <f t="shared" ref="D1035" si="4">100-(B1035*100)/B1034</f>
        <v>7.6544618346465114</v>
      </c>
      <c r="G1035" s="694" t="s">
        <v>3886</v>
      </c>
      <c r="H1035" s="695">
        <v>25902</v>
      </c>
      <c r="I1035" s="694" t="s">
        <v>3887</v>
      </c>
      <c r="J1035" s="694" t="s">
        <v>3888</v>
      </c>
    </row>
    <row r="1036" spans="1:10" ht="39" thickBot="1">
      <c r="A1036" s="381">
        <v>44799</v>
      </c>
      <c r="B1036" s="64">
        <v>2.4131999999999998</v>
      </c>
      <c r="C1036">
        <v>0.47189999999999999</v>
      </c>
      <c r="D1036" s="103">
        <f t="shared" ref="D1036" si="5">100-(B1036*100)/B1035</f>
        <v>6.8334491545054448</v>
      </c>
      <c r="G1036" s="474" t="s">
        <v>3889</v>
      </c>
      <c r="H1036" s="475">
        <v>24132</v>
      </c>
      <c r="I1036" s="474" t="s">
        <v>3890</v>
      </c>
      <c r="J1036" s="474" t="s">
        <v>3891</v>
      </c>
    </row>
    <row r="1037" spans="1:10" ht="18.75" thickBot="1">
      <c r="A1037" s="381">
        <v>44806</v>
      </c>
      <c r="B1037" s="64">
        <v>2.3134000000000001</v>
      </c>
      <c r="C1037">
        <v>0.44919999999999999</v>
      </c>
      <c r="D1037" s="103">
        <f t="shared" ref="D1037" si="6">100-(B1037*100)/B1036</f>
        <v>4.1355876015249322</v>
      </c>
      <c r="G1037" s="694" t="s">
        <v>3892</v>
      </c>
      <c r="H1037" s="695">
        <v>23134</v>
      </c>
      <c r="I1037" s="694" t="s">
        <v>3893</v>
      </c>
      <c r="J1037" s="694" t="s">
        <v>3894</v>
      </c>
    </row>
    <row r="1038" spans="1:10" ht="18.75" thickBot="1">
      <c r="A1038" s="381">
        <v>44813</v>
      </c>
      <c r="B1038" s="64">
        <v>2.2275</v>
      </c>
      <c r="C1038">
        <v>0.42930000000000001</v>
      </c>
      <c r="D1038" s="103">
        <f t="shared" ref="D1038" si="7">100-(B1038*100)/B1037</f>
        <v>3.713149476960325</v>
      </c>
      <c r="G1038" s="694" t="s">
        <v>3895</v>
      </c>
      <c r="H1038" s="695">
        <v>22275</v>
      </c>
      <c r="I1038" s="694" t="s">
        <v>3896</v>
      </c>
      <c r="J1038" s="694" t="s">
        <v>3897</v>
      </c>
    </row>
    <row r="1039" spans="1:10" ht="39" thickBot="1">
      <c r="A1039" s="381">
        <v>44820</v>
      </c>
      <c r="B1039" s="64">
        <v>2.3818999999999999</v>
      </c>
      <c r="C1039">
        <v>0.45879999999999999</v>
      </c>
      <c r="D1039" s="103">
        <f t="shared" ref="D1039" si="8">100-(B1039*100)/B1038</f>
        <v>-6.9315375982042582</v>
      </c>
      <c r="G1039" s="474" t="s">
        <v>3898</v>
      </c>
      <c r="H1039" s="475">
        <v>23819</v>
      </c>
      <c r="I1039" s="474" t="s">
        <v>3899</v>
      </c>
      <c r="J1039" s="474" t="s">
        <v>3900</v>
      </c>
    </row>
    <row r="1040" spans="1:10" ht="39" thickBot="1">
      <c r="A1040" s="381">
        <v>44827</v>
      </c>
      <c r="B1040" s="64">
        <v>2.4022000000000001</v>
      </c>
      <c r="C1040">
        <v>0.46460000000000001</v>
      </c>
      <c r="D1040" s="103">
        <f t="shared" ref="D1040:D1056" si="9">100-(B1040*100)/B1039</f>
        <v>-0.8522608002015204</v>
      </c>
      <c r="G1040" s="474" t="s">
        <v>3901</v>
      </c>
      <c r="H1040" s="475">
        <v>24022</v>
      </c>
      <c r="I1040" s="474" t="s">
        <v>3902</v>
      </c>
      <c r="J1040" s="474" t="s">
        <v>3903</v>
      </c>
    </row>
    <row r="1041" spans="1:12" ht="39" thickBot="1">
      <c r="A1041" s="381">
        <v>44834</v>
      </c>
      <c r="B1041" s="64">
        <v>2.4998999999999998</v>
      </c>
      <c r="C1041">
        <v>0.46479999999999999</v>
      </c>
      <c r="D1041" s="103">
        <f t="shared" si="9"/>
        <v>-4.0671051536091767</v>
      </c>
      <c r="G1041" s="474" t="s">
        <v>3904</v>
      </c>
      <c r="H1041" s="475">
        <v>24999</v>
      </c>
      <c r="I1041" s="474" t="s">
        <v>3905</v>
      </c>
      <c r="J1041" s="474" t="s">
        <v>3906</v>
      </c>
    </row>
    <row r="1042" spans="1:12" ht="18.75" thickBot="1">
      <c r="A1042" s="381">
        <v>44841</v>
      </c>
      <c r="B1042" s="64">
        <v>2.5975000000000001</v>
      </c>
      <c r="C1042">
        <v>0.50039999999999996</v>
      </c>
      <c r="D1042" s="103">
        <f t="shared" si="9"/>
        <v>-3.9041561662466648</v>
      </c>
      <c r="G1042" s="694" t="s">
        <v>3907</v>
      </c>
      <c r="H1042" s="695">
        <v>25975</v>
      </c>
      <c r="I1042" s="694" t="s">
        <v>3908</v>
      </c>
      <c r="J1042" s="694" t="s">
        <v>3909</v>
      </c>
    </row>
    <row r="1043" spans="1:12" ht="39" thickBot="1">
      <c r="A1043" s="381">
        <v>44848</v>
      </c>
      <c r="B1043" s="64">
        <v>2.7199</v>
      </c>
      <c r="C1043">
        <v>0.51659999999999995</v>
      </c>
      <c r="D1043" s="103">
        <f t="shared" si="9"/>
        <v>-4.7122232916265574</v>
      </c>
      <c r="G1043" s="474" t="s">
        <v>3910</v>
      </c>
      <c r="H1043" s="475">
        <v>27199</v>
      </c>
      <c r="I1043" s="474" t="s">
        <v>3911</v>
      </c>
      <c r="J1043" s="474" t="s">
        <v>3912</v>
      </c>
    </row>
    <row r="1044" spans="1:12" ht="18.75" thickBot="1">
      <c r="A1044" s="381">
        <v>44855</v>
      </c>
      <c r="B1044" s="64">
        <v>2.7210999999999999</v>
      </c>
      <c r="C1044">
        <v>0.51929999999999998</v>
      </c>
      <c r="D1044" s="103">
        <f t="shared" si="9"/>
        <v>-4.4119269090785451E-2</v>
      </c>
      <c r="G1044" s="694" t="s">
        <v>3913</v>
      </c>
      <c r="H1044" s="695">
        <v>27211</v>
      </c>
      <c r="I1044" s="694" t="s">
        <v>3914</v>
      </c>
      <c r="J1044" s="694" t="s">
        <v>3915</v>
      </c>
    </row>
    <row r="1045" spans="1:12" ht="18.75" thickBot="1">
      <c r="A1045" s="381">
        <v>44862</v>
      </c>
      <c r="B1045" s="64">
        <v>2.6829000000000001</v>
      </c>
      <c r="C1045">
        <v>0.50449999999999995</v>
      </c>
      <c r="D1045" s="103">
        <f t="shared" si="9"/>
        <v>1.4038440336628497</v>
      </c>
      <c r="G1045" s="694" t="s">
        <v>3916</v>
      </c>
      <c r="H1045" s="695">
        <v>26829</v>
      </c>
      <c r="I1045" s="694" t="s">
        <v>3917</v>
      </c>
      <c r="J1045" s="694" t="s">
        <v>3918</v>
      </c>
    </row>
    <row r="1046" spans="1:12" ht="18.75" thickBot="1">
      <c r="A1046" s="381">
        <v>44869</v>
      </c>
      <c r="B1046" s="64">
        <v>2.8721999999999999</v>
      </c>
      <c r="C1046">
        <v>0.56230000000000002</v>
      </c>
      <c r="D1046" s="103">
        <f t="shared" si="9"/>
        <v>-7.055797830705572</v>
      </c>
      <c r="G1046" s="694" t="s">
        <v>3919</v>
      </c>
      <c r="H1046" s="695">
        <v>28722</v>
      </c>
      <c r="I1046" s="694" t="s">
        <v>3920</v>
      </c>
      <c r="J1046" s="694" t="s">
        <v>3921</v>
      </c>
    </row>
    <row r="1047" spans="1:12" ht="18.75" thickBot="1">
      <c r="A1047" s="381">
        <v>44876</v>
      </c>
      <c r="B1047" s="64">
        <v>2.8384999999999998</v>
      </c>
      <c r="C1047">
        <v>0.54090000000000005</v>
      </c>
      <c r="D1047" s="103">
        <f t="shared" si="9"/>
        <v>1.1733166214052062</v>
      </c>
      <c r="G1047" s="694" t="s">
        <v>3922</v>
      </c>
      <c r="H1047" s="695">
        <v>28385</v>
      </c>
      <c r="I1047" s="694" t="s">
        <v>3923</v>
      </c>
      <c r="J1047" s="694" t="s">
        <v>3924</v>
      </c>
    </row>
    <row r="1048" spans="1:12" ht="18.600000000000001" customHeight="1" thickBot="1">
      <c r="A1048" s="381">
        <v>44883</v>
      </c>
      <c r="B1048" s="64">
        <v>2.8115000000000001</v>
      </c>
      <c r="C1048">
        <v>0.52280000000000004</v>
      </c>
      <c r="D1048" s="103">
        <f t="shared" si="9"/>
        <v>0.95120662321646421</v>
      </c>
      <c r="G1048" s="694" t="s">
        <v>3925</v>
      </c>
      <c r="H1048" s="695">
        <v>28115</v>
      </c>
      <c r="I1048" s="694" t="s">
        <v>3926</v>
      </c>
      <c r="J1048" s="694" t="s">
        <v>3927</v>
      </c>
      <c r="L1048" s="798" t="s">
        <v>3928</v>
      </c>
    </row>
    <row r="1049" spans="1:12" ht="18.600000000000001" customHeight="1" thickBot="1">
      <c r="A1049" s="381">
        <v>44890</v>
      </c>
      <c r="B1049" s="64">
        <v>2.8094000000000001</v>
      </c>
      <c r="C1049">
        <v>0.52439999999999998</v>
      </c>
      <c r="D1049" s="103">
        <f t="shared" si="9"/>
        <v>7.4693224257515567E-2</v>
      </c>
      <c r="G1049" s="694" t="s">
        <v>3929</v>
      </c>
      <c r="H1049" s="695">
        <v>28094</v>
      </c>
      <c r="I1049" s="694" t="s">
        <v>3930</v>
      </c>
      <c r="J1049" s="694" t="s">
        <v>3401</v>
      </c>
      <c r="L1049" s="798" t="s">
        <v>3931</v>
      </c>
    </row>
    <row r="1050" spans="1:12" ht="18.600000000000001" customHeight="1" thickBot="1">
      <c r="A1050" s="381">
        <v>44897</v>
      </c>
      <c r="B1050" s="64">
        <v>2.7757000000000001</v>
      </c>
      <c r="C1050">
        <v>0.52780000000000005</v>
      </c>
      <c r="D1050" s="103">
        <f t="shared" si="9"/>
        <v>1.1995443867017883</v>
      </c>
      <c r="G1050" s="694" t="s">
        <v>3932</v>
      </c>
      <c r="H1050" s="695">
        <v>27757</v>
      </c>
      <c r="I1050" s="694" t="s">
        <v>3933</v>
      </c>
      <c r="J1050" s="694" t="s">
        <v>3934</v>
      </c>
      <c r="L1050" s="798" t="s">
        <v>3935</v>
      </c>
    </row>
    <row r="1051" spans="1:12" ht="18.75" thickBot="1">
      <c r="A1051" s="381">
        <v>44904</v>
      </c>
      <c r="B1051" s="64">
        <v>2.7155</v>
      </c>
      <c r="C1051">
        <v>0.51800000000000002</v>
      </c>
      <c r="D1051" s="103">
        <f t="shared" si="9"/>
        <v>2.1688222790647416</v>
      </c>
      <c r="G1051" s="694" t="s">
        <v>3936</v>
      </c>
      <c r="H1051" s="695">
        <v>27155</v>
      </c>
      <c r="I1051" s="694" t="s">
        <v>3937</v>
      </c>
      <c r="J1051" s="694" t="s">
        <v>3938</v>
      </c>
    </row>
    <row r="1052" spans="1:12" ht="18.75" thickBot="1">
      <c r="A1052" s="381">
        <v>44911</v>
      </c>
      <c r="B1052" s="64">
        <v>2.6781000000000001</v>
      </c>
      <c r="C1052">
        <v>0.50370000000000004</v>
      </c>
      <c r="D1052" s="103">
        <f t="shared" si="9"/>
        <v>1.3772785858957803</v>
      </c>
      <c r="G1052" s="694" t="s">
        <v>3939</v>
      </c>
      <c r="H1052" s="695">
        <v>26781</v>
      </c>
      <c r="I1052" s="694" t="s">
        <v>3940</v>
      </c>
      <c r="J1052" s="694" t="s">
        <v>3941</v>
      </c>
    </row>
    <row r="1053" spans="1:12" ht="18.75" thickBot="1">
      <c r="A1053" s="381">
        <v>44918</v>
      </c>
      <c r="B1053" s="64">
        <v>2.8136000000000001</v>
      </c>
      <c r="C1053">
        <v>0.54</v>
      </c>
      <c r="D1053" s="103">
        <f t="shared" si="9"/>
        <v>-5.059557148724835</v>
      </c>
      <c r="G1053" s="694" t="s">
        <v>3942</v>
      </c>
      <c r="H1053" s="695">
        <v>28136</v>
      </c>
      <c r="I1053" s="694" t="s">
        <v>3943</v>
      </c>
      <c r="J1053" s="694" t="s">
        <v>3944</v>
      </c>
    </row>
    <row r="1054" spans="1:12" ht="18.75" thickBot="1">
      <c r="A1054" s="381">
        <v>45289</v>
      </c>
      <c r="B1054" s="64">
        <v>2.8893</v>
      </c>
      <c r="C1054">
        <v>0.54969999999999997</v>
      </c>
      <c r="D1054" s="103">
        <f t="shared" si="9"/>
        <v>-2.6905032698322486</v>
      </c>
      <c r="G1054" s="694" t="s">
        <v>3945</v>
      </c>
      <c r="H1054" s="695">
        <v>28893</v>
      </c>
      <c r="I1054" s="694" t="s">
        <v>3946</v>
      </c>
      <c r="J1054" s="694" t="s">
        <v>3947</v>
      </c>
    </row>
    <row r="1055" spans="1:12" ht="18.75" thickBot="1">
      <c r="A1055" s="381">
        <v>44932</v>
      </c>
      <c r="B1055" s="64">
        <v>2.8092000000000001</v>
      </c>
      <c r="C1055">
        <v>0.52280000000000004</v>
      </c>
      <c r="D1055" s="103">
        <f t="shared" si="9"/>
        <v>2.77229778839164</v>
      </c>
      <c r="G1055" s="694" t="s">
        <v>3948</v>
      </c>
      <c r="H1055" s="695">
        <v>28092</v>
      </c>
      <c r="I1055" s="694" t="s">
        <v>3926</v>
      </c>
      <c r="J1055" s="694" t="s">
        <v>3949</v>
      </c>
    </row>
    <row r="1056" spans="1:12" ht="18.75" thickBot="1">
      <c r="A1056" s="381">
        <v>44939</v>
      </c>
      <c r="B1056" s="64">
        <v>2.5895999999999999</v>
      </c>
      <c r="C1056">
        <v>0.50129999999999997</v>
      </c>
      <c r="D1056" s="103">
        <f t="shared" si="9"/>
        <v>7.8171721486544357</v>
      </c>
      <c r="G1056" s="694" t="s">
        <v>3950</v>
      </c>
      <c r="H1056" s="695">
        <v>25896</v>
      </c>
      <c r="I1056" s="694" t="s">
        <v>3951</v>
      </c>
      <c r="J1056" s="694" t="s">
        <v>3952</v>
      </c>
    </row>
    <row r="1057" spans="1:10" ht="18.75" thickBot="1">
      <c r="A1057" s="381">
        <v>44946</v>
      </c>
      <c r="G1057" s="694" t="s">
        <v>3953</v>
      </c>
      <c r="H1057" s="695">
        <v>25597</v>
      </c>
      <c r="I1057" s="694" t="s">
        <v>3954</v>
      </c>
      <c r="J1057" s="694" t="s">
        <v>3955</v>
      </c>
    </row>
    <row r="1058" spans="1:10" ht="18.75" thickBot="1">
      <c r="A1058" s="381">
        <v>44953</v>
      </c>
      <c r="G1058" s="694" t="s">
        <v>3956</v>
      </c>
      <c r="H1058" s="695">
        <v>26898</v>
      </c>
      <c r="I1058" s="694" t="s">
        <v>3957</v>
      </c>
      <c r="J1058" s="694" t="s">
        <v>3958</v>
      </c>
    </row>
    <row r="1059" spans="1:10" ht="18.75" thickBot="1">
      <c r="A1059" s="381"/>
      <c r="G1059" s="694" t="s">
        <v>3959</v>
      </c>
      <c r="H1059" s="695">
        <v>27071</v>
      </c>
      <c r="I1059" s="694" t="s">
        <v>3960</v>
      </c>
      <c r="J1059" s="694" t="s">
        <v>3961</v>
      </c>
    </row>
    <row r="1060" spans="1:10" ht="18.75" thickBot="1">
      <c r="A1060" s="381"/>
      <c r="G1060" s="694" t="s">
        <v>3962</v>
      </c>
      <c r="H1060" s="695">
        <v>26481</v>
      </c>
      <c r="I1060" s="694" t="s">
        <v>3963</v>
      </c>
      <c r="J1060" s="694" t="s">
        <v>3964</v>
      </c>
    </row>
    <row r="1061" spans="1:10" ht="18.75" thickBot="1">
      <c r="A1061" s="381"/>
      <c r="G1061" s="694" t="s">
        <v>3965</v>
      </c>
      <c r="H1061" s="695">
        <v>26980</v>
      </c>
      <c r="I1061" s="694" t="s">
        <v>3966</v>
      </c>
      <c r="J1061" s="694" t="s">
        <v>3967</v>
      </c>
    </row>
    <row r="1062" spans="1:10" ht="18.75" thickBot="1">
      <c r="A1062" s="381"/>
      <c r="G1062" s="694" t="s">
        <v>3968</v>
      </c>
      <c r="H1062" s="695">
        <v>27126</v>
      </c>
      <c r="I1062" s="694" t="s">
        <v>3969</v>
      </c>
      <c r="J1062" s="694" t="s">
        <v>3970</v>
      </c>
    </row>
    <row r="1063" spans="1:10" ht="18.75" thickBot="1">
      <c r="A1063" s="381"/>
      <c r="G1063" s="694" t="s">
        <v>3971</v>
      </c>
      <c r="H1063" s="695">
        <v>27548</v>
      </c>
      <c r="I1063" s="694" t="s">
        <v>3972</v>
      </c>
      <c r="J1063" s="694" t="s">
        <v>3826</v>
      </c>
    </row>
    <row r="1064" spans="1:10" ht="18.75" thickBot="1">
      <c r="A1064" s="381"/>
      <c r="G1064" s="694" t="s">
        <v>3973</v>
      </c>
      <c r="H1064" s="695">
        <v>26937</v>
      </c>
      <c r="I1064" s="694" t="s">
        <v>3974</v>
      </c>
      <c r="J1064" s="694" t="s">
        <v>3975</v>
      </c>
    </row>
    <row r="1065" spans="1:10" ht="18.75" thickBot="1">
      <c r="A1065" s="381"/>
      <c r="G1065" s="694" t="s">
        <v>3976</v>
      </c>
      <c r="H1065" s="695">
        <v>26906</v>
      </c>
      <c r="I1065" s="694" t="s">
        <v>3977</v>
      </c>
      <c r="J1065" s="694" t="s">
        <v>3978</v>
      </c>
    </row>
    <row r="1066" spans="1:10" ht="18.75" thickBot="1">
      <c r="A1066" s="381"/>
      <c r="G1066" s="694" t="s">
        <v>3979</v>
      </c>
      <c r="H1066" s="695">
        <v>26827</v>
      </c>
      <c r="I1066" s="694" t="s">
        <v>3980</v>
      </c>
      <c r="J1066" s="694" t="s">
        <v>3981</v>
      </c>
    </row>
    <row r="1067" spans="1:10" ht="18.75" thickBot="1">
      <c r="A1067" s="381"/>
      <c r="G1067" s="694" t="s">
        <v>3982</v>
      </c>
      <c r="H1067" s="695">
        <v>27332</v>
      </c>
      <c r="I1067" s="694" t="s">
        <v>3983</v>
      </c>
      <c r="J1067" s="694" t="s">
        <v>3967</v>
      </c>
    </row>
    <row r="1068" spans="1:10" ht="18.75" thickBot="1">
      <c r="G1068" s="694" t="s">
        <v>3984</v>
      </c>
      <c r="H1068" s="695">
        <v>28017</v>
      </c>
      <c r="I1068" s="694" t="s">
        <v>3985</v>
      </c>
      <c r="J1068" s="694" t="s">
        <v>3986</v>
      </c>
    </row>
    <row r="1069" spans="1:10" ht="18.75" thickBot="1">
      <c r="G1069" s="694" t="s">
        <v>3987</v>
      </c>
      <c r="H1069" s="695">
        <v>28953</v>
      </c>
      <c r="I1069" s="694" t="s">
        <v>3988</v>
      </c>
      <c r="J1069" s="694" t="s">
        <v>3989</v>
      </c>
    </row>
    <row r="1070" spans="1:10" ht="18.75" thickBot="1">
      <c r="G1070" s="694" t="s">
        <v>3990</v>
      </c>
      <c r="H1070" s="695">
        <v>30917</v>
      </c>
      <c r="I1070" s="694" t="s">
        <v>3991</v>
      </c>
      <c r="J1070" s="694" t="s">
        <v>3992</v>
      </c>
    </row>
    <row r="1071" spans="1:10" ht="18.75" thickBot="1">
      <c r="G1071" s="694" t="s">
        <v>3993</v>
      </c>
      <c r="H1071" s="695">
        <v>29621</v>
      </c>
      <c r="I1071" s="694" t="s">
        <v>3994</v>
      </c>
      <c r="J1071" s="694" t="s">
        <v>3995</v>
      </c>
    </row>
    <row r="1072" spans="1:10" ht="18.75" thickBot="1">
      <c r="G1072" s="694" t="s">
        <v>3996</v>
      </c>
      <c r="H1072" s="695">
        <v>27664</v>
      </c>
      <c r="I1072" s="694" t="s">
        <v>3997</v>
      </c>
      <c r="J1072" s="694" t="s">
        <v>3998</v>
      </c>
    </row>
    <row r="1073" spans="7:10" ht="18.75" thickBot="1">
      <c r="G1073" s="694" t="s">
        <v>3999</v>
      </c>
      <c r="H1073" s="695">
        <v>26373</v>
      </c>
      <c r="I1073" s="694" t="s">
        <v>4000</v>
      </c>
      <c r="J1073" s="694" t="s">
        <v>3426</v>
      </c>
    </row>
    <row r="1074" spans="7:10" ht="18.75" thickBot="1">
      <c r="G1074" s="694" t="s">
        <v>4001</v>
      </c>
      <c r="H1074" s="695">
        <v>24619</v>
      </c>
      <c r="I1074" s="694" t="s">
        <v>4002</v>
      </c>
      <c r="J1074" s="694" t="s">
        <v>4003</v>
      </c>
    </row>
    <row r="1075" spans="7:10" ht="18.75" thickBot="1">
      <c r="G1075" s="694" t="s">
        <v>4004</v>
      </c>
      <c r="H1075" s="695">
        <v>25282</v>
      </c>
      <c r="I1075" s="694" t="s">
        <v>4005</v>
      </c>
      <c r="J1075" s="694" t="s">
        <v>3947</v>
      </c>
    </row>
    <row r="1076" spans="7:10" ht="18.75" thickBot="1">
      <c r="G1076" s="694" t="s">
        <v>4006</v>
      </c>
      <c r="H1076" s="695">
        <v>25710</v>
      </c>
      <c r="I1076" s="694" t="s">
        <v>4007</v>
      </c>
      <c r="J1076" s="694" t="s">
        <v>4008</v>
      </c>
    </row>
    <row r="1077" spans="7:10" ht="18.75" thickBot="1">
      <c r="G1077" s="694" t="s">
        <v>4009</v>
      </c>
      <c r="H1077" s="695">
        <v>25309</v>
      </c>
      <c r="I1077" s="694" t="s">
        <v>4010</v>
      </c>
      <c r="J1077" s="694" t="s">
        <v>4011</v>
      </c>
    </row>
    <row r="1078" spans="7:10" ht="18.75" thickBot="1">
      <c r="G1078" s="694" t="s">
        <v>4012</v>
      </c>
      <c r="H1078" s="695">
        <v>25455</v>
      </c>
      <c r="I1078" s="694" t="s">
        <v>4013</v>
      </c>
      <c r="J1078" s="694" t="s">
        <v>4014</v>
      </c>
    </row>
    <row r="1079" spans="7:10" ht="39" thickBot="1">
      <c r="G1079" s="474" t="s">
        <v>4015</v>
      </c>
      <c r="H1079" s="475">
        <v>25128</v>
      </c>
      <c r="I1079" s="474" t="s">
        <v>4016</v>
      </c>
      <c r="J1079" s="474" t="s">
        <v>4017</v>
      </c>
    </row>
    <row r="1080" spans="7:10" ht="18.75" thickBot="1">
      <c r="G1080" s="694" t="s">
        <v>4018</v>
      </c>
      <c r="H1080" s="695">
        <v>25352</v>
      </c>
      <c r="I1080" s="694" t="s">
        <v>4019</v>
      </c>
      <c r="J1080" s="694" t="s">
        <v>4020</v>
      </c>
    </row>
    <row r="1081" spans="7:10" ht="18.75" thickBot="1">
      <c r="G1081" s="694" t="s">
        <v>4021</v>
      </c>
      <c r="H1081" s="695">
        <v>22398</v>
      </c>
      <c r="I1081" s="694" t="s">
        <v>4022</v>
      </c>
      <c r="J1081" s="694" t="s">
        <v>4023</v>
      </c>
    </row>
    <row r="1082" spans="7:10" ht="18.75" thickBot="1">
      <c r="G1082" s="694" t="s">
        <v>4024</v>
      </c>
      <c r="H1082" s="695">
        <v>21882</v>
      </c>
      <c r="I1082" s="694" t="s">
        <v>4025</v>
      </c>
      <c r="J1082" s="694" t="s">
        <v>4026</v>
      </c>
    </row>
    <row r="1083" spans="7:10" ht="39" thickBot="1">
      <c r="G1083" s="474" t="s">
        <v>4027</v>
      </c>
      <c r="H1083" s="475">
        <v>20965</v>
      </c>
      <c r="I1083" s="474" t="s">
        <v>4028</v>
      </c>
      <c r="J1083" s="474" t="s">
        <v>3995</v>
      </c>
    </row>
    <row r="1084" spans="7:10" ht="39" thickBot="1">
      <c r="G1084" s="474" t="s">
        <v>4029</v>
      </c>
      <c r="H1084" s="475">
        <v>21072</v>
      </c>
      <c r="I1084" s="474" t="s">
        <v>4030</v>
      </c>
      <c r="J1084" s="474" t="s">
        <v>4031</v>
      </c>
    </row>
    <row r="1085" spans="7:10" ht="18.75" thickBot="1">
      <c r="G1085" s="694" t="s">
        <v>4032</v>
      </c>
      <c r="H1085" s="695">
        <v>21297</v>
      </c>
      <c r="I1085" s="694" t="s">
        <v>4033</v>
      </c>
      <c r="J1085" s="694" t="s">
        <v>4034</v>
      </c>
    </row>
    <row r="1086" spans="7:10" ht="39" thickBot="1">
      <c r="G1086" s="474" t="s">
        <v>4035</v>
      </c>
      <c r="H1086" s="475">
        <v>20794</v>
      </c>
      <c r="I1086" s="474" t="s">
        <v>4036</v>
      </c>
      <c r="J1086" s="474" t="s">
        <v>4037</v>
      </c>
    </row>
    <row r="1087" spans="7:10" ht="39" thickBot="1">
      <c r="G1087" s="474" t="s">
        <v>4038</v>
      </c>
      <c r="H1087" s="475">
        <v>21556</v>
      </c>
      <c r="I1087" s="474" t="s">
        <v>4039</v>
      </c>
      <c r="J1087" s="474" t="s">
        <v>4040</v>
      </c>
    </row>
    <row r="1088" spans="7:10" ht="39" thickBot="1">
      <c r="G1088" s="474" t="s">
        <v>4041</v>
      </c>
      <c r="H1088" s="475">
        <v>21948</v>
      </c>
      <c r="I1088" s="474" t="s">
        <v>4042</v>
      </c>
      <c r="J1088" s="474" t="s">
        <v>4043</v>
      </c>
    </row>
    <row r="1089" spans="7:10" ht="39" thickBot="1">
      <c r="G1089" s="474" t="s">
        <v>4044</v>
      </c>
      <c r="H1089" s="475">
        <v>22023</v>
      </c>
      <c r="I1089" s="474" t="s">
        <v>4045</v>
      </c>
      <c r="J1089" s="474" t="s">
        <v>4046</v>
      </c>
    </row>
    <row r="1090" spans="7:10" ht="39" thickBot="1">
      <c r="G1090" s="474" t="s">
        <v>4047</v>
      </c>
      <c r="H1090" s="475">
        <v>21969</v>
      </c>
      <c r="I1090" s="474" t="s">
        <v>4048</v>
      </c>
      <c r="J1090" s="474" t="s">
        <v>4049</v>
      </c>
    </row>
    <row r="1091" spans="7:10" ht="18.75" thickBot="1">
      <c r="G1091" s="694" t="s">
        <v>4050</v>
      </c>
      <c r="H1091" s="695">
        <v>21706</v>
      </c>
      <c r="I1091" s="694" t="s">
        <v>4033</v>
      </c>
      <c r="J1091" s="694" t="s">
        <v>3934</v>
      </c>
    </row>
    <row r="1092" spans="7:10" ht="18.75" thickBot="1">
      <c r="G1092" s="694" t="s">
        <v>4051</v>
      </c>
      <c r="H1092" s="695">
        <v>21793</v>
      </c>
      <c r="I1092" s="694" t="s">
        <v>4052</v>
      </c>
      <c r="J1092" s="694" t="s">
        <v>4053</v>
      </c>
    </row>
    <row r="1093" spans="7:10" ht="18.75" thickBot="1">
      <c r="G1093" s="694" t="s">
        <v>4054</v>
      </c>
      <c r="H1093" s="695">
        <v>21796</v>
      </c>
      <c r="I1093" s="694" t="s">
        <v>4055</v>
      </c>
      <c r="J1093" s="694" t="s">
        <v>4056</v>
      </c>
    </row>
    <row r="1094" spans="7:10" ht="18.75" thickBot="1">
      <c r="G1094" s="694" t="s">
        <v>4057</v>
      </c>
      <c r="H1094" s="695">
        <v>21717</v>
      </c>
      <c r="I1094" s="694" t="s">
        <v>4058</v>
      </c>
      <c r="J1094" s="694" t="s">
        <v>4059</v>
      </c>
    </row>
    <row r="1095" spans="7:10" ht="18.75" thickBot="1">
      <c r="G1095" s="694" t="s">
        <v>4060</v>
      </c>
      <c r="H1095" s="695">
        <v>21753</v>
      </c>
      <c r="I1095" s="694" t="s">
        <v>4061</v>
      </c>
      <c r="J1095" s="694" t="s">
        <v>4062</v>
      </c>
    </row>
    <row r="1096" spans="7:10" ht="39" thickBot="1">
      <c r="G1096" s="474" t="s">
        <v>4063</v>
      </c>
      <c r="H1096" s="475">
        <v>22172</v>
      </c>
      <c r="I1096" s="474" t="s">
        <v>4064</v>
      </c>
      <c r="J1096" s="474" t="s">
        <v>4065</v>
      </c>
    </row>
    <row r="1097" spans="7:10" ht="39" thickBot="1">
      <c r="G1097" s="474" t="s">
        <v>4066</v>
      </c>
      <c r="H1097" s="475">
        <v>22171</v>
      </c>
      <c r="I1097" s="474" t="s">
        <v>4067</v>
      </c>
      <c r="J1097" s="474" t="s">
        <v>4068</v>
      </c>
    </row>
    <row r="1098" spans="7:10" ht="18.75" thickBot="1">
      <c r="G1098" s="694" t="s">
        <v>4069</v>
      </c>
      <c r="H1098" s="695">
        <v>22069</v>
      </c>
      <c r="I1098" s="694" t="s">
        <v>4070</v>
      </c>
      <c r="J1098" s="694" t="s">
        <v>3823</v>
      </c>
    </row>
    <row r="1099" spans="7:10" ht="18.75" thickBot="1">
      <c r="G1099" s="694" t="s">
        <v>4071</v>
      </c>
      <c r="H1099" s="695">
        <v>21857</v>
      </c>
      <c r="I1099" s="694" t="s">
        <v>4072</v>
      </c>
      <c r="J1099" s="694" t="s">
        <v>4073</v>
      </c>
    </row>
    <row r="1100" spans="7:10" ht="18.75" thickBot="1">
      <c r="G1100" s="694" t="s">
        <v>4074</v>
      </c>
      <c r="H1100" s="695">
        <v>21420</v>
      </c>
      <c r="I1100" s="694" t="s">
        <v>4075</v>
      </c>
      <c r="J1100" s="694" t="s">
        <v>4076</v>
      </c>
    </row>
    <row r="1101" spans="7:10" ht="39" thickBot="1">
      <c r="G1101" s="474" t="s">
        <v>4077</v>
      </c>
      <c r="H1101" s="475">
        <v>20877</v>
      </c>
      <c r="I1101" s="474" t="s">
        <v>4078</v>
      </c>
      <c r="J1101" s="474" t="s">
        <v>4079</v>
      </c>
    </row>
    <row r="1102" spans="7:10" ht="39" thickBot="1">
      <c r="G1102" s="474" t="s">
        <v>4080</v>
      </c>
      <c r="H1102" s="475">
        <v>20536</v>
      </c>
      <c r="I1102" s="474" t="s">
        <v>4081</v>
      </c>
      <c r="J1102" s="474" t="s">
        <v>4082</v>
      </c>
    </row>
    <row r="1103" spans="7:10" ht="39" thickBot="1">
      <c r="G1103" s="474" t="s">
        <v>4083</v>
      </c>
      <c r="H1103" s="475">
        <v>19803</v>
      </c>
      <c r="I1103" s="474" t="s">
        <v>4084</v>
      </c>
      <c r="J1103" s="474" t="s">
        <v>4085</v>
      </c>
    </row>
    <row r="1104" spans="7:10" ht="18.75" thickBot="1">
      <c r="G1104" s="913" t="s">
        <v>4086</v>
      </c>
      <c r="H1104" s="914">
        <v>18588</v>
      </c>
      <c r="I1104" s="913" t="s">
        <v>4087</v>
      </c>
      <c r="J1104" s="913" t="s">
        <v>4088</v>
      </c>
    </row>
    <row r="1105" spans="7:10" ht="18.75" thickBot="1">
      <c r="G1105" s="913" t="s">
        <v>4089</v>
      </c>
      <c r="H1105" s="914">
        <v>18831</v>
      </c>
      <c r="I1105" s="913" t="s">
        <v>4090</v>
      </c>
      <c r="J1105" s="913" t="s">
        <v>4091</v>
      </c>
    </row>
    <row r="1106" spans="7:10" ht="18.75" thickBot="1">
      <c r="G1106" s="913" t="s">
        <v>4092</v>
      </c>
      <c r="H1106" s="914">
        <v>19004</v>
      </c>
      <c r="I1106" s="913" t="s">
        <v>4093</v>
      </c>
      <c r="J1106" s="913" t="s">
        <v>4094</v>
      </c>
    </row>
    <row r="1107" spans="7:10" ht="18.75" thickBot="1">
      <c r="G1107" s="694" t="s">
        <v>4095</v>
      </c>
      <c r="H1107" s="695">
        <v>18741</v>
      </c>
      <c r="I1107" s="694" t="s">
        <v>4096</v>
      </c>
      <c r="J1107" s="694" t="s">
        <v>3941</v>
      </c>
    </row>
    <row r="1108" spans="7:10" ht="39" thickBot="1">
      <c r="G1108" s="474" t="s">
        <v>4097</v>
      </c>
      <c r="H1108" s="475">
        <v>18434</v>
      </c>
      <c r="I1108" s="474" t="s">
        <v>4098</v>
      </c>
      <c r="J1108" s="474" t="s">
        <v>4099</v>
      </c>
    </row>
    <row r="1109" spans="7:10" ht="18.75" thickBot="1">
      <c r="G1109" s="694" t="s">
        <v>4100</v>
      </c>
      <c r="H1109" s="695">
        <v>19012</v>
      </c>
      <c r="I1109" s="694" t="s">
        <v>4101</v>
      </c>
      <c r="J1109" s="694" t="s">
        <v>4102</v>
      </c>
    </row>
    <row r="1110" spans="7:10" ht="18.75" thickBot="1">
      <c r="G1110" s="694" t="s">
        <v>4103</v>
      </c>
      <c r="H1110" s="695">
        <v>20359</v>
      </c>
      <c r="I1110" s="694" t="s">
        <v>4104</v>
      </c>
      <c r="J1110" s="694" t="s">
        <v>4105</v>
      </c>
    </row>
    <row r="1111" spans="7:10" ht="18.75" thickBot="1">
      <c r="G1111" s="694" t="s">
        <v>4106</v>
      </c>
      <c r="H1111" s="695">
        <v>21754</v>
      </c>
      <c r="I1111" s="694" t="s">
        <v>4107</v>
      </c>
      <c r="J1111" s="694" t="s">
        <v>4108</v>
      </c>
    </row>
    <row r="1112" spans="7:10" ht="18.75" thickBot="1">
      <c r="G1112" s="694" t="s">
        <v>4109</v>
      </c>
      <c r="H1112" s="695">
        <v>21650</v>
      </c>
      <c r="I1112" s="694" t="s">
        <v>4110</v>
      </c>
      <c r="J1112" s="694" t="s">
        <v>4111</v>
      </c>
    </row>
    <row r="1113" spans="7:10" ht="18.75" thickBot="1">
      <c r="G1113" s="694" t="s">
        <v>4112</v>
      </c>
      <c r="H1113" s="695">
        <v>21297</v>
      </c>
      <c r="I1113" s="694" t="s">
        <v>4113</v>
      </c>
      <c r="J1113" s="694" t="s">
        <v>4082</v>
      </c>
    </row>
    <row r="1114" spans="7:10" ht="18.75" thickBot="1">
      <c r="G1114" s="694" t="s">
        <v>4143</v>
      </c>
      <c r="H1114" s="695">
        <v>21438</v>
      </c>
      <c r="I1114" s="694" t="s">
        <v>4144</v>
      </c>
      <c r="J1114" s="694" t="s">
        <v>4145</v>
      </c>
    </row>
    <row r="1115" spans="7:10" ht="18.75" thickBot="1">
      <c r="G1115" s="694" t="s">
        <v>4147</v>
      </c>
      <c r="H1115" s="695">
        <v>21222</v>
      </c>
      <c r="I1115" s="694" t="s">
        <v>4061</v>
      </c>
      <c r="J1115" s="694" t="s">
        <v>4148</v>
      </c>
    </row>
    <row r="1116" spans="7:10" ht="39" thickBot="1">
      <c r="G1116" s="474" t="s">
        <v>4150</v>
      </c>
      <c r="H1116" s="475">
        <v>20706</v>
      </c>
      <c r="I1116" s="474" t="s">
        <v>4151</v>
      </c>
      <c r="J1116" s="474" t="s">
        <v>4152</v>
      </c>
    </row>
    <row r="1117" spans="7:10" ht="18.75" thickBot="1">
      <c r="G1117" s="694" t="s">
        <v>4153</v>
      </c>
      <c r="H1117" s="695">
        <v>20644</v>
      </c>
      <c r="I1117" s="694" t="s">
        <v>4154</v>
      </c>
      <c r="J1117" s="694" t="s">
        <v>4155</v>
      </c>
    </row>
    <row r="1118" spans="7:10" ht="18.75" thickBot="1">
      <c r="G1118" s="694" t="s">
        <v>4156</v>
      </c>
      <c r="H1118" s="695">
        <v>21684</v>
      </c>
      <c r="I1118" s="694" t="s">
        <v>4157</v>
      </c>
      <c r="J1118" s="694" t="s">
        <v>4158</v>
      </c>
    </row>
    <row r="1119" spans="7:10" ht="18.75" thickBot="1">
      <c r="G1119" s="694" t="s">
        <v>4159</v>
      </c>
      <c r="H1119" s="695">
        <v>22777</v>
      </c>
      <c r="I1119" s="694" t="s">
        <v>4160</v>
      </c>
      <c r="J1119" s="694" t="s">
        <v>4158</v>
      </c>
    </row>
    <row r="1120" spans="7:10" ht="18.75" thickBot="1">
      <c r="G1120" s="694" t="s">
        <v>4162</v>
      </c>
      <c r="H1120" s="695">
        <v>23444</v>
      </c>
      <c r="I1120" s="694" t="s">
        <v>4163</v>
      </c>
      <c r="J1120" s="694" t="s">
        <v>4164</v>
      </c>
    </row>
    <row r="1121" spans="7:10" ht="18.75" thickBot="1">
      <c r="G1121" s="694" t="s">
        <v>4166</v>
      </c>
      <c r="H1121" s="695">
        <v>23701</v>
      </c>
      <c r="I1121" s="694" t="s">
        <v>4167</v>
      </c>
      <c r="J1121" s="694" t="s">
        <v>4168</v>
      </c>
    </row>
    <row r="1122" spans="7:10" ht="18.75" thickBot="1">
      <c r="G1122" s="694" t="s">
        <v>4172</v>
      </c>
      <c r="H1122" s="695">
        <v>24557</v>
      </c>
      <c r="I1122" s="694" t="s">
        <v>4173</v>
      </c>
      <c r="J1122" s="694" t="s">
        <v>4174</v>
      </c>
    </row>
    <row r="1123" spans="7:10" ht="39" thickBot="1">
      <c r="G1123" s="474" t="s">
        <v>4175</v>
      </c>
      <c r="H1123" s="475">
        <v>22981</v>
      </c>
      <c r="I1123" s="474" t="s">
        <v>4176</v>
      </c>
      <c r="J1123" s="474" t="s">
        <v>4177</v>
      </c>
    </row>
    <row r="1124" spans="7:10" ht="39" thickBot="1">
      <c r="G1124" s="474" t="s">
        <v>4178</v>
      </c>
      <c r="H1124" s="475">
        <v>23422</v>
      </c>
      <c r="I1124" s="474" t="s">
        <v>4179</v>
      </c>
      <c r="J1124" s="474" t="s">
        <v>4180</v>
      </c>
    </row>
    <row r="1125" spans="7:10" ht="39" thickBot="1">
      <c r="G1125" s="474" t="s">
        <v>4182</v>
      </c>
      <c r="H1125" s="475">
        <v>23496</v>
      </c>
      <c r="I1125" s="474" t="s">
        <v>4183</v>
      </c>
      <c r="J1125" s="474" t="s">
        <v>4184</v>
      </c>
    </row>
    <row r="1126" spans="7:10" ht="18.75" thickBot="1">
      <c r="G1126" s="694" t="s">
        <v>4185</v>
      </c>
      <c r="H1126" s="695">
        <v>23205</v>
      </c>
      <c r="I1126" s="694" t="s">
        <v>4186</v>
      </c>
      <c r="J1126" s="694" t="s">
        <v>4187</v>
      </c>
    </row>
    <row r="1127" spans="7:10" ht="39" thickBot="1">
      <c r="G1127" s="474" t="s">
        <v>4188</v>
      </c>
      <c r="H1127" s="475">
        <v>22534</v>
      </c>
      <c r="I1127" s="474" t="s">
        <v>4189</v>
      </c>
      <c r="J1127" s="474" t="s">
        <v>4190</v>
      </c>
    </row>
    <row r="1128" spans="7:10" ht="18.75" thickBot="1">
      <c r="G1128" s="694" t="s">
        <v>4192</v>
      </c>
      <c r="H1128" s="695">
        <v>23076</v>
      </c>
      <c r="I1128" s="694" t="s">
        <v>4193</v>
      </c>
      <c r="J1128" s="694" t="s">
        <v>4194</v>
      </c>
    </row>
    <row r="1129" spans="7:10" ht="18.75" thickBot="1">
      <c r="G1129" s="694" t="s">
        <v>4195</v>
      </c>
      <c r="H1129" s="695">
        <v>23062</v>
      </c>
      <c r="I1129" s="694" t="s">
        <v>4028</v>
      </c>
      <c r="J1129" s="694" t="s">
        <v>4196</v>
      </c>
    </row>
    <row r="1130" spans="7:10" ht="18.75" thickBot="1">
      <c r="G1130" s="694" t="s">
        <v>4197</v>
      </c>
      <c r="H1130" s="695">
        <v>23378</v>
      </c>
      <c r="I1130" s="694" t="s">
        <v>4198</v>
      </c>
      <c r="J1130" s="694" t="s">
        <v>4199</v>
      </c>
    </row>
    <row r="1131" spans="7:10" ht="18.75" thickBot="1">
      <c r="G1131" s="694" t="s">
        <v>4200</v>
      </c>
      <c r="H1131" s="695">
        <v>24113</v>
      </c>
      <c r="I1131" s="694" t="s">
        <v>4201</v>
      </c>
      <c r="J1131" s="694" t="s">
        <v>4102</v>
      </c>
    </row>
    <row r="1132" spans="7:10" ht="18.75" thickBot="1">
      <c r="G1132" s="694" t="s">
        <v>4202</v>
      </c>
      <c r="H1132" s="695">
        <v>24665</v>
      </c>
      <c r="I1132" s="694" t="s">
        <v>4203</v>
      </c>
      <c r="J1132" s="694" t="s">
        <v>4204</v>
      </c>
    </row>
    <row r="1133" spans="7:10" ht="18.75" thickBot="1">
      <c r="G1133" s="694" t="s">
        <v>4205</v>
      </c>
      <c r="H1133" s="695">
        <v>25337</v>
      </c>
      <c r="I1133" s="694" t="s">
        <v>4206</v>
      </c>
      <c r="J1133" s="694" t="s">
        <v>4207</v>
      </c>
    </row>
    <row r="1134" spans="7:10" ht="18.75" thickBot="1">
      <c r="G1134" s="694" t="s">
        <v>4208</v>
      </c>
      <c r="H1134" s="695">
        <v>26562</v>
      </c>
      <c r="I1134" s="694" t="s">
        <v>4209</v>
      </c>
      <c r="J1134" s="694" t="s">
        <v>4210</v>
      </c>
    </row>
    <row r="1135" spans="7:10" ht="18.75" thickBot="1">
      <c r="G1135" s="694" t="s">
        <v>4211</v>
      </c>
      <c r="H1135" s="695">
        <v>26564</v>
      </c>
      <c r="I1135" s="694" t="s">
        <v>4212</v>
      </c>
      <c r="J1135" s="694" t="s">
        <v>4056</v>
      </c>
    </row>
    <row r="1136" spans="7:10" ht="18.75" thickBot="1">
      <c r="G1136" s="694" t="s">
        <v>4213</v>
      </c>
      <c r="H1136" s="695">
        <v>25664</v>
      </c>
      <c r="I1136" s="694" t="s">
        <v>4214</v>
      </c>
      <c r="J1136" s="694" t="s">
        <v>4215</v>
      </c>
    </row>
    <row r="1137" spans="7:10" ht="18.75" thickBot="1">
      <c r="G1137" s="694" t="s">
        <v>4230</v>
      </c>
      <c r="H1137" s="695">
        <v>26022</v>
      </c>
      <c r="I1137" s="694" t="s">
        <v>4231</v>
      </c>
      <c r="J1137" s="694" t="s">
        <v>4232</v>
      </c>
    </row>
    <row r="1138" spans="7:10" ht="18.75" thickBot="1">
      <c r="G1138" s="694" t="s">
        <v>4233</v>
      </c>
      <c r="H1138" s="695">
        <v>26332</v>
      </c>
      <c r="I1138" s="694" t="s">
        <v>4234</v>
      </c>
      <c r="J1138" s="694" t="s">
        <v>4235</v>
      </c>
    </row>
    <row r="1139" spans="7:10" ht="18.75" thickBot="1">
      <c r="G1139" s="694" t="s">
        <v>4238</v>
      </c>
      <c r="H1139" s="695">
        <v>25977</v>
      </c>
      <c r="I1139" s="694" t="s">
        <v>4239</v>
      </c>
      <c r="J1139" s="694" t="s">
        <v>4240</v>
      </c>
    </row>
    <row r="1140" spans="7:10" ht="18.75" thickBot="1">
      <c r="G1140" s="694" t="s">
        <v>4241</v>
      </c>
      <c r="H1140" s="695">
        <v>25438</v>
      </c>
      <c r="I1140" s="694" t="s">
        <v>4242</v>
      </c>
      <c r="J1140" s="694" t="s">
        <v>4243</v>
      </c>
    </row>
    <row r="1141" spans="7:10" ht="18.75" thickBot="1">
      <c r="G1141" s="694" t="s">
        <v>4249</v>
      </c>
      <c r="H1141" s="695">
        <v>25561</v>
      </c>
      <c r="I1141" s="694" t="s">
        <v>4250</v>
      </c>
      <c r="J1141" s="694" t="s">
        <v>4251</v>
      </c>
    </row>
    <row r="1142" spans="7:10" ht="18.75" thickBot="1">
      <c r="G1142" s="694" t="s">
        <v>4254</v>
      </c>
      <c r="H1142" s="695">
        <v>25081</v>
      </c>
      <c r="I1142" s="694" t="s">
        <v>4255</v>
      </c>
      <c r="J1142" s="694" t="s">
        <v>4256</v>
      </c>
    </row>
    <row r="1143" spans="7:10" ht="18.75" thickBot="1">
      <c r="G1143" s="694" t="s">
        <v>4257</v>
      </c>
      <c r="H1143" s="695">
        <v>24061</v>
      </c>
      <c r="I1143" s="694" t="s">
        <v>4258</v>
      </c>
      <c r="J1143" s="694" t="s">
        <v>4259</v>
      </c>
    </row>
    <row r="1144" spans="7:10" ht="18.75" thickBot="1">
      <c r="G1144" s="694" t="s">
        <v>4260</v>
      </c>
      <c r="H1144" s="695">
        <v>24200</v>
      </c>
      <c r="I1144" s="694" t="s">
        <v>4261</v>
      </c>
      <c r="J1144" s="694" t="s">
        <v>4014</v>
      </c>
    </row>
    <row r="1145" spans="7:10" ht="18.75" thickBot="1">
      <c r="G1145" s="694" t="s">
        <v>4262</v>
      </c>
      <c r="H1145" s="695">
        <v>24752</v>
      </c>
      <c r="I1145" s="694" t="s">
        <v>4263</v>
      </c>
      <c r="J1145" s="694" t="s">
        <v>4264</v>
      </c>
    </row>
    <row r="1146" spans="7:10" ht="18.75" thickBot="1">
      <c r="G1146" s="694" t="s">
        <v>4266</v>
      </c>
      <c r="H1146" s="695">
        <v>24590</v>
      </c>
      <c r="I1146" s="694" t="s">
        <v>4267</v>
      </c>
      <c r="J1146" s="694" t="s">
        <v>4268</v>
      </c>
    </row>
    <row r="1147" spans="7:10" ht="18.75" thickBot="1">
      <c r="G1147" s="694" t="s">
        <v>4270</v>
      </c>
      <c r="H1147" s="695">
        <v>25159</v>
      </c>
      <c r="I1147" s="694" t="s">
        <v>4263</v>
      </c>
      <c r="J1147" s="694" t="s">
        <v>4271</v>
      </c>
    </row>
    <row r="1148" spans="7:10" ht="18.75" thickBot="1">
      <c r="G1148" s="694" t="s">
        <v>4272</v>
      </c>
      <c r="H1148" s="695">
        <v>25518</v>
      </c>
      <c r="I1148" s="694" t="s">
        <v>4273</v>
      </c>
      <c r="J1148" s="694" t="s">
        <v>4274</v>
      </c>
    </row>
    <row r="1149" spans="7:10" ht="39" thickBot="1">
      <c r="G1149" s="474" t="s">
        <v>4275</v>
      </c>
      <c r="H1149" s="475">
        <v>25598</v>
      </c>
      <c r="I1149" s="474" t="s">
        <v>4276</v>
      </c>
      <c r="J1149" s="474" t="s">
        <v>3408</v>
      </c>
    </row>
    <row r="1150" spans="7:10" ht="18.75" thickBot="1">
      <c r="G1150" s="694" t="s">
        <v>4277</v>
      </c>
      <c r="H1150" s="695">
        <v>26023</v>
      </c>
      <c r="I1150" s="694" t="s">
        <v>4278</v>
      </c>
      <c r="J1150" s="694" t="s">
        <v>4279</v>
      </c>
    </row>
    <row r="1151" spans="7:10" ht="18.75" thickBot="1">
      <c r="G1151" s="694" t="s">
        <v>4280</v>
      </c>
      <c r="H1151" s="695">
        <v>26025</v>
      </c>
      <c r="I1151" s="694" t="s">
        <v>4281</v>
      </c>
      <c r="J1151" s="694" t="s">
        <v>4056</v>
      </c>
    </row>
    <row r="1152" spans="7:10" ht="15.75" thickBot="1">
      <c r="G1152" s="694" t="s">
        <v>4282</v>
      </c>
      <c r="H1152" s="695">
        <v>26278</v>
      </c>
      <c r="I1152" s="694" t="s">
        <v>4283</v>
      </c>
      <c r="J1152" s="694" t="s">
        <v>4284</v>
      </c>
    </row>
    <row r="1153" spans="7:10" ht="18.75" thickBot="1">
      <c r="G1153" s="694" t="s">
        <v>4288</v>
      </c>
      <c r="H1153" s="695">
        <v>26287</v>
      </c>
      <c r="I1153" s="694" t="s">
        <v>4281</v>
      </c>
      <c r="J1153" s="694" t="s">
        <v>3419</v>
      </c>
    </row>
    <row r="1154" spans="7:10" ht="18.75" thickBot="1">
      <c r="G1154" s="694" t="s">
        <v>4290</v>
      </c>
      <c r="H1154" s="695">
        <v>26215</v>
      </c>
      <c r="I1154" s="694" t="s">
        <v>4291</v>
      </c>
      <c r="J1154" s="694" t="s">
        <v>3413</v>
      </c>
    </row>
    <row r="1155" spans="7:10" ht="18.75" thickBot="1">
      <c r="G1155" s="694" t="s">
        <v>4292</v>
      </c>
      <c r="H1155" s="695">
        <v>26295</v>
      </c>
      <c r="I1155" s="694" t="s">
        <v>4293</v>
      </c>
      <c r="J1155" s="694" t="s">
        <v>3408</v>
      </c>
    </row>
    <row r="1156" spans="7:10" ht="18.75" thickBot="1">
      <c r="G1156" s="694" t="s">
        <v>4294</v>
      </c>
      <c r="H1156" s="695">
        <v>26259</v>
      </c>
      <c r="I1156" s="694" t="s">
        <v>4295</v>
      </c>
      <c r="J1156" s="694" t="s">
        <v>4296</v>
      </c>
    </row>
    <row r="1157" spans="7:10" ht="18.75" thickBot="1">
      <c r="G1157" s="694" t="s">
        <v>4297</v>
      </c>
      <c r="H1157" s="695">
        <v>26318</v>
      </c>
      <c r="I1157" s="694" t="s">
        <v>4298</v>
      </c>
      <c r="J1157" s="694" t="s">
        <v>4299</v>
      </c>
    </row>
    <row r="1158" spans="7:10" ht="18.75" thickBot="1">
      <c r="G1158" s="694" t="s">
        <v>4300</v>
      </c>
      <c r="H1158" s="695">
        <v>26449</v>
      </c>
      <c r="I1158" s="694" t="s">
        <v>4301</v>
      </c>
      <c r="J1158" s="694" t="s">
        <v>4302</v>
      </c>
    </row>
    <row r="1159" spans="7:10" ht="18.75" thickBot="1">
      <c r="G1159" s="694" t="s">
        <v>4303</v>
      </c>
      <c r="H1159" s="695">
        <v>26712</v>
      </c>
      <c r="I1159" s="694" t="s">
        <v>4304</v>
      </c>
      <c r="J1159" s="694" t="s">
        <v>3873</v>
      </c>
    </row>
    <row r="1160" spans="7:10" ht="39" thickBot="1">
      <c r="G1160" s="474" t="s">
        <v>4305</v>
      </c>
      <c r="H1160" s="475">
        <v>27380</v>
      </c>
      <c r="I1160" s="474" t="s">
        <v>4306</v>
      </c>
      <c r="J1160" s="474" t="s">
        <v>4307</v>
      </c>
    </row>
    <row r="1161" spans="7:10" ht="18.75" thickBot="1">
      <c r="G1161" s="694" t="s">
        <v>4314</v>
      </c>
      <c r="H1161" s="695">
        <v>27901</v>
      </c>
      <c r="I1161" s="694" t="s">
        <v>4315</v>
      </c>
      <c r="J1161" s="694" t="s">
        <v>4316</v>
      </c>
    </row>
    <row r="1162" spans="7:10" ht="18.75" thickBot="1">
      <c r="G1162" s="694" t="s">
        <v>4317</v>
      </c>
      <c r="H1162" s="695">
        <v>28141</v>
      </c>
      <c r="I1162" s="694" t="s">
        <v>4318</v>
      </c>
      <c r="J1162" s="694" t="s">
        <v>4319</v>
      </c>
    </row>
    <row r="1163" spans="7:10" ht="18.75" thickBot="1">
      <c r="G1163" s="694" t="s">
        <v>4320</v>
      </c>
      <c r="H1163" s="695">
        <v>28227</v>
      </c>
      <c r="I1163" s="694" t="s">
        <v>4321</v>
      </c>
      <c r="J1163" s="694" t="s">
        <v>3408</v>
      </c>
    </row>
    <row r="1164" spans="7:10" ht="18.75" thickBot="1">
      <c r="G1164" s="694" t="s">
        <v>4322</v>
      </c>
      <c r="H1164" s="695">
        <v>28337</v>
      </c>
      <c r="I1164" s="694" t="s">
        <v>4323</v>
      </c>
      <c r="J1164" s="694" t="s">
        <v>4324</v>
      </c>
    </row>
    <row r="1165" spans="7:10" ht="18.75" thickBot="1">
      <c r="G1165" s="694" t="s">
        <v>4325</v>
      </c>
      <c r="H1165" s="695">
        <v>28541</v>
      </c>
      <c r="I1165" s="694" t="s">
        <v>4326</v>
      </c>
      <c r="J1165" s="694" t="s">
        <v>4327</v>
      </c>
    </row>
    <row r="1166" spans="7:10" ht="18.75" thickBot="1">
      <c r="G1166" s="694" t="s">
        <v>4328</v>
      </c>
      <c r="H1166" s="695">
        <v>28503</v>
      </c>
      <c r="I1166" s="694" t="s">
        <v>4329</v>
      </c>
      <c r="J1166" s="694" t="s">
        <v>4330</v>
      </c>
    </row>
    <row r="1167" spans="7:10" ht="39" thickBot="1">
      <c r="G1167" s="474" t="s">
        <v>4332</v>
      </c>
      <c r="H1167" s="475">
        <v>28524</v>
      </c>
      <c r="I1167" s="474" t="s">
        <v>4333</v>
      </c>
      <c r="J1167" s="474" t="s">
        <v>4334</v>
      </c>
    </row>
    <row r="1168" spans="7:10" ht="18.75" thickBot="1">
      <c r="G1168" s="694" t="s">
        <v>4350</v>
      </c>
      <c r="H1168" s="695">
        <v>28406</v>
      </c>
      <c r="I1168" s="694" t="s">
        <v>4351</v>
      </c>
      <c r="J1168" s="694" t="s">
        <v>4352</v>
      </c>
    </row>
    <row r="1169" spans="7:10" ht="39" thickBot="1">
      <c r="G1169" s="474" t="s">
        <v>4353</v>
      </c>
      <c r="H1169" s="475">
        <v>28245</v>
      </c>
      <c r="I1169" s="474" t="s">
        <v>4354</v>
      </c>
      <c r="J1169" s="474" t="s">
        <v>4355</v>
      </c>
    </row>
    <row r="1170" spans="7:10" ht="39" thickBot="1">
      <c r="G1170" s="474" t="s">
        <v>4356</v>
      </c>
      <c r="H1170" s="475">
        <v>27572</v>
      </c>
      <c r="I1170" s="474" t="s">
        <v>4357</v>
      </c>
      <c r="J1170" s="474" t="s">
        <v>4358</v>
      </c>
    </row>
    <row r="1171" spans="7:10" ht="39" thickBot="1">
      <c r="G1171" s="474" t="s">
        <v>4359</v>
      </c>
      <c r="H1171" s="475">
        <v>27314</v>
      </c>
      <c r="I1171" s="474" t="s">
        <v>4360</v>
      </c>
      <c r="J1171" s="474" t="s">
        <v>3416</v>
      </c>
    </row>
    <row r="1172" spans="7:10" ht="18.75" thickBot="1">
      <c r="G1172" s="694" t="s">
        <v>4361</v>
      </c>
      <c r="H1172" s="695">
        <v>27398</v>
      </c>
      <c r="I1172" s="694" t="s">
        <v>4362</v>
      </c>
      <c r="J1172" s="694" t="s">
        <v>3408</v>
      </c>
    </row>
    <row r="1173" spans="7:10" ht="18.75" thickBot="1">
      <c r="G1173" s="694" t="s">
        <v>4363</v>
      </c>
      <c r="H1173" s="695">
        <v>27460</v>
      </c>
      <c r="I1173" s="694" t="s">
        <v>4364</v>
      </c>
      <c r="J1173" s="694" t="s">
        <v>4365</v>
      </c>
    </row>
    <row r="1174" spans="7:10" ht="39" thickBot="1">
      <c r="G1174" s="474" t="s">
        <v>4366</v>
      </c>
      <c r="H1174" s="475">
        <v>27140</v>
      </c>
      <c r="I1174" s="474" t="s">
        <v>4367</v>
      </c>
      <c r="J1174" s="474" t="s">
        <v>3924</v>
      </c>
    </row>
    <row r="1175" spans="7:10" ht="39" thickBot="1">
      <c r="G1175" s="474" t="s">
        <v>4368</v>
      </c>
      <c r="H1175" s="475">
        <v>27080</v>
      </c>
      <c r="I1175" s="474" t="s">
        <v>4369</v>
      </c>
      <c r="J1175" s="474" t="s">
        <v>4370</v>
      </c>
    </row>
    <row r="1176" spans="7:10" ht="18.75" thickBot="1">
      <c r="G1176" s="694" t="s">
        <v>4371</v>
      </c>
      <c r="H1176" s="695">
        <v>27185</v>
      </c>
      <c r="I1176" s="694" t="s">
        <v>4372</v>
      </c>
      <c r="J1176" s="694" t="s">
        <v>4324</v>
      </c>
    </row>
    <row r="1177" spans="7:10" ht="39" thickBot="1">
      <c r="G1177" s="474" t="s">
        <v>4373</v>
      </c>
      <c r="H1177" s="475">
        <v>27236</v>
      </c>
      <c r="I1177" s="474" t="s">
        <v>4374</v>
      </c>
      <c r="J1177" s="474" t="s">
        <v>4375</v>
      </c>
    </row>
    <row r="1178" spans="7:10" ht="39" thickBot="1">
      <c r="G1178" s="474" t="s">
        <v>4378</v>
      </c>
      <c r="H1178" s="475">
        <v>27080</v>
      </c>
      <c r="I1178" s="474" t="s">
        <v>4379</v>
      </c>
      <c r="J1178" s="474" t="s">
        <v>4355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15"/>
  <sheetViews>
    <sheetView topLeftCell="A26" workbookViewId="0">
      <pane xSplit="2" ySplit="6" topLeftCell="C853" activePane="bottomRight" state="frozen"/>
      <selection pane="topRight" activeCell="C26" sqref="C26"/>
      <selection pane="bottomLeft" activeCell="A32" sqref="A32"/>
      <selection pane="bottomRight" activeCell="H854" sqref="H854:P866"/>
    </sheetView>
  </sheetViews>
  <sheetFormatPr baseColWidth="10" defaultColWidth="8.85546875" defaultRowHeight="12.75"/>
  <cols>
    <col min="1" max="1" width="8.85546875" style="611"/>
    <col min="2" max="2" width="20.85546875" style="611" customWidth="1"/>
    <col min="3" max="3" width="8.85546875" style="611"/>
    <col min="4" max="6" width="8.85546875" style="611" customWidth="1"/>
    <col min="7" max="7" width="1" style="611" customWidth="1"/>
    <col min="8" max="9" width="8.85546875" style="611"/>
    <col min="10" max="10" width="8.85546875" style="611" customWidth="1"/>
    <col min="11" max="11" width="9.5703125" style="611" customWidth="1"/>
    <col min="12" max="12" width="8.85546875" style="611" customWidth="1"/>
    <col min="13" max="13" width="12" style="611" customWidth="1"/>
    <col min="14" max="15" width="8.85546875" style="611" customWidth="1"/>
    <col min="16" max="16" width="8.85546875" style="611"/>
    <col min="17" max="17" width="5.140625" style="611" customWidth="1"/>
    <col min="18" max="18" width="8.85546875" style="611"/>
    <col min="19" max="19" width="12.5703125" style="611" bestFit="1" customWidth="1"/>
    <col min="20" max="20" width="12.42578125" style="611" bestFit="1" customWidth="1"/>
    <col min="21" max="21" width="8.85546875" style="611"/>
    <col min="22" max="22" width="12" style="611" customWidth="1"/>
    <col min="23" max="16384" width="8.85546875" style="611"/>
  </cols>
  <sheetData>
    <row r="1" spans="1:22" hidden="1">
      <c r="J1" s="612" t="s">
        <v>4114</v>
      </c>
      <c r="K1" s="612"/>
      <c r="L1" s="612"/>
    </row>
    <row r="2" spans="1:22" ht="25.5" hidden="1">
      <c r="B2" s="613" t="s">
        <v>4115</v>
      </c>
    </row>
    <row r="3" spans="1:22" ht="25.5" hidden="1">
      <c r="B3" s="614" t="s">
        <v>4116</v>
      </c>
      <c r="R3" s="615">
        <v>0.7</v>
      </c>
    </row>
    <row r="4" spans="1:22" ht="25.5" hidden="1">
      <c r="B4" s="616" t="s">
        <v>4117</v>
      </c>
      <c r="C4" s="616" t="s">
        <v>4118</v>
      </c>
      <c r="D4" s="616" t="s">
        <v>4119</v>
      </c>
      <c r="E4" s="616" t="s">
        <v>4120</v>
      </c>
      <c r="F4" s="616" t="s">
        <v>4119</v>
      </c>
      <c r="H4" s="617" t="s">
        <v>41</v>
      </c>
      <c r="I4" s="616" t="s">
        <v>4121</v>
      </c>
      <c r="J4" s="616" t="s">
        <v>4122</v>
      </c>
      <c r="K4" s="616" t="s">
        <v>4123</v>
      </c>
      <c r="L4" s="616" t="s">
        <v>4124</v>
      </c>
      <c r="M4" s="616" t="s">
        <v>4125</v>
      </c>
      <c r="N4" s="616" t="s">
        <v>4126</v>
      </c>
      <c r="O4" s="616" t="s">
        <v>4127</v>
      </c>
      <c r="P4" s="616" t="s">
        <v>4128</v>
      </c>
      <c r="R4" s="616" t="s">
        <v>4129</v>
      </c>
      <c r="S4" s="616" t="s">
        <v>4130</v>
      </c>
      <c r="T4" s="616"/>
      <c r="U4" s="616" t="s">
        <v>4129</v>
      </c>
      <c r="V4" s="616" t="s">
        <v>4130</v>
      </c>
    </row>
    <row r="5" spans="1:22" hidden="1">
      <c r="A5" s="611">
        <v>1</v>
      </c>
      <c r="B5" s="618">
        <v>44215</v>
      </c>
      <c r="C5" s="619">
        <v>1.98</v>
      </c>
      <c r="D5" s="620">
        <v>8.1999999999999993</v>
      </c>
      <c r="E5" s="619" t="s">
        <v>439</v>
      </c>
      <c r="F5" s="621" t="s">
        <v>439</v>
      </c>
      <c r="H5" s="623">
        <v>5.3578000000000001</v>
      </c>
      <c r="I5" s="611">
        <v>1.5379</v>
      </c>
      <c r="J5" s="622">
        <f t="shared" ref="J5:J22" si="0">+I5-$J$30</f>
        <v>1.2879</v>
      </c>
      <c r="K5" s="622">
        <f t="shared" ref="K5:K22" si="1">(+J5*$K$30)/1000</f>
        <v>0.34022711880000001</v>
      </c>
      <c r="L5" s="622">
        <f t="shared" ref="L5:L22" si="2">((75/H5)+10)/1000</f>
        <v>2.3998282877300384E-2</v>
      </c>
      <c r="M5" s="623">
        <f t="shared" ref="M5:M22" si="3">+K5+L5</f>
        <v>0.36422540167730039</v>
      </c>
      <c r="N5" s="623">
        <f t="shared" ref="N5:N22" si="4">+M5*H5</f>
        <v>1.9514468571066401</v>
      </c>
      <c r="O5" s="623">
        <f t="shared" ref="O5:O12" si="5">+N5-C5</f>
        <v>-2.8553142893359862E-2</v>
      </c>
      <c r="P5" s="624">
        <f t="shared" ref="P5:P12" si="6">(1-(+N5/C5))*100</f>
        <v>1.4420779239070591</v>
      </c>
      <c r="R5" s="623">
        <f t="shared" ref="R5:R22" si="7">+N5+(N5*$R$3)</f>
        <v>3.3174596570812884</v>
      </c>
    </row>
    <row r="6" spans="1:22" hidden="1">
      <c r="A6" s="611">
        <v>2</v>
      </c>
      <c r="B6" s="625">
        <v>44222</v>
      </c>
      <c r="C6" s="626">
        <v>2.08</v>
      </c>
      <c r="D6" s="627">
        <v>5.0999999999999996</v>
      </c>
      <c r="E6" s="626">
        <v>2.12</v>
      </c>
      <c r="F6" s="628">
        <v>4.4000000000000004</v>
      </c>
      <c r="H6" s="623">
        <v>5.3552</v>
      </c>
      <c r="I6" s="611">
        <v>1.5807</v>
      </c>
      <c r="J6" s="622">
        <f t="shared" si="0"/>
        <v>1.3307</v>
      </c>
      <c r="K6" s="622">
        <f t="shared" si="1"/>
        <v>0.35153368040000005</v>
      </c>
      <c r="L6" s="622">
        <f t="shared" si="2"/>
        <v>2.4005079175380938E-2</v>
      </c>
      <c r="M6" s="623">
        <f t="shared" si="3"/>
        <v>0.37553875957538096</v>
      </c>
      <c r="N6" s="623">
        <f t="shared" si="4"/>
        <v>2.0110851652780801</v>
      </c>
      <c r="O6" s="623">
        <f t="shared" si="5"/>
        <v>-6.8914834721919949E-2</v>
      </c>
      <c r="P6" s="624">
        <f t="shared" si="6"/>
        <v>3.3132132077846155</v>
      </c>
      <c r="R6" s="623">
        <f t="shared" si="7"/>
        <v>3.4188447809727363</v>
      </c>
    </row>
    <row r="7" spans="1:22" hidden="1">
      <c r="A7" s="611">
        <v>3</v>
      </c>
      <c r="B7" s="618">
        <v>44235</v>
      </c>
      <c r="C7" s="619">
        <v>2.25</v>
      </c>
      <c r="D7" s="620">
        <v>8.1999999999999993</v>
      </c>
      <c r="E7" s="619">
        <v>2.2400000000000002</v>
      </c>
      <c r="F7" s="621">
        <v>5.7</v>
      </c>
      <c r="H7" s="623">
        <v>5.3657000000000004</v>
      </c>
      <c r="I7" s="611">
        <v>1.6748000000000001</v>
      </c>
      <c r="J7" s="622">
        <f t="shared" si="0"/>
        <v>1.4248000000000001</v>
      </c>
      <c r="K7" s="622">
        <f t="shared" si="1"/>
        <v>0.37639226560000005</v>
      </c>
      <c r="L7" s="622">
        <f t="shared" si="2"/>
        <v>2.3977672996999461E-2</v>
      </c>
      <c r="M7" s="623">
        <f t="shared" si="3"/>
        <v>0.40036993859699954</v>
      </c>
      <c r="N7" s="623">
        <f t="shared" si="4"/>
        <v>2.1482649795299205</v>
      </c>
      <c r="O7" s="623">
        <f t="shared" si="5"/>
        <v>-0.10173502047007954</v>
      </c>
      <c r="P7" s="624">
        <f t="shared" si="6"/>
        <v>4.5215564653368734</v>
      </c>
      <c r="R7" s="623">
        <f t="shared" si="7"/>
        <v>3.6520504652008645</v>
      </c>
    </row>
    <row r="8" spans="1:22" hidden="1">
      <c r="A8" s="611">
        <v>4</v>
      </c>
      <c r="B8" s="625">
        <v>44245</v>
      </c>
      <c r="C8" s="626">
        <v>2.48</v>
      </c>
      <c r="D8" s="627">
        <v>10.199999999999999</v>
      </c>
      <c r="E8" s="626">
        <v>2.58</v>
      </c>
      <c r="F8" s="628">
        <v>15.2</v>
      </c>
      <c r="H8" s="623">
        <v>5.4269999999999996</v>
      </c>
      <c r="I8" s="611">
        <v>1.7943</v>
      </c>
      <c r="J8" s="622">
        <f t="shared" si="0"/>
        <v>1.5443</v>
      </c>
      <c r="K8" s="622">
        <f t="shared" si="1"/>
        <v>0.40796081960000002</v>
      </c>
      <c r="L8" s="622">
        <f t="shared" si="2"/>
        <v>2.3819789939192922E-2</v>
      </c>
      <c r="M8" s="623">
        <f t="shared" si="3"/>
        <v>0.43178060953919295</v>
      </c>
      <c r="N8" s="623">
        <f t="shared" si="4"/>
        <v>2.3432733679691999</v>
      </c>
      <c r="O8" s="623">
        <f t="shared" si="5"/>
        <v>-0.13672663203080004</v>
      </c>
      <c r="P8" s="624">
        <f t="shared" si="6"/>
        <v>5.513170646403232</v>
      </c>
      <c r="R8" s="623">
        <f t="shared" si="7"/>
        <v>3.9835647255476401</v>
      </c>
    </row>
    <row r="9" spans="1:22" hidden="1">
      <c r="A9" s="611">
        <v>5</v>
      </c>
      <c r="B9" s="618">
        <v>44256</v>
      </c>
      <c r="C9" s="619">
        <v>2.6</v>
      </c>
      <c r="D9" s="620">
        <v>4.8</v>
      </c>
      <c r="E9" s="619">
        <v>2.71</v>
      </c>
      <c r="F9" s="621">
        <v>5</v>
      </c>
      <c r="H9" s="623">
        <v>5.6417999999999999</v>
      </c>
      <c r="I9" s="611">
        <v>1.9429000000000001</v>
      </c>
      <c r="J9" s="622">
        <f t="shared" si="0"/>
        <v>1.6929000000000001</v>
      </c>
      <c r="K9" s="622">
        <f t="shared" si="1"/>
        <v>0.44721677880000005</v>
      </c>
      <c r="L9" s="622">
        <f t="shared" si="2"/>
        <v>2.329362969265128E-2</v>
      </c>
      <c r="M9" s="623">
        <f t="shared" si="3"/>
        <v>0.47051040849265136</v>
      </c>
      <c r="N9" s="623">
        <f t="shared" si="4"/>
        <v>2.6545256226338405</v>
      </c>
      <c r="O9" s="623">
        <f t="shared" si="5"/>
        <v>5.452562263384042E-2</v>
      </c>
      <c r="P9" s="624">
        <f t="shared" si="6"/>
        <v>-2.0971393320707854</v>
      </c>
      <c r="R9" s="623">
        <f t="shared" si="7"/>
        <v>4.5126935584775287</v>
      </c>
    </row>
    <row r="10" spans="1:22" hidden="1">
      <c r="A10" s="611">
        <v>6</v>
      </c>
      <c r="B10" s="625">
        <v>44264</v>
      </c>
      <c r="C10" s="626">
        <v>2.84</v>
      </c>
      <c r="D10" s="627">
        <v>9.1999999999999993</v>
      </c>
      <c r="E10" s="626">
        <v>2.86</v>
      </c>
      <c r="F10" s="628">
        <v>5.5</v>
      </c>
      <c r="H10" s="623">
        <v>5.8025000000000002</v>
      </c>
      <c r="I10" s="611">
        <v>2.0501999999999998</v>
      </c>
      <c r="J10" s="622">
        <f t="shared" si="0"/>
        <v>1.8001999999999998</v>
      </c>
      <c r="K10" s="622">
        <f t="shared" si="1"/>
        <v>0.47556243439999996</v>
      </c>
      <c r="L10" s="622">
        <f t="shared" si="2"/>
        <v>2.2925463162429986E-2</v>
      </c>
      <c r="M10" s="623">
        <f t="shared" si="3"/>
        <v>0.49848789756242995</v>
      </c>
      <c r="N10" s="623">
        <f t="shared" si="4"/>
        <v>2.8924760256059998</v>
      </c>
      <c r="O10" s="623">
        <f t="shared" si="5"/>
        <v>5.2476025605999954E-2</v>
      </c>
      <c r="P10" s="624">
        <f t="shared" si="6"/>
        <v>-1.8477473804929589</v>
      </c>
      <c r="R10" s="623">
        <f t="shared" si="7"/>
        <v>4.9172092435302002</v>
      </c>
    </row>
    <row r="11" spans="1:22" hidden="1">
      <c r="A11" s="611">
        <v>7</v>
      </c>
      <c r="B11" s="618">
        <v>44275</v>
      </c>
      <c r="C11" s="619">
        <v>2.69</v>
      </c>
      <c r="D11" s="620">
        <v>-5.3</v>
      </c>
      <c r="E11" s="619" t="s">
        <v>439</v>
      </c>
      <c r="F11" s="621" t="s">
        <v>439</v>
      </c>
      <c r="H11" s="623">
        <v>5.4916999999999998</v>
      </c>
      <c r="I11" s="611">
        <v>1.9431</v>
      </c>
      <c r="J11" s="622">
        <f t="shared" si="0"/>
        <v>1.6931</v>
      </c>
      <c r="K11" s="622">
        <f t="shared" si="1"/>
        <v>0.44726961320000003</v>
      </c>
      <c r="L11" s="622">
        <f t="shared" si="2"/>
        <v>2.3656973250541724E-2</v>
      </c>
      <c r="M11" s="623">
        <f t="shared" si="3"/>
        <v>0.47092658645054175</v>
      </c>
      <c r="N11" s="623">
        <f t="shared" si="4"/>
        <v>2.5861875348104402</v>
      </c>
      <c r="O11" s="623">
        <f t="shared" si="5"/>
        <v>-0.10381246518955978</v>
      </c>
      <c r="P11" s="624">
        <f t="shared" si="6"/>
        <v>3.8591994494260096</v>
      </c>
      <c r="R11" s="623">
        <f t="shared" si="7"/>
        <v>4.3965188091777483</v>
      </c>
    </row>
    <row r="12" spans="1:22" hidden="1">
      <c r="A12" s="611">
        <v>8</v>
      </c>
      <c r="B12" s="625">
        <v>44280</v>
      </c>
      <c r="C12" s="626">
        <v>2.59</v>
      </c>
      <c r="D12" s="627">
        <v>-3.7</v>
      </c>
      <c r="E12" s="626">
        <v>2.75</v>
      </c>
      <c r="F12" s="628">
        <v>-3.8</v>
      </c>
      <c r="H12" s="623">
        <v>5.6475</v>
      </c>
      <c r="I12" s="611">
        <v>1.9209000000000001</v>
      </c>
      <c r="J12" s="622">
        <f t="shared" si="0"/>
        <v>1.6709000000000001</v>
      </c>
      <c r="K12" s="622">
        <f t="shared" si="1"/>
        <v>0.44140499480000006</v>
      </c>
      <c r="L12" s="622">
        <f t="shared" si="2"/>
        <v>2.3280212483399738E-2</v>
      </c>
      <c r="M12" s="623">
        <f t="shared" si="3"/>
        <v>0.46468520728339979</v>
      </c>
      <c r="N12" s="623">
        <f t="shared" si="4"/>
        <v>2.6243097081330005</v>
      </c>
      <c r="O12" s="623">
        <f t="shared" si="5"/>
        <v>3.4309708133000605E-2</v>
      </c>
      <c r="P12" s="624">
        <f t="shared" si="6"/>
        <v>-1.3246991557143151</v>
      </c>
      <c r="R12" s="623">
        <f t="shared" si="7"/>
        <v>4.4613265038261005</v>
      </c>
    </row>
    <row r="13" spans="1:22" hidden="1">
      <c r="A13" s="611">
        <v>9</v>
      </c>
      <c r="B13" s="629">
        <v>44295</v>
      </c>
      <c r="C13" s="619" t="s">
        <v>439</v>
      </c>
      <c r="D13" s="620" t="s">
        <v>439</v>
      </c>
      <c r="E13" s="619">
        <v>2.66</v>
      </c>
      <c r="F13" s="621">
        <v>-3.3</v>
      </c>
      <c r="H13" s="623">
        <v>5.6821000000000002</v>
      </c>
      <c r="I13" s="611">
        <v>1.9621</v>
      </c>
      <c r="J13" s="622">
        <f t="shared" si="0"/>
        <v>1.7121</v>
      </c>
      <c r="K13" s="622">
        <f t="shared" si="1"/>
        <v>0.45228888120000005</v>
      </c>
      <c r="L13" s="622">
        <f t="shared" si="2"/>
        <v>2.3199345312472502E-2</v>
      </c>
      <c r="M13" s="623">
        <f t="shared" si="3"/>
        <v>0.47548822651247258</v>
      </c>
      <c r="N13" s="623">
        <f t="shared" si="4"/>
        <v>2.7017716518665207</v>
      </c>
      <c r="O13" s="623"/>
      <c r="P13" s="624"/>
      <c r="R13" s="623">
        <f t="shared" si="7"/>
        <v>4.5930118081730846</v>
      </c>
    </row>
    <row r="14" spans="1:22" hidden="1">
      <c r="A14" s="611">
        <v>10</v>
      </c>
      <c r="B14" s="630">
        <v>44302</v>
      </c>
      <c r="C14" s="626">
        <v>2.64</v>
      </c>
      <c r="D14" s="627">
        <v>1.9</v>
      </c>
      <c r="E14" s="626">
        <v>2.76</v>
      </c>
      <c r="F14" s="628">
        <v>3.8</v>
      </c>
      <c r="H14" s="623">
        <v>5.5883000000000003</v>
      </c>
      <c r="I14" s="611">
        <v>2.0398999999999998</v>
      </c>
      <c r="J14" s="622">
        <f t="shared" si="0"/>
        <v>1.7898999999999998</v>
      </c>
      <c r="K14" s="622">
        <f t="shared" si="1"/>
        <v>0.4728414628</v>
      </c>
      <c r="L14" s="622">
        <f t="shared" si="2"/>
        <v>2.3420897231716264E-2</v>
      </c>
      <c r="M14" s="623">
        <f t="shared" si="3"/>
        <v>0.49626236003171625</v>
      </c>
      <c r="N14" s="623">
        <f t="shared" si="4"/>
        <v>2.7732629465652399</v>
      </c>
      <c r="O14" s="623">
        <f>+N14-C14</f>
        <v>0.13326294656523974</v>
      </c>
      <c r="P14" s="624">
        <f>(1-(+N14/C14))*100</f>
        <v>-5.0478388850469624</v>
      </c>
      <c r="R14" s="623">
        <f t="shared" si="7"/>
        <v>4.7145470091609081</v>
      </c>
    </row>
    <row r="15" spans="1:22" hidden="1">
      <c r="A15" s="611">
        <v>11</v>
      </c>
      <c r="B15" s="629">
        <v>44317</v>
      </c>
      <c r="C15" s="619">
        <v>2.59</v>
      </c>
      <c r="D15" s="620">
        <v>-1.9</v>
      </c>
      <c r="E15" s="619">
        <v>2.71</v>
      </c>
      <c r="F15" s="621">
        <v>-1.8</v>
      </c>
      <c r="H15" s="623">
        <v>5.4366000000000003</v>
      </c>
      <c r="I15" s="611">
        <v>2.1015000000000001</v>
      </c>
      <c r="J15" s="622">
        <f t="shared" si="0"/>
        <v>1.8515000000000001</v>
      </c>
      <c r="K15" s="622">
        <f t="shared" si="1"/>
        <v>0.48911445800000009</v>
      </c>
      <c r="L15" s="622">
        <f t="shared" si="2"/>
        <v>2.3795386822646505E-2</v>
      </c>
      <c r="M15" s="623">
        <f t="shared" si="3"/>
        <v>0.51290984482264657</v>
      </c>
      <c r="N15" s="623">
        <f t="shared" si="4"/>
        <v>2.7884856623628003</v>
      </c>
      <c r="O15" s="623">
        <f>+N15-C15</f>
        <v>0.19848566236280041</v>
      </c>
      <c r="P15" s="624">
        <f>(1-(+N15/C15))*100</f>
        <v>-7.6635390873668108</v>
      </c>
      <c r="R15" s="623">
        <f t="shared" si="7"/>
        <v>4.7404256260167603</v>
      </c>
    </row>
    <row r="16" spans="1:22" hidden="1">
      <c r="A16" s="611">
        <v>12</v>
      </c>
      <c r="B16" s="630">
        <v>44359</v>
      </c>
      <c r="C16" s="626">
        <v>2.5299999999999998</v>
      </c>
      <c r="D16" s="627">
        <v>-2.2999999999999998</v>
      </c>
      <c r="E16" s="626" t="s">
        <v>439</v>
      </c>
      <c r="F16" s="628" t="s">
        <v>439</v>
      </c>
      <c r="H16" s="623">
        <v>5.1170999999999998</v>
      </c>
      <c r="I16" s="611">
        <v>2.1861000000000002</v>
      </c>
      <c r="J16" s="622">
        <f t="shared" si="0"/>
        <v>1.9361000000000002</v>
      </c>
      <c r="K16" s="622">
        <f t="shared" si="1"/>
        <v>0.51146340920000011</v>
      </c>
      <c r="L16" s="622">
        <f t="shared" si="2"/>
        <v>2.4656739168669756E-2</v>
      </c>
      <c r="M16" s="623">
        <f t="shared" si="3"/>
        <v>0.53612014836866984</v>
      </c>
      <c r="N16" s="623">
        <f t="shared" si="4"/>
        <v>2.7433804112173203</v>
      </c>
      <c r="O16" s="623">
        <f>+N16-C16</f>
        <v>0.21338041121732054</v>
      </c>
      <c r="P16" s="624">
        <f>(1-(+N16/C16))*100</f>
        <v>-8.4340083485106909</v>
      </c>
      <c r="R16" s="623">
        <f t="shared" si="7"/>
        <v>4.6637466990694447</v>
      </c>
    </row>
    <row r="17" spans="1:23" hidden="1">
      <c r="A17" s="611">
        <v>13</v>
      </c>
      <c r="B17" s="629">
        <v>44383</v>
      </c>
      <c r="C17" s="619">
        <v>2.69</v>
      </c>
      <c r="D17" s="620">
        <v>6.3</v>
      </c>
      <c r="E17" s="619">
        <v>2.81</v>
      </c>
      <c r="F17" s="621">
        <v>3.7</v>
      </c>
      <c r="H17" s="623">
        <v>5.1969000000000003</v>
      </c>
      <c r="I17" s="611">
        <v>2.2282000000000002</v>
      </c>
      <c r="J17" s="622">
        <f t="shared" si="0"/>
        <v>1.9782000000000002</v>
      </c>
      <c r="K17" s="622">
        <f t="shared" si="1"/>
        <v>0.52258505040000014</v>
      </c>
      <c r="L17" s="622">
        <f t="shared" si="2"/>
        <v>2.4431680424868669E-2</v>
      </c>
      <c r="M17" s="623">
        <f t="shared" si="3"/>
        <v>0.54701673082486879</v>
      </c>
      <c r="N17" s="623">
        <f t="shared" si="4"/>
        <v>2.8427912484237607</v>
      </c>
      <c r="O17" s="623">
        <f>+N17-C17</f>
        <v>0.15279124842376079</v>
      </c>
      <c r="P17" s="624">
        <f>(1-(+N17/C17))*100</f>
        <v>-5.679972060362859</v>
      </c>
      <c r="R17" s="623">
        <f t="shared" si="7"/>
        <v>4.832745122320393</v>
      </c>
    </row>
    <row r="18" spans="1:23" hidden="1">
      <c r="A18" s="611">
        <v>14</v>
      </c>
      <c r="B18" s="630">
        <v>44420</v>
      </c>
      <c r="C18" s="626">
        <v>2.78</v>
      </c>
      <c r="D18" s="627">
        <v>3.3</v>
      </c>
      <c r="E18" s="626" t="s">
        <v>439</v>
      </c>
      <c r="F18" s="628" t="s">
        <v>439</v>
      </c>
      <c r="H18" s="623">
        <v>5.2523999999999997</v>
      </c>
      <c r="I18" s="611">
        <v>2.2753999999999999</v>
      </c>
      <c r="J18" s="622">
        <f t="shared" si="0"/>
        <v>2.0253999999999999</v>
      </c>
      <c r="K18" s="622">
        <f t="shared" si="1"/>
        <v>0.5350539688</v>
      </c>
      <c r="L18" s="622">
        <f t="shared" si="2"/>
        <v>2.4279186657527988E-2</v>
      </c>
      <c r="M18" s="623">
        <f t="shared" si="3"/>
        <v>0.55933315545752804</v>
      </c>
      <c r="N18" s="623">
        <f t="shared" si="4"/>
        <v>2.9378414657251199</v>
      </c>
      <c r="O18" s="623">
        <f>+N18-C18</f>
        <v>0.15784146572512014</v>
      </c>
      <c r="P18" s="624">
        <f>(1-(+N18/C18))*100</f>
        <v>-5.6777505656518068</v>
      </c>
      <c r="R18" s="623">
        <f t="shared" si="7"/>
        <v>4.994330491732704</v>
      </c>
    </row>
    <row r="19" spans="1:23" hidden="1">
      <c r="A19" s="611">
        <v>15</v>
      </c>
      <c r="B19" s="629">
        <v>44467</v>
      </c>
      <c r="C19" s="619" t="s">
        <v>439</v>
      </c>
      <c r="D19" s="620" t="s">
        <v>439</v>
      </c>
      <c r="E19" s="619">
        <v>3.06</v>
      </c>
      <c r="F19" s="621">
        <v>8.9</v>
      </c>
      <c r="H19" s="623">
        <v>5.4292999999999996</v>
      </c>
      <c r="I19" s="611">
        <v>2.2237</v>
      </c>
      <c r="J19" s="622">
        <f t="shared" si="0"/>
        <v>1.9737</v>
      </c>
      <c r="K19" s="622">
        <f t="shared" si="1"/>
        <v>0.52139627640000008</v>
      </c>
      <c r="L19" s="622">
        <f t="shared" si="2"/>
        <v>2.3813935498130514E-2</v>
      </c>
      <c r="M19" s="623">
        <f t="shared" si="3"/>
        <v>0.54521021189813057</v>
      </c>
      <c r="N19" s="623">
        <f t="shared" si="4"/>
        <v>2.9601098034585203</v>
      </c>
      <c r="O19" s="623"/>
      <c r="P19" s="624"/>
      <c r="R19" s="623">
        <f t="shared" si="7"/>
        <v>5.0321866658794843</v>
      </c>
    </row>
    <row r="20" spans="1:23" hidden="1">
      <c r="A20" s="611">
        <v>16</v>
      </c>
      <c r="B20" s="630">
        <v>44477</v>
      </c>
      <c r="C20" s="626">
        <v>2.98</v>
      </c>
      <c r="D20" s="627">
        <v>7.2</v>
      </c>
      <c r="E20" s="626" t="s">
        <v>439</v>
      </c>
      <c r="F20" s="628" t="s">
        <v>439</v>
      </c>
      <c r="H20" s="623">
        <v>5.5082000000000004</v>
      </c>
      <c r="I20" s="611">
        <v>2.3344</v>
      </c>
      <c r="J20" s="622">
        <f t="shared" si="0"/>
        <v>2.0844</v>
      </c>
      <c r="K20" s="622">
        <f t="shared" si="1"/>
        <v>0.55064011680000013</v>
      </c>
      <c r="L20" s="622">
        <f t="shared" si="2"/>
        <v>2.3616063323771828E-2</v>
      </c>
      <c r="M20" s="623">
        <f t="shared" si="3"/>
        <v>0.574256180123772</v>
      </c>
      <c r="N20" s="623">
        <f t="shared" si="4"/>
        <v>3.1631178913577611</v>
      </c>
      <c r="O20" s="623">
        <f>+N20-C20</f>
        <v>0.18311789135776113</v>
      </c>
      <c r="P20" s="624">
        <f>(1-(+N20/C20))*100</f>
        <v>-6.1448956831463564</v>
      </c>
      <c r="R20" s="623">
        <f t="shared" si="7"/>
        <v>5.3773004153081931</v>
      </c>
    </row>
    <row r="21" spans="1:23" hidden="1">
      <c r="A21" s="611">
        <v>17</v>
      </c>
      <c r="B21" s="629">
        <v>44495</v>
      </c>
      <c r="C21" s="619">
        <v>3.19</v>
      </c>
      <c r="D21" s="620">
        <v>7</v>
      </c>
      <c r="E21" s="619">
        <v>3.34</v>
      </c>
      <c r="F21" s="621">
        <v>9.1999999999999993</v>
      </c>
      <c r="H21" s="623">
        <v>5.5666000000000002</v>
      </c>
      <c r="I21" s="611">
        <v>2.5167999999999999</v>
      </c>
      <c r="J21" s="622">
        <f t="shared" si="0"/>
        <v>2.2667999999999999</v>
      </c>
      <c r="K21" s="622">
        <f t="shared" si="1"/>
        <v>0.59882508960000003</v>
      </c>
      <c r="L21" s="622">
        <f t="shared" si="2"/>
        <v>2.3473215248086803E-2</v>
      </c>
      <c r="M21" s="623">
        <f t="shared" si="3"/>
        <v>0.62229830484808679</v>
      </c>
      <c r="N21" s="623">
        <f t="shared" si="4"/>
        <v>3.46408574376736</v>
      </c>
      <c r="O21" s="623">
        <f>+N21-C21</f>
        <v>0.27408574376736006</v>
      </c>
      <c r="P21" s="624">
        <f>(1-(+N21/C21))*100</f>
        <v>-8.5920295851837025</v>
      </c>
      <c r="R21" s="623">
        <f t="shared" si="7"/>
        <v>5.8889457644045118</v>
      </c>
    </row>
    <row r="22" spans="1:23" ht="13.5" hidden="1" thickBot="1">
      <c r="A22" s="611">
        <v>18</v>
      </c>
      <c r="B22" s="631">
        <v>44545</v>
      </c>
      <c r="C22" s="632">
        <v>3.09</v>
      </c>
      <c r="D22" s="633">
        <v>-3.13</v>
      </c>
      <c r="E22" s="632" t="s">
        <v>439</v>
      </c>
      <c r="F22" s="634" t="s">
        <v>439</v>
      </c>
      <c r="H22" s="623">
        <v>5.6806000000000001</v>
      </c>
      <c r="I22" s="635">
        <v>2.1274999999999999</v>
      </c>
      <c r="J22" s="622">
        <f t="shared" si="0"/>
        <v>1.8774999999999999</v>
      </c>
      <c r="K22" s="622">
        <f t="shared" si="1"/>
        <v>0.49598292999999999</v>
      </c>
      <c r="L22" s="622">
        <f t="shared" si="2"/>
        <v>2.3202830686899267E-2</v>
      </c>
      <c r="M22" s="623">
        <f t="shared" si="3"/>
        <v>0.51918576068689926</v>
      </c>
      <c r="N22" s="623">
        <f t="shared" si="4"/>
        <v>2.949286632158</v>
      </c>
      <c r="O22" s="623">
        <f>+N22-C22</f>
        <v>-0.14071336784199984</v>
      </c>
      <c r="P22" s="624">
        <f>(1-(+N22/C22))*100</f>
        <v>4.5538306744983714</v>
      </c>
      <c r="R22" s="623">
        <f t="shared" si="7"/>
        <v>5.0137872746685996</v>
      </c>
    </row>
    <row r="23" spans="1:23" ht="13.5" hidden="1" thickBot="1">
      <c r="B23" s="636" t="s">
        <v>4131</v>
      </c>
      <c r="C23" s="637" t="s">
        <v>439</v>
      </c>
      <c r="D23" s="637">
        <v>68.63</v>
      </c>
      <c r="E23" s="637" t="s">
        <v>439</v>
      </c>
      <c r="F23" s="638">
        <v>64.7</v>
      </c>
    </row>
    <row r="25" spans="1:23" ht="25.5">
      <c r="B25" s="639">
        <v>2022</v>
      </c>
      <c r="C25" s="616" t="s">
        <v>4118</v>
      </c>
      <c r="D25" s="616" t="s">
        <v>4119</v>
      </c>
      <c r="E25" s="616" t="s">
        <v>4120</v>
      </c>
      <c r="F25" s="616" t="s">
        <v>4119</v>
      </c>
    </row>
    <row r="26" spans="1:23">
      <c r="B26" s="640">
        <v>44573</v>
      </c>
      <c r="C26" s="611">
        <v>3.09</v>
      </c>
      <c r="D26" s="611">
        <v>4.8499999999999996</v>
      </c>
      <c r="E26" s="611">
        <v>3.34</v>
      </c>
      <c r="F26" s="611">
        <v>8.08</v>
      </c>
      <c r="H26" s="611">
        <v>5.5338000000000003</v>
      </c>
      <c r="I26" s="611">
        <v>2.3908</v>
      </c>
      <c r="J26" s="622">
        <f>+I26-$J$30</f>
        <v>2.1408</v>
      </c>
      <c r="K26" s="622">
        <f>(+J26*$K$30)/1000</f>
        <v>0.56553941760000004</v>
      </c>
      <c r="L26" s="622">
        <f>((75/H26)+10)/1000</f>
        <v>2.3553073837146266E-2</v>
      </c>
      <c r="M26" s="623">
        <f>+K26+L26</f>
        <v>0.58909249143714626</v>
      </c>
      <c r="N26" s="623">
        <f>+M26*H26</f>
        <v>3.25992002911488</v>
      </c>
      <c r="O26" s="623">
        <f>+N26-C26</f>
        <v>0.16992002911488013</v>
      </c>
      <c r="P26" s="624">
        <f>(1-(+N26/C26))*100</f>
        <v>-5.4990300684427229</v>
      </c>
    </row>
    <row r="27" spans="1:23">
      <c r="B27" s="640">
        <v>44631</v>
      </c>
      <c r="C27" s="611">
        <v>3.25</v>
      </c>
      <c r="D27" s="611">
        <v>18.7</v>
      </c>
      <c r="E27" s="611">
        <v>3.61</v>
      </c>
      <c r="F27" s="611">
        <v>24.79</v>
      </c>
      <c r="H27" s="611">
        <v>5.0750000000000002</v>
      </c>
      <c r="I27" s="611">
        <v>3.3121</v>
      </c>
      <c r="J27" s="622">
        <f>+I27-$J$30</f>
        <v>3.0621</v>
      </c>
      <c r="K27" s="622">
        <f>(+J27*$K$30)/1000</f>
        <v>0.80892108120000017</v>
      </c>
      <c r="L27" s="622">
        <f>((75/H27)+10)/1000</f>
        <v>2.4778325123152707E-2</v>
      </c>
      <c r="M27" s="623">
        <f>+K27+L27</f>
        <v>0.83369940632315287</v>
      </c>
      <c r="N27" s="623">
        <f>+M27*H27</f>
        <v>4.2310244870900009</v>
      </c>
      <c r="O27" s="623">
        <f>+N27-C27</f>
        <v>0.9810244870900009</v>
      </c>
      <c r="P27" s="624">
        <f>(1-(+N27/C27))*100</f>
        <v>-30.185368833538483</v>
      </c>
      <c r="R27" s="641">
        <f>+N27+(N27*$R$3)</f>
        <v>7.1927416280530014</v>
      </c>
      <c r="S27" s="623">
        <f>+R27*0.7</f>
        <v>5.0349191396371005</v>
      </c>
      <c r="U27" s="642">
        <v>6.6882999999999999</v>
      </c>
      <c r="V27" s="642">
        <v>4.6459999999999999</v>
      </c>
      <c r="W27" s="624">
        <f>(+V27/U27)*100</f>
        <v>69.464587413842082</v>
      </c>
    </row>
    <row r="28" spans="1:23">
      <c r="B28" s="640">
        <v>44730</v>
      </c>
      <c r="J28" s="622"/>
      <c r="K28" s="622"/>
      <c r="L28" s="622"/>
      <c r="M28" s="623"/>
      <c r="N28" s="623"/>
      <c r="O28" s="623"/>
      <c r="P28" s="624"/>
      <c r="R28" s="641"/>
      <c r="S28" s="623"/>
      <c r="U28" s="642"/>
      <c r="V28" s="642"/>
      <c r="W28" s="624"/>
    </row>
    <row r="30" spans="1:23">
      <c r="J30" s="677">
        <v>0.25</v>
      </c>
      <c r="K30" s="611">
        <v>264.17200000000003</v>
      </c>
    </row>
    <row r="31" spans="1:23" ht="63.75">
      <c r="B31" s="643" t="s">
        <v>4132</v>
      </c>
      <c r="C31" s="616" t="s">
        <v>4118</v>
      </c>
      <c r="H31" s="616" t="s">
        <v>41</v>
      </c>
      <c r="I31" s="616" t="s">
        <v>4121</v>
      </c>
      <c r="J31" s="616" t="s">
        <v>4122</v>
      </c>
      <c r="K31" s="616" t="s">
        <v>4123</v>
      </c>
      <c r="L31" s="616" t="s">
        <v>4124</v>
      </c>
      <c r="M31" s="616" t="s">
        <v>4125</v>
      </c>
      <c r="N31" s="616" t="s">
        <v>4126</v>
      </c>
      <c r="O31" s="616" t="s">
        <v>4127</v>
      </c>
      <c r="P31" s="616" t="s">
        <v>4133</v>
      </c>
      <c r="R31" s="616" t="s">
        <v>4134</v>
      </c>
      <c r="S31" s="616" t="s">
        <v>4135</v>
      </c>
      <c r="T31" s="616"/>
      <c r="U31" s="616" t="s">
        <v>4136</v>
      </c>
      <c r="V31" s="616" t="s">
        <v>4137</v>
      </c>
    </row>
    <row r="32" spans="1:23">
      <c r="B32" s="640">
        <v>44634</v>
      </c>
      <c r="C32" s="644">
        <f>+C27+(C27*18.7%)</f>
        <v>3.8577500000000002</v>
      </c>
      <c r="H32" s="646">
        <v>5.161290322580645</v>
      </c>
      <c r="I32" s="646">
        <v>3.1688999999999998</v>
      </c>
      <c r="J32" s="622">
        <f t="shared" ref="J32:J37" si="8">+I32-$J$30</f>
        <v>2.9188999999999998</v>
      </c>
      <c r="K32" s="622">
        <f t="shared" ref="K32:K37" si="9">(+J32*$K$30)/1000</f>
        <v>0.77109165079999997</v>
      </c>
      <c r="L32" s="622">
        <f t="shared" ref="L32:L37" si="10">((75/H32)+10)/1000</f>
        <v>2.4531250000000001E-2</v>
      </c>
      <c r="M32" s="623">
        <f t="shared" ref="M32:M37" si="11">+K32+L32</f>
        <v>0.79562290079999998</v>
      </c>
      <c r="N32" s="623">
        <f t="shared" ref="N32:N37" si="12">+M32*H32</f>
        <v>4.1064407783225807</v>
      </c>
      <c r="O32" s="623">
        <f t="shared" ref="O32:O37" si="13">+N32-C32</f>
        <v>0.24869077832258046</v>
      </c>
      <c r="P32" s="645">
        <f t="shared" ref="P32:P37" si="14">(1-(+N32/C32))*100</f>
        <v>-6.4465239666277041</v>
      </c>
      <c r="R32" s="623">
        <f t="shared" ref="R32:R37" si="15">+N32+(N32*$R$3)</f>
        <v>6.980949323148387</v>
      </c>
      <c r="S32" s="623">
        <f>+R32*0.7</f>
        <v>4.8866645262038704</v>
      </c>
      <c r="U32" s="642">
        <f t="shared" ref="U32:U37" si="16">+C32+(C32*$R$3)</f>
        <v>6.5581750000000003</v>
      </c>
      <c r="V32" s="642">
        <f t="shared" ref="V32:V37" si="17">+U32*0.7</f>
        <v>4.5907225</v>
      </c>
      <c r="W32" s="624">
        <f t="shared" ref="W32:W37" si="18">(+V32/U32)*100</f>
        <v>70</v>
      </c>
    </row>
    <row r="33" spans="2:23">
      <c r="B33" s="640">
        <v>44636</v>
      </c>
      <c r="C33" s="644">
        <f>+C27+(C27*18.7%)</f>
        <v>3.8577500000000002</v>
      </c>
      <c r="H33" s="646">
        <v>5.1361947645054702</v>
      </c>
      <c r="I33" s="646">
        <v>2.9874999999999998</v>
      </c>
      <c r="J33" s="622">
        <f t="shared" si="8"/>
        <v>2.7374999999999998</v>
      </c>
      <c r="K33" s="622">
        <f t="shared" si="9"/>
        <v>0.72317084999999992</v>
      </c>
      <c r="L33" s="622">
        <f t="shared" si="10"/>
        <v>2.4602249999999999E-2</v>
      </c>
      <c r="M33" s="623">
        <f t="shared" si="11"/>
        <v>0.74777309999999997</v>
      </c>
      <c r="N33" s="623">
        <f t="shared" si="12"/>
        <v>3.8407082812580251</v>
      </c>
      <c r="O33" s="623">
        <f t="shared" si="13"/>
        <v>-1.7041718741975131E-2</v>
      </c>
      <c r="P33" s="645">
        <f t="shared" si="14"/>
        <v>0.44175280259154404</v>
      </c>
      <c r="R33" s="623">
        <f t="shared" si="15"/>
        <v>6.5292040781386422</v>
      </c>
      <c r="S33" s="623">
        <f t="shared" ref="S33:S36" si="19">+R33*0.7</f>
        <v>4.570442854697049</v>
      </c>
      <c r="U33" s="642">
        <f t="shared" si="16"/>
        <v>6.5581750000000003</v>
      </c>
      <c r="V33" s="642">
        <f t="shared" si="17"/>
        <v>4.5907225</v>
      </c>
      <c r="W33" s="624">
        <f t="shared" si="18"/>
        <v>70</v>
      </c>
    </row>
    <row r="34" spans="2:23">
      <c r="B34" s="640">
        <v>44637</v>
      </c>
      <c r="C34" s="644">
        <f>+C27+(C27*18.7%)</f>
        <v>3.8577500000000002</v>
      </c>
      <c r="H34" s="646">
        <v>5.0556117290192111</v>
      </c>
      <c r="I34" s="646">
        <v>3.2166000000000001</v>
      </c>
      <c r="J34" s="622">
        <f t="shared" si="8"/>
        <v>2.9666000000000001</v>
      </c>
      <c r="K34" s="622">
        <f t="shared" si="9"/>
        <v>0.78369265520000009</v>
      </c>
      <c r="L34" s="622">
        <f t="shared" si="10"/>
        <v>2.4834999999999999E-2</v>
      </c>
      <c r="M34" s="623">
        <f t="shared" si="11"/>
        <v>0.80852765520000014</v>
      </c>
      <c r="N34" s="623">
        <f t="shared" si="12"/>
        <v>4.0876018968655217</v>
      </c>
      <c r="O34" s="623">
        <f t="shared" si="13"/>
        <v>0.22985189686552143</v>
      </c>
      <c r="P34" s="645">
        <f t="shared" si="14"/>
        <v>-5.9581853895540604</v>
      </c>
      <c r="R34" s="623">
        <f t="shared" si="15"/>
        <v>6.9489232246713861</v>
      </c>
      <c r="S34" s="623">
        <f t="shared" si="19"/>
        <v>4.8642462572699703</v>
      </c>
      <c r="U34" s="642">
        <f t="shared" si="16"/>
        <v>6.5581750000000003</v>
      </c>
      <c r="V34" s="642">
        <f t="shared" si="17"/>
        <v>4.5907225</v>
      </c>
      <c r="W34" s="624">
        <f t="shared" si="18"/>
        <v>70</v>
      </c>
    </row>
    <row r="35" spans="2:23">
      <c r="B35" s="640">
        <v>44638</v>
      </c>
      <c r="C35" s="644">
        <f>+$C$27+($C$27*18.7%)</f>
        <v>3.8577500000000002</v>
      </c>
      <c r="H35" s="646">
        <v>5.0263885398341293</v>
      </c>
      <c r="I35" s="646">
        <v>3.2387999999999999</v>
      </c>
      <c r="J35" s="622">
        <f t="shared" si="8"/>
        <v>2.9887999999999999</v>
      </c>
      <c r="K35" s="622">
        <f t="shared" si="9"/>
        <v>0.78955727360000005</v>
      </c>
      <c r="L35" s="622">
        <f t="shared" si="10"/>
        <v>2.4921249999999999E-2</v>
      </c>
      <c r="M35" s="623">
        <f t="shared" si="11"/>
        <v>0.81447852360000006</v>
      </c>
      <c r="N35" s="623">
        <f t="shared" si="12"/>
        <v>4.093885516964062</v>
      </c>
      <c r="O35" s="623">
        <f t="shared" si="13"/>
        <v>0.23613551696406176</v>
      </c>
      <c r="P35" s="645">
        <f t="shared" si="14"/>
        <v>-6.1210684197799736</v>
      </c>
      <c r="R35" s="623">
        <f t="shared" si="15"/>
        <v>6.959605378838905</v>
      </c>
      <c r="S35" s="623">
        <f t="shared" si="19"/>
        <v>4.8717237651872329</v>
      </c>
      <c r="U35" s="642">
        <f t="shared" si="16"/>
        <v>6.5581750000000003</v>
      </c>
      <c r="V35" s="642">
        <f t="shared" si="17"/>
        <v>4.5907225</v>
      </c>
      <c r="W35" s="624">
        <f t="shared" si="18"/>
        <v>70</v>
      </c>
    </row>
    <row r="36" spans="2:23">
      <c r="B36" s="640">
        <v>44641</v>
      </c>
      <c r="C36" s="644">
        <f>+$C$27+($C$27*18.7%)</f>
        <v>3.8577500000000002</v>
      </c>
      <c r="H36" s="646">
        <v>4.9615480029769286</v>
      </c>
      <c r="I36" s="646">
        <v>3.3715999999999999</v>
      </c>
      <c r="J36" s="622">
        <f t="shared" si="8"/>
        <v>3.1215999999999999</v>
      </c>
      <c r="K36" s="622">
        <f t="shared" si="9"/>
        <v>0.8246393152</v>
      </c>
      <c r="L36" s="622">
        <f t="shared" si="10"/>
        <v>2.511625E-2</v>
      </c>
      <c r="M36" s="623">
        <f t="shared" si="11"/>
        <v>0.84975556519999995</v>
      </c>
      <c r="N36" s="623">
        <f t="shared" si="12"/>
        <v>4.2161030275365912</v>
      </c>
      <c r="O36" s="623">
        <f t="shared" si="13"/>
        <v>0.35835302753659093</v>
      </c>
      <c r="P36" s="645">
        <f t="shared" si="14"/>
        <v>-9.2891718627850608</v>
      </c>
      <c r="R36" s="623">
        <f t="shared" si="15"/>
        <v>7.1673751468122049</v>
      </c>
      <c r="S36" s="623">
        <f t="shared" si="19"/>
        <v>5.0171626027685434</v>
      </c>
      <c r="U36" s="642">
        <f t="shared" si="16"/>
        <v>6.5581750000000003</v>
      </c>
      <c r="V36" s="642">
        <f t="shared" si="17"/>
        <v>4.5907225</v>
      </c>
      <c r="W36" s="624">
        <f t="shared" si="18"/>
        <v>70</v>
      </c>
    </row>
    <row r="37" spans="2:23">
      <c r="B37" s="640">
        <v>44642</v>
      </c>
      <c r="C37" s="644">
        <f>+$C$27+($C$27*18.7%)</f>
        <v>3.8577500000000002</v>
      </c>
      <c r="H37" s="646">
        <f>+'BRL USD'!Q258</f>
        <v>4.9309664694280073</v>
      </c>
      <c r="I37" s="646">
        <f>+RBOB!R258</f>
        <v>3.3307000000000002</v>
      </c>
      <c r="J37" s="622">
        <f t="shared" si="8"/>
        <v>3.0807000000000002</v>
      </c>
      <c r="K37" s="622">
        <f t="shared" si="9"/>
        <v>0.81383468040000018</v>
      </c>
      <c r="L37" s="622">
        <f t="shared" si="10"/>
        <v>2.521E-2</v>
      </c>
      <c r="M37" s="623">
        <f t="shared" si="11"/>
        <v>0.83904468040000013</v>
      </c>
      <c r="N37" s="623">
        <f t="shared" si="12"/>
        <v>4.1373011854043398</v>
      </c>
      <c r="O37" s="623">
        <f t="shared" si="13"/>
        <v>0.27955118540433954</v>
      </c>
      <c r="P37" s="645">
        <f t="shared" si="14"/>
        <v>-7.246482675246968</v>
      </c>
      <c r="R37" s="623">
        <f t="shared" si="15"/>
        <v>7.0334120151873769</v>
      </c>
      <c r="S37" s="623">
        <f t="shared" ref="S37" si="20">+R37*0.7</f>
        <v>4.9233884106311638</v>
      </c>
      <c r="U37" s="642">
        <f t="shared" si="16"/>
        <v>6.5581750000000003</v>
      </c>
      <c r="V37" s="642">
        <f t="shared" si="17"/>
        <v>4.5907225</v>
      </c>
      <c r="W37" s="624">
        <f t="shared" si="18"/>
        <v>70</v>
      </c>
    </row>
    <row r="38" spans="2:23">
      <c r="B38" s="640">
        <v>44643</v>
      </c>
      <c r="C38" s="644">
        <f t="shared" ref="C38:C98" si="21">+$C$27+($C$27*18.7%)</f>
        <v>3.8577500000000002</v>
      </c>
      <c r="H38" s="646">
        <f>+'BRL USD'!Q259</f>
        <v>4.8508367693427115</v>
      </c>
      <c r="I38" s="646">
        <f>+RBOB!R259</f>
        <v>3.4386999999999999</v>
      </c>
      <c r="J38" s="622">
        <f t="shared" ref="J38:J70" si="22">+I38-$J$30</f>
        <v>3.1886999999999999</v>
      </c>
      <c r="K38" s="622">
        <f t="shared" ref="K38:K70" si="23">(+J38*$K$30)/1000</f>
        <v>0.84236525640000004</v>
      </c>
      <c r="L38" s="622">
        <f t="shared" ref="L38:L70" si="24">((75/H38)+10)/1000</f>
        <v>2.5461250000000001E-2</v>
      </c>
      <c r="M38" s="623">
        <f t="shared" ref="M38:M70" si="25">+K38+L38</f>
        <v>0.86782650640000003</v>
      </c>
      <c r="N38" s="623">
        <f t="shared" ref="N38:N70" si="26">+M38*H38</f>
        <v>4.2096847266553477</v>
      </c>
      <c r="O38" s="623">
        <f t="shared" ref="O38:O70" si="27">+N38-C38</f>
        <v>0.35193472665534742</v>
      </c>
      <c r="P38" s="645">
        <f t="shared" ref="P38:P70" si="28">(1-(+N38/C38))*100</f>
        <v>-9.1227976580998682</v>
      </c>
      <c r="R38" s="623">
        <f t="shared" ref="R38:R70" si="29">+N38+(N38*$R$3)</f>
        <v>7.1564640353140909</v>
      </c>
      <c r="S38" s="623">
        <f t="shared" ref="S38:S70" si="30">+R38*0.7</f>
        <v>5.0095248247198629</v>
      </c>
      <c r="U38" s="642">
        <f t="shared" ref="U38:U70" si="31">+C38+(C38*$R$3)</f>
        <v>6.5581750000000003</v>
      </c>
      <c r="V38" s="642">
        <f t="shared" ref="V38:V70" si="32">+U38*0.7</f>
        <v>4.5907225</v>
      </c>
      <c r="W38" s="624">
        <f t="shared" ref="W38:W70" si="33">(+V38/U38)*100</f>
        <v>70</v>
      </c>
    </row>
    <row r="39" spans="2:23">
      <c r="B39" s="640">
        <v>44644</v>
      </c>
      <c r="C39" s="644">
        <f t="shared" si="21"/>
        <v>3.8577500000000002</v>
      </c>
      <c r="H39" s="646">
        <f>+'BRL USD'!Q260</f>
        <v>4.8390999274135007</v>
      </c>
      <c r="I39" s="646">
        <f>+RBOB!R260</f>
        <v>3.3896999999999999</v>
      </c>
      <c r="J39" s="622">
        <f t="shared" si="22"/>
        <v>3.1396999999999999</v>
      </c>
      <c r="K39" s="622">
        <f t="shared" si="23"/>
        <v>0.82942082840000009</v>
      </c>
      <c r="L39" s="622">
        <f t="shared" si="24"/>
        <v>2.5498750000000001E-2</v>
      </c>
      <c r="M39" s="623">
        <f t="shared" si="25"/>
        <v>0.8549195784000001</v>
      </c>
      <c r="N39" s="623">
        <f t="shared" si="26"/>
        <v>4.1370412697798207</v>
      </c>
      <c r="O39" s="623">
        <f t="shared" si="27"/>
        <v>0.27929126977982044</v>
      </c>
      <c r="P39" s="645">
        <f t="shared" si="28"/>
        <v>-7.2397451825499504</v>
      </c>
      <c r="R39" s="623">
        <f t="shared" si="29"/>
        <v>7.0329701586256945</v>
      </c>
      <c r="S39" s="623">
        <f t="shared" si="30"/>
        <v>4.9230791110379855</v>
      </c>
      <c r="U39" s="642">
        <f t="shared" si="31"/>
        <v>6.5581750000000003</v>
      </c>
      <c r="V39" s="642">
        <f t="shared" si="32"/>
        <v>4.5907225</v>
      </c>
      <c r="W39" s="624">
        <f t="shared" si="33"/>
        <v>70</v>
      </c>
    </row>
    <row r="40" spans="2:23">
      <c r="B40" s="640">
        <v>44645</v>
      </c>
      <c r="C40" s="644">
        <f t="shared" si="21"/>
        <v>3.8577500000000002</v>
      </c>
      <c r="H40" s="646">
        <f>+'BRL USD'!Q261</f>
        <v>4.7596382674916704</v>
      </c>
      <c r="I40" s="646">
        <f>+RBOB!R261</f>
        <v>3.47</v>
      </c>
      <c r="J40" s="622">
        <f t="shared" si="22"/>
        <v>3.22</v>
      </c>
      <c r="K40" s="622">
        <f t="shared" si="23"/>
        <v>0.85063384000000009</v>
      </c>
      <c r="L40" s="622">
        <f t="shared" si="24"/>
        <v>2.5757499999999999E-2</v>
      </c>
      <c r="M40" s="623">
        <f t="shared" si="25"/>
        <v>0.87639134000000007</v>
      </c>
      <c r="N40" s="623">
        <f t="shared" si="26"/>
        <v>4.1713057591623039</v>
      </c>
      <c r="O40" s="623">
        <f t="shared" si="27"/>
        <v>0.31355575916230372</v>
      </c>
      <c r="P40" s="645">
        <f t="shared" si="28"/>
        <v>-8.1279439870987957</v>
      </c>
      <c r="R40" s="623">
        <f t="shared" si="29"/>
        <v>7.0912197905759164</v>
      </c>
      <c r="S40" s="623">
        <f t="shared" si="30"/>
        <v>4.9638538534031413</v>
      </c>
      <c r="U40" s="642">
        <f t="shared" si="31"/>
        <v>6.5581750000000003</v>
      </c>
      <c r="V40" s="642">
        <f t="shared" si="32"/>
        <v>4.5907225</v>
      </c>
      <c r="W40" s="624">
        <f t="shared" si="33"/>
        <v>70</v>
      </c>
    </row>
    <row r="41" spans="2:23">
      <c r="B41" s="640">
        <v>44648</v>
      </c>
      <c r="C41" s="644">
        <f t="shared" si="21"/>
        <v>3.8577500000000002</v>
      </c>
      <c r="H41" s="646">
        <f>+'BRL USD'!Q262</f>
        <v>4.7721307563827251</v>
      </c>
      <c r="I41" s="646">
        <f>+RBOB!R262</f>
        <v>3.2187999999999999</v>
      </c>
      <c r="J41" s="622">
        <f t="shared" si="22"/>
        <v>2.9687999999999999</v>
      </c>
      <c r="K41" s="622">
        <f t="shared" si="23"/>
        <v>0.78427383360000003</v>
      </c>
      <c r="L41" s="622">
        <f t="shared" si="24"/>
        <v>2.571625E-2</v>
      </c>
      <c r="M41" s="623">
        <f t="shared" si="25"/>
        <v>0.80999008360000002</v>
      </c>
      <c r="N41" s="623">
        <f t="shared" si="26"/>
        <v>3.865378590312575</v>
      </c>
      <c r="O41" s="623">
        <f t="shared" si="27"/>
        <v>7.62859031257479E-3</v>
      </c>
      <c r="P41" s="645">
        <f t="shared" si="28"/>
        <v>-0.19774714049833886</v>
      </c>
      <c r="R41" s="623">
        <f t="shared" si="29"/>
        <v>6.5711436035313771</v>
      </c>
      <c r="S41" s="623">
        <f t="shared" si="30"/>
        <v>4.5998005224719636</v>
      </c>
      <c r="U41" s="642">
        <f t="shared" si="31"/>
        <v>6.5581750000000003</v>
      </c>
      <c r="V41" s="642">
        <f t="shared" si="32"/>
        <v>4.5907225</v>
      </c>
      <c r="W41" s="624">
        <f t="shared" si="33"/>
        <v>70</v>
      </c>
    </row>
    <row r="42" spans="2:23">
      <c r="B42" s="640">
        <v>44649</v>
      </c>
      <c r="C42" s="644">
        <f t="shared" si="21"/>
        <v>3.8577500000000002</v>
      </c>
      <c r="H42" s="646">
        <f>+'BRL USD'!Q263</f>
        <v>4.765308553728854</v>
      </c>
      <c r="I42" s="646">
        <f>+RBOB!R263</f>
        <v>3.2033</v>
      </c>
      <c r="J42" s="622">
        <f t="shared" si="22"/>
        <v>2.9533</v>
      </c>
      <c r="K42" s="622">
        <f t="shared" si="23"/>
        <v>0.78017916760000006</v>
      </c>
      <c r="L42" s="622">
        <f t="shared" si="24"/>
        <v>2.5738750000000001E-2</v>
      </c>
      <c r="M42" s="623">
        <f t="shared" si="25"/>
        <v>0.80591791760000009</v>
      </c>
      <c r="N42" s="623">
        <f t="shared" si="26"/>
        <v>3.840447546342626</v>
      </c>
      <c r="O42" s="623">
        <f t="shared" si="27"/>
        <v>-1.7302453657374262E-2</v>
      </c>
      <c r="P42" s="645">
        <f t="shared" si="28"/>
        <v>0.44851153282027267</v>
      </c>
      <c r="R42" s="623">
        <f t="shared" si="29"/>
        <v>6.5287608287824641</v>
      </c>
      <c r="S42" s="623">
        <f t="shared" si="30"/>
        <v>4.5701325801477246</v>
      </c>
      <c r="U42" s="642">
        <f t="shared" si="31"/>
        <v>6.5581750000000003</v>
      </c>
      <c r="V42" s="642">
        <f t="shared" si="32"/>
        <v>4.5907225</v>
      </c>
      <c r="W42" s="624">
        <f t="shared" si="33"/>
        <v>70</v>
      </c>
    </row>
    <row r="43" spans="2:23">
      <c r="B43" s="640">
        <v>44650</v>
      </c>
      <c r="C43" s="644">
        <f t="shared" si="21"/>
        <v>3.8577500000000002</v>
      </c>
      <c r="H43" s="646">
        <f>+'BRL USD'!Q264</f>
        <v>4.7732696897374707</v>
      </c>
      <c r="I43" s="646">
        <f>+RBOB!R264</f>
        <v>3.3250000000000002</v>
      </c>
      <c r="J43" s="622">
        <f t="shared" si="22"/>
        <v>3.0750000000000002</v>
      </c>
      <c r="K43" s="622">
        <f t="shared" si="23"/>
        <v>0.81232890000000013</v>
      </c>
      <c r="L43" s="622">
        <f t="shared" si="24"/>
        <v>2.5712499999999999E-2</v>
      </c>
      <c r="M43" s="623">
        <f t="shared" si="25"/>
        <v>0.83804140000000016</v>
      </c>
      <c r="N43" s="623">
        <f t="shared" si="26"/>
        <v>4.000197613365156</v>
      </c>
      <c r="O43" s="623">
        <f t="shared" si="27"/>
        <v>0.14244761336515577</v>
      </c>
      <c r="P43" s="645">
        <f t="shared" si="28"/>
        <v>-3.6925050447840224</v>
      </c>
      <c r="R43" s="623">
        <f t="shared" si="29"/>
        <v>6.800335942720765</v>
      </c>
      <c r="S43" s="623">
        <f t="shared" si="30"/>
        <v>4.7602351599045356</v>
      </c>
      <c r="U43" s="642">
        <f t="shared" si="31"/>
        <v>6.5581750000000003</v>
      </c>
      <c r="V43" s="642">
        <f t="shared" si="32"/>
        <v>4.5907225</v>
      </c>
      <c r="W43" s="624">
        <f t="shared" si="33"/>
        <v>70</v>
      </c>
    </row>
    <row r="44" spans="2:23">
      <c r="B44" s="640">
        <v>44651</v>
      </c>
      <c r="C44" s="644">
        <f t="shared" si="21"/>
        <v>3.8577500000000002</v>
      </c>
      <c r="H44" s="646">
        <f>+'BRL USD'!Q265</f>
        <v>4.7377647226038757</v>
      </c>
      <c r="I44" s="646">
        <f>+RBOB!R265</f>
        <v>3.1896</v>
      </c>
      <c r="J44" s="622">
        <f t="shared" si="22"/>
        <v>2.9396</v>
      </c>
      <c r="K44" s="622">
        <f t="shared" si="23"/>
        <v>0.77656001120000007</v>
      </c>
      <c r="L44" s="622">
        <f t="shared" si="24"/>
        <v>2.5830249999999999E-2</v>
      </c>
      <c r="M44" s="623">
        <f t="shared" si="25"/>
        <v>0.80239026120000001</v>
      </c>
      <c r="N44" s="623">
        <f t="shared" si="26"/>
        <v>3.8015362732742695</v>
      </c>
      <c r="O44" s="623">
        <f t="shared" si="27"/>
        <v>-5.6213726725730773E-2</v>
      </c>
      <c r="P44" s="645">
        <f t="shared" si="28"/>
        <v>1.4571635467754751</v>
      </c>
      <c r="R44" s="623">
        <f t="shared" si="29"/>
        <v>6.4626116645662579</v>
      </c>
      <c r="S44" s="623">
        <f t="shared" si="30"/>
        <v>4.5238281651963801</v>
      </c>
      <c r="U44" s="642">
        <f t="shared" si="31"/>
        <v>6.5581750000000003</v>
      </c>
      <c r="V44" s="642">
        <f t="shared" si="32"/>
        <v>4.5907225</v>
      </c>
      <c r="W44" s="624">
        <f t="shared" si="33"/>
        <v>70</v>
      </c>
    </row>
    <row r="45" spans="2:23">
      <c r="B45" s="640">
        <v>44652</v>
      </c>
      <c r="C45" s="644">
        <f t="shared" si="21"/>
        <v>3.8577500000000002</v>
      </c>
      <c r="H45" s="646">
        <f>+'BRL USD'!R266</f>
        <v>4.6992481203007523</v>
      </c>
      <c r="I45" s="646">
        <f>+RBOB!S266</f>
        <v>3.1535000000000002</v>
      </c>
      <c r="J45" s="622">
        <f t="shared" si="22"/>
        <v>2.9035000000000002</v>
      </c>
      <c r="K45" s="622">
        <f t="shared" si="23"/>
        <v>0.76702340200000019</v>
      </c>
      <c r="L45" s="622">
        <f t="shared" si="24"/>
        <v>2.596E-2</v>
      </c>
      <c r="M45" s="623">
        <f t="shared" si="25"/>
        <v>0.79298340200000017</v>
      </c>
      <c r="N45" s="623">
        <f t="shared" si="26"/>
        <v>3.7264257612781968</v>
      </c>
      <c r="O45" s="623">
        <f t="shared" si="27"/>
        <v>-0.13132423872180343</v>
      </c>
      <c r="P45" s="645">
        <f t="shared" si="28"/>
        <v>3.4041666443342167</v>
      </c>
      <c r="R45" s="623">
        <f t="shared" si="29"/>
        <v>6.3349237941729344</v>
      </c>
      <c r="S45" s="623">
        <f t="shared" si="30"/>
        <v>4.4344466559210538</v>
      </c>
      <c r="U45" s="642">
        <f t="shared" si="31"/>
        <v>6.5581750000000003</v>
      </c>
      <c r="V45" s="642">
        <f t="shared" si="32"/>
        <v>4.5907225</v>
      </c>
      <c r="W45" s="624">
        <f t="shared" si="33"/>
        <v>70</v>
      </c>
    </row>
    <row r="46" spans="2:23">
      <c r="B46" s="640">
        <v>44655</v>
      </c>
      <c r="C46" s="644">
        <f t="shared" si="21"/>
        <v>3.8577500000000002</v>
      </c>
      <c r="H46" s="646">
        <f>+'BRL USD'!R267</f>
        <v>4.6446818392940088</v>
      </c>
      <c r="I46" s="646">
        <f>+RBOB!S267</f>
        <v>3.1981000000000002</v>
      </c>
      <c r="J46" s="622">
        <f t="shared" si="22"/>
        <v>2.9481000000000002</v>
      </c>
      <c r="K46" s="622">
        <f t="shared" si="23"/>
        <v>0.77880547320000015</v>
      </c>
      <c r="L46" s="622">
        <f t="shared" si="24"/>
        <v>2.6147499999999997E-2</v>
      </c>
      <c r="M46" s="623">
        <f t="shared" si="25"/>
        <v>0.80495297320000014</v>
      </c>
      <c r="N46" s="623">
        <f t="shared" si="26"/>
        <v>3.7387504561077578</v>
      </c>
      <c r="O46" s="623">
        <f t="shared" si="27"/>
        <v>-0.11899954389224243</v>
      </c>
      <c r="P46" s="645">
        <f t="shared" si="28"/>
        <v>3.0846878074588191</v>
      </c>
      <c r="R46" s="623">
        <f t="shared" si="29"/>
        <v>6.355875775383188</v>
      </c>
      <c r="S46" s="623">
        <f t="shared" si="30"/>
        <v>4.4491130427682313</v>
      </c>
      <c r="U46" s="642">
        <f t="shared" si="31"/>
        <v>6.5581750000000003</v>
      </c>
      <c r="V46" s="642">
        <f t="shared" si="32"/>
        <v>4.5907225</v>
      </c>
      <c r="W46" s="624">
        <f t="shared" si="33"/>
        <v>70</v>
      </c>
    </row>
    <row r="47" spans="2:23">
      <c r="B47" s="640">
        <v>44656</v>
      </c>
      <c r="C47" s="644">
        <f t="shared" si="21"/>
        <v>3.8577500000000002</v>
      </c>
      <c r="H47" s="646">
        <f>+'BRL USD'!R268</f>
        <v>4.6838407494145198</v>
      </c>
      <c r="I47" s="646">
        <f>+RBOB!S268</f>
        <v>3.1648999999999998</v>
      </c>
      <c r="J47" s="622">
        <f t="shared" si="22"/>
        <v>2.9148999999999998</v>
      </c>
      <c r="K47" s="622">
        <f t="shared" si="23"/>
        <v>0.77003496280000006</v>
      </c>
      <c r="L47" s="622">
        <f t="shared" si="24"/>
        <v>2.6012500000000001E-2</v>
      </c>
      <c r="M47" s="623">
        <f t="shared" si="25"/>
        <v>0.79604746280000005</v>
      </c>
      <c r="N47" s="623">
        <f t="shared" si="26"/>
        <v>3.7285595447306794</v>
      </c>
      <c r="O47" s="623">
        <f t="shared" si="27"/>
        <v>-0.12919045526932083</v>
      </c>
      <c r="P47" s="645">
        <f t="shared" si="28"/>
        <v>3.3488550390595728</v>
      </c>
      <c r="R47" s="623">
        <f t="shared" si="29"/>
        <v>6.3385512260421546</v>
      </c>
      <c r="S47" s="623">
        <f t="shared" si="30"/>
        <v>4.4369858582295079</v>
      </c>
      <c r="U47" s="642">
        <f t="shared" si="31"/>
        <v>6.5581750000000003</v>
      </c>
      <c r="V47" s="642">
        <f t="shared" si="32"/>
        <v>4.5907225</v>
      </c>
      <c r="W47" s="624">
        <f t="shared" si="33"/>
        <v>70</v>
      </c>
    </row>
    <row r="48" spans="2:23">
      <c r="B48" s="640">
        <v>44657</v>
      </c>
      <c r="C48" s="644">
        <f t="shared" si="21"/>
        <v>3.8577500000000002</v>
      </c>
      <c r="H48" s="646">
        <f>+'BRL USD'!R269</f>
        <v>4.7348484848484853</v>
      </c>
      <c r="I48" s="646">
        <f>+RBOB!S269</f>
        <v>3.0461999999999998</v>
      </c>
      <c r="J48" s="622">
        <f t="shared" si="22"/>
        <v>2.7961999999999998</v>
      </c>
      <c r="K48" s="622">
        <f t="shared" si="23"/>
        <v>0.73867774640000006</v>
      </c>
      <c r="L48" s="622">
        <f t="shared" si="24"/>
        <v>2.5839999999999995E-2</v>
      </c>
      <c r="M48" s="623">
        <f t="shared" si="25"/>
        <v>0.76451774640000003</v>
      </c>
      <c r="N48" s="623">
        <f t="shared" si="26"/>
        <v>3.6198756931818186</v>
      </c>
      <c r="O48" s="623">
        <f t="shared" si="27"/>
        <v>-0.23787430681818167</v>
      </c>
      <c r="P48" s="645">
        <f t="shared" si="28"/>
        <v>6.1661410619708761</v>
      </c>
      <c r="R48" s="623">
        <f t="shared" si="29"/>
        <v>6.1537886784090912</v>
      </c>
      <c r="S48" s="623">
        <f t="shared" si="30"/>
        <v>4.3076520748863638</v>
      </c>
      <c r="U48" s="642">
        <f t="shared" si="31"/>
        <v>6.5581750000000003</v>
      </c>
      <c r="V48" s="642">
        <f t="shared" si="32"/>
        <v>4.5907225</v>
      </c>
      <c r="W48" s="624">
        <f t="shared" si="33"/>
        <v>70</v>
      </c>
    </row>
    <row r="49" spans="2:23">
      <c r="B49" s="640">
        <v>44658</v>
      </c>
      <c r="C49" s="644">
        <f t="shared" si="21"/>
        <v>3.8577500000000002</v>
      </c>
      <c r="H49" s="646">
        <f>+'BRL USD'!R270</f>
        <v>4.7687172150691461</v>
      </c>
      <c r="I49" s="646">
        <f>+RBOB!S270</f>
        <v>3.0398000000000001</v>
      </c>
      <c r="J49" s="622">
        <f t="shared" si="22"/>
        <v>2.7898000000000001</v>
      </c>
      <c r="K49" s="622">
        <f t="shared" si="23"/>
        <v>0.73698704560000006</v>
      </c>
      <c r="L49" s="622">
        <f t="shared" si="24"/>
        <v>2.57275E-2</v>
      </c>
      <c r="M49" s="623">
        <f t="shared" si="25"/>
        <v>0.76271454560000007</v>
      </c>
      <c r="N49" s="623">
        <f t="shared" si="26"/>
        <v>3.6371699837863618</v>
      </c>
      <c r="O49" s="623">
        <f t="shared" si="27"/>
        <v>-0.22058001621363843</v>
      </c>
      <c r="P49" s="645">
        <f t="shared" si="28"/>
        <v>5.7178411305459971</v>
      </c>
      <c r="R49" s="623">
        <f t="shared" si="29"/>
        <v>6.183188972436815</v>
      </c>
      <c r="S49" s="623">
        <f t="shared" si="30"/>
        <v>4.3282322807057705</v>
      </c>
      <c r="U49" s="642">
        <f t="shared" si="31"/>
        <v>6.5581750000000003</v>
      </c>
      <c r="V49" s="642">
        <f t="shared" si="32"/>
        <v>4.5907225</v>
      </c>
      <c r="W49" s="624">
        <f t="shared" si="33"/>
        <v>70</v>
      </c>
    </row>
    <row r="50" spans="2:23">
      <c r="B50" s="640">
        <v>44659</v>
      </c>
      <c r="C50" s="644">
        <f t="shared" si="21"/>
        <v>3.8577500000000002</v>
      </c>
      <c r="H50" s="646">
        <f>+'BRL USD'!R271</f>
        <v>4.7314880529926659</v>
      </c>
      <c r="I50" s="646">
        <f>+RBOB!S271</f>
        <v>3.1316000000000002</v>
      </c>
      <c r="J50" s="622">
        <f t="shared" si="22"/>
        <v>2.8816000000000002</v>
      </c>
      <c r="K50" s="622">
        <f t="shared" si="23"/>
        <v>0.76123803520000011</v>
      </c>
      <c r="L50" s="622">
        <f t="shared" si="24"/>
        <v>2.5851249999999999E-2</v>
      </c>
      <c r="M50" s="623">
        <f t="shared" si="25"/>
        <v>0.7870892852000001</v>
      </c>
      <c r="N50" s="623">
        <f t="shared" si="26"/>
        <v>3.7241035495623378</v>
      </c>
      <c r="O50" s="623">
        <f t="shared" si="27"/>
        <v>-0.13364645043766243</v>
      </c>
      <c r="P50" s="645">
        <f t="shared" si="28"/>
        <v>3.4643626579654585</v>
      </c>
      <c r="R50" s="623">
        <f t="shared" si="29"/>
        <v>6.3309760342559738</v>
      </c>
      <c r="S50" s="623">
        <f t="shared" si="30"/>
        <v>4.4316832239791815</v>
      </c>
      <c r="U50" s="642">
        <f t="shared" si="31"/>
        <v>6.5581750000000003</v>
      </c>
      <c r="V50" s="642">
        <f t="shared" si="32"/>
        <v>4.5907225</v>
      </c>
      <c r="W50" s="624">
        <f t="shared" si="33"/>
        <v>70</v>
      </c>
    </row>
    <row r="51" spans="2:23">
      <c r="B51" s="640">
        <v>44662</v>
      </c>
      <c r="C51" s="644">
        <f t="shared" si="21"/>
        <v>3.8577500000000002</v>
      </c>
      <c r="H51" s="646">
        <f>+'BRL USD'!R272</f>
        <v>4.7069898799717578</v>
      </c>
      <c r="I51" s="646">
        <f>+RBOB!S272</f>
        <v>3.0030999999999999</v>
      </c>
      <c r="J51" s="622">
        <f t="shared" si="22"/>
        <v>2.7530999999999999</v>
      </c>
      <c r="K51" s="622">
        <f t="shared" si="23"/>
        <v>0.72729193319999996</v>
      </c>
      <c r="L51" s="622">
        <f t="shared" si="24"/>
        <v>2.5933750000000002E-2</v>
      </c>
      <c r="M51" s="623">
        <f t="shared" si="25"/>
        <v>0.75322568319999994</v>
      </c>
      <c r="N51" s="623">
        <f t="shared" si="26"/>
        <v>3.5454256681572129</v>
      </c>
      <c r="O51" s="623">
        <f t="shared" si="27"/>
        <v>-0.31232433184278729</v>
      </c>
      <c r="P51" s="645">
        <f t="shared" si="28"/>
        <v>8.0960231182110594</v>
      </c>
      <c r="R51" s="623">
        <f t="shared" si="29"/>
        <v>6.0272236358672622</v>
      </c>
      <c r="S51" s="623">
        <f t="shared" si="30"/>
        <v>4.2190565451070832</v>
      </c>
      <c r="U51" s="642">
        <f t="shared" si="31"/>
        <v>6.5581750000000003</v>
      </c>
      <c r="V51" s="642">
        <f t="shared" si="32"/>
        <v>4.5907225</v>
      </c>
      <c r="W51" s="624">
        <f t="shared" si="33"/>
        <v>70</v>
      </c>
    </row>
    <row r="52" spans="2:23">
      <c r="B52" s="640">
        <v>44663</v>
      </c>
      <c r="C52" s="644">
        <f t="shared" si="21"/>
        <v>3.8577500000000002</v>
      </c>
      <c r="H52" s="646">
        <f>+'BRL USD'!R273</f>
        <v>4.6959380136182203</v>
      </c>
      <c r="I52" s="646">
        <f>+RBOB!S273</f>
        <v>3.1537999999999999</v>
      </c>
      <c r="J52" s="622">
        <f t="shared" si="22"/>
        <v>2.9037999999999999</v>
      </c>
      <c r="K52" s="622">
        <f t="shared" si="23"/>
        <v>0.76710265360000007</v>
      </c>
      <c r="L52" s="622">
        <f t="shared" si="24"/>
        <v>2.5971249999999998E-2</v>
      </c>
      <c r="M52" s="623">
        <f t="shared" si="25"/>
        <v>0.79307390360000007</v>
      </c>
      <c r="N52" s="623">
        <f t="shared" si="26"/>
        <v>3.7242258915238322</v>
      </c>
      <c r="O52" s="623">
        <f t="shared" si="27"/>
        <v>-0.13352410847616802</v>
      </c>
      <c r="P52" s="645">
        <f t="shared" si="28"/>
        <v>3.4611913285248708</v>
      </c>
      <c r="R52" s="623">
        <f t="shared" si="29"/>
        <v>6.3311840155905141</v>
      </c>
      <c r="S52" s="623">
        <f t="shared" si="30"/>
        <v>4.4318288109133599</v>
      </c>
      <c r="U52" s="642">
        <f t="shared" si="31"/>
        <v>6.5581750000000003</v>
      </c>
      <c r="V52" s="642">
        <f t="shared" si="32"/>
        <v>4.5907225</v>
      </c>
      <c r="W52" s="624">
        <f t="shared" si="33"/>
        <v>70</v>
      </c>
    </row>
    <row r="53" spans="2:23">
      <c r="B53" s="640">
        <v>44664</v>
      </c>
      <c r="C53" s="644">
        <f t="shared" si="21"/>
        <v>3.8577500000000002</v>
      </c>
      <c r="H53" s="646">
        <f>+'BRL USD'!R274</f>
        <v>4.7003525264394828</v>
      </c>
      <c r="I53" s="646">
        <f>+RBOB!S274</f>
        <v>3.2913000000000001</v>
      </c>
      <c r="J53" s="622">
        <f t="shared" si="22"/>
        <v>3.0413000000000001</v>
      </c>
      <c r="K53" s="622">
        <f t="shared" si="23"/>
        <v>0.80342630360000011</v>
      </c>
      <c r="L53" s="622">
        <f t="shared" si="24"/>
        <v>2.595625E-2</v>
      </c>
      <c r="M53" s="623">
        <f t="shared" si="25"/>
        <v>0.82938255360000013</v>
      </c>
      <c r="N53" s="623">
        <f t="shared" si="26"/>
        <v>3.8983903811985905</v>
      </c>
      <c r="O53" s="623">
        <f t="shared" si="27"/>
        <v>4.0640381198590259E-2</v>
      </c>
      <c r="P53" s="645">
        <f t="shared" si="28"/>
        <v>-1.0534736879940443</v>
      </c>
      <c r="R53" s="623">
        <f t="shared" si="29"/>
        <v>6.6272636480376033</v>
      </c>
      <c r="S53" s="623">
        <f t="shared" si="30"/>
        <v>4.6390845536263221</v>
      </c>
      <c r="U53" s="642">
        <f t="shared" si="31"/>
        <v>6.5581750000000003</v>
      </c>
      <c r="V53" s="642">
        <f t="shared" si="32"/>
        <v>4.5907225</v>
      </c>
      <c r="W53" s="624">
        <f t="shared" si="33"/>
        <v>70</v>
      </c>
    </row>
    <row r="54" spans="2:23">
      <c r="B54" s="640">
        <v>44665</v>
      </c>
      <c r="C54" s="644">
        <f t="shared" si="21"/>
        <v>3.8577500000000002</v>
      </c>
      <c r="H54" s="646">
        <f>+'BRL USD'!R275</f>
        <v>4.7158688988446125</v>
      </c>
      <c r="I54" s="646">
        <f>+RBOB!S275</f>
        <v>3.3814000000000002</v>
      </c>
      <c r="J54" s="622">
        <f t="shared" si="22"/>
        <v>3.1314000000000002</v>
      </c>
      <c r="K54" s="622">
        <f t="shared" si="23"/>
        <v>0.82722820080000004</v>
      </c>
      <c r="L54" s="622">
        <f t="shared" si="24"/>
        <v>2.590375E-2</v>
      </c>
      <c r="M54" s="623">
        <f t="shared" si="25"/>
        <v>0.85313195080000004</v>
      </c>
      <c r="N54" s="623">
        <f t="shared" si="26"/>
        <v>4.0232584333883521</v>
      </c>
      <c r="O54" s="623">
        <f t="shared" si="27"/>
        <v>0.16550843338835186</v>
      </c>
      <c r="P54" s="645">
        <f t="shared" si="28"/>
        <v>-4.2902840616512616</v>
      </c>
      <c r="R54" s="623">
        <f t="shared" si="29"/>
        <v>6.8395393367601987</v>
      </c>
      <c r="S54" s="623">
        <f t="shared" si="30"/>
        <v>4.7876775357321391</v>
      </c>
      <c r="U54" s="642">
        <f t="shared" si="31"/>
        <v>6.5581750000000003</v>
      </c>
      <c r="V54" s="642">
        <f t="shared" si="32"/>
        <v>4.5907225</v>
      </c>
      <c r="W54" s="624">
        <f t="shared" si="33"/>
        <v>70</v>
      </c>
    </row>
    <row r="55" spans="2:23">
      <c r="B55" s="640">
        <v>44669</v>
      </c>
      <c r="C55" s="644">
        <f t="shared" si="21"/>
        <v>3.8577500000000002</v>
      </c>
      <c r="H55" s="646">
        <f>+'BRL USD'!R276</f>
        <v>4.6685340802987865</v>
      </c>
      <c r="I55" s="646">
        <f>+RBOB!S276</f>
        <v>3.3780999999999999</v>
      </c>
      <c r="J55" s="622">
        <f t="shared" si="22"/>
        <v>3.1280999999999999</v>
      </c>
      <c r="K55" s="622">
        <f t="shared" si="23"/>
        <v>0.82635643320000007</v>
      </c>
      <c r="L55" s="622">
        <f t="shared" si="24"/>
        <v>2.6064999999999998E-2</v>
      </c>
      <c r="M55" s="623">
        <f t="shared" si="25"/>
        <v>0.85242143320000008</v>
      </c>
      <c r="N55" s="623">
        <f t="shared" si="26"/>
        <v>3.9795585116713359</v>
      </c>
      <c r="O55" s="623">
        <f t="shared" si="27"/>
        <v>0.12180851167133566</v>
      </c>
      <c r="P55" s="645">
        <f t="shared" si="28"/>
        <v>-3.1575014366233001</v>
      </c>
      <c r="R55" s="623">
        <f t="shared" si="29"/>
        <v>6.7652494698412706</v>
      </c>
      <c r="S55" s="623">
        <f t="shared" si="30"/>
        <v>4.7356746288888889</v>
      </c>
      <c r="U55" s="642">
        <f t="shared" si="31"/>
        <v>6.5581750000000003</v>
      </c>
      <c r="V55" s="642">
        <f t="shared" si="32"/>
        <v>4.5907225</v>
      </c>
      <c r="W55" s="624">
        <f t="shared" si="33"/>
        <v>70</v>
      </c>
    </row>
    <row r="56" spans="2:23">
      <c r="B56" s="640">
        <v>44670</v>
      </c>
      <c r="C56" s="644">
        <f t="shared" si="21"/>
        <v>3.8577500000000002</v>
      </c>
      <c r="H56" s="646">
        <f>+'BRL USD'!R277</f>
        <v>4.6904315196998123</v>
      </c>
      <c r="I56" s="646">
        <f>+RBOB!S277</f>
        <v>3.2473999999999998</v>
      </c>
      <c r="J56" s="622">
        <f t="shared" si="22"/>
        <v>2.9973999999999998</v>
      </c>
      <c r="K56" s="622">
        <f t="shared" si="23"/>
        <v>0.7918291528000001</v>
      </c>
      <c r="L56" s="622">
        <f t="shared" si="24"/>
        <v>2.5990000000000003E-2</v>
      </c>
      <c r="M56" s="623">
        <f t="shared" si="25"/>
        <v>0.81781915280000006</v>
      </c>
      <c r="N56" s="623">
        <f t="shared" si="26"/>
        <v>3.8359247317073173</v>
      </c>
      <c r="O56" s="623">
        <f t="shared" si="27"/>
        <v>-2.1825268292682942E-2</v>
      </c>
      <c r="P56" s="645">
        <f t="shared" si="28"/>
        <v>0.56575123563431529</v>
      </c>
      <c r="R56" s="623">
        <f t="shared" si="29"/>
        <v>6.5210720439024392</v>
      </c>
      <c r="S56" s="623">
        <f t="shared" si="30"/>
        <v>4.5647504307317073</v>
      </c>
      <c r="U56" s="642">
        <f t="shared" si="31"/>
        <v>6.5581750000000003</v>
      </c>
      <c r="V56" s="642">
        <f t="shared" si="32"/>
        <v>4.5907225</v>
      </c>
      <c r="W56" s="624">
        <f t="shared" si="33"/>
        <v>70</v>
      </c>
    </row>
    <row r="57" spans="2:23">
      <c r="B57" s="640">
        <v>44671</v>
      </c>
      <c r="C57" s="644">
        <f t="shared" si="21"/>
        <v>3.8577500000000002</v>
      </c>
      <c r="H57" s="646">
        <f>+'BRL USD'!R278</f>
        <v>4.6317739694302915</v>
      </c>
      <c r="I57" s="646">
        <f>+RBOB!S278</f>
        <v>3.2848000000000002</v>
      </c>
      <c r="J57" s="622">
        <f t="shared" si="22"/>
        <v>3.0348000000000002</v>
      </c>
      <c r="K57" s="622">
        <f t="shared" si="23"/>
        <v>0.80170918560000004</v>
      </c>
      <c r="L57" s="622">
        <f t="shared" si="24"/>
        <v>2.6192500000000004E-2</v>
      </c>
      <c r="M57" s="623">
        <f t="shared" si="25"/>
        <v>0.82790168559999999</v>
      </c>
      <c r="N57" s="623">
        <f t="shared" si="26"/>
        <v>3.834653476609541</v>
      </c>
      <c r="O57" s="623">
        <f t="shared" si="27"/>
        <v>-2.30965233904592E-2</v>
      </c>
      <c r="P57" s="645">
        <f t="shared" si="28"/>
        <v>0.59870451404210323</v>
      </c>
      <c r="R57" s="623">
        <f t="shared" si="29"/>
        <v>6.5189109102362197</v>
      </c>
      <c r="S57" s="623">
        <f t="shared" si="30"/>
        <v>4.5632376371653534</v>
      </c>
      <c r="U57" s="642">
        <f t="shared" si="31"/>
        <v>6.5581750000000003</v>
      </c>
      <c r="V57" s="642">
        <f t="shared" si="32"/>
        <v>4.5907225</v>
      </c>
      <c r="W57" s="624">
        <f t="shared" si="33"/>
        <v>70</v>
      </c>
    </row>
    <row r="58" spans="2:23">
      <c r="B58" s="640">
        <v>44672</v>
      </c>
      <c r="C58" s="644">
        <f t="shared" si="21"/>
        <v>3.8577500000000002</v>
      </c>
      <c r="H58" s="646">
        <f>+'BRL USD'!R279</f>
        <v>4.6805523051720099</v>
      </c>
      <c r="I58" s="646">
        <f>+RBOB!S279</f>
        <v>3.3386</v>
      </c>
      <c r="J58" s="622">
        <f t="shared" si="22"/>
        <v>3.0886</v>
      </c>
      <c r="K58" s="622">
        <f t="shared" si="23"/>
        <v>0.81592163920000005</v>
      </c>
      <c r="L58" s="622">
        <f t="shared" si="24"/>
        <v>2.6023749999999998E-2</v>
      </c>
      <c r="M58" s="623">
        <f t="shared" si="25"/>
        <v>0.84194538920000006</v>
      </c>
      <c r="N58" s="623">
        <f t="shared" si="26"/>
        <v>3.9407694322490054</v>
      </c>
      <c r="O58" s="623">
        <f t="shared" si="27"/>
        <v>8.3019432249005209E-2</v>
      </c>
      <c r="P58" s="645">
        <f t="shared" si="28"/>
        <v>-2.1520169074980222</v>
      </c>
      <c r="R58" s="623">
        <f t="shared" si="29"/>
        <v>6.6993080348233089</v>
      </c>
      <c r="S58" s="623">
        <f t="shared" si="30"/>
        <v>4.6895156243763161</v>
      </c>
      <c r="U58" s="642">
        <f t="shared" si="31"/>
        <v>6.5581750000000003</v>
      </c>
      <c r="V58" s="642">
        <f t="shared" si="32"/>
        <v>4.5907225</v>
      </c>
      <c r="W58" s="624">
        <f t="shared" si="33"/>
        <v>70</v>
      </c>
    </row>
    <row r="59" spans="2:23">
      <c r="B59" s="640">
        <v>44673</v>
      </c>
      <c r="C59" s="644">
        <f t="shared" si="21"/>
        <v>3.8577500000000002</v>
      </c>
      <c r="H59" s="646">
        <f>+'BRL USD'!R280</f>
        <v>4.8449612403100772</v>
      </c>
      <c r="I59" s="646">
        <f>+RBOB!S280</f>
        <v>3.3050000000000002</v>
      </c>
      <c r="J59" s="622">
        <f t="shared" si="22"/>
        <v>3.0550000000000002</v>
      </c>
      <c r="K59" s="622">
        <f t="shared" si="23"/>
        <v>0.80704546000000021</v>
      </c>
      <c r="L59" s="622">
        <f t="shared" si="24"/>
        <v>2.5479999999999999E-2</v>
      </c>
      <c r="M59" s="623">
        <f t="shared" si="25"/>
        <v>0.83252546000000016</v>
      </c>
      <c r="N59" s="623">
        <f t="shared" si="26"/>
        <v>4.033553585271318</v>
      </c>
      <c r="O59" s="623">
        <f t="shared" si="27"/>
        <v>0.17580358527131779</v>
      </c>
      <c r="P59" s="645">
        <f t="shared" si="28"/>
        <v>-4.5571533995546032</v>
      </c>
      <c r="R59" s="623">
        <f t="shared" si="29"/>
        <v>6.8570410949612404</v>
      </c>
      <c r="S59" s="623">
        <f t="shared" si="30"/>
        <v>4.7999287664728678</v>
      </c>
      <c r="U59" s="642">
        <f t="shared" si="31"/>
        <v>6.5581750000000003</v>
      </c>
      <c r="V59" s="642">
        <f t="shared" si="32"/>
        <v>4.5907225</v>
      </c>
      <c r="W59" s="624">
        <f t="shared" si="33"/>
        <v>70</v>
      </c>
    </row>
    <row r="60" spans="2:23">
      <c r="B60" s="640">
        <v>44676</v>
      </c>
      <c r="C60" s="644">
        <f t="shared" si="21"/>
        <v>3.8577500000000002</v>
      </c>
      <c r="H60" s="646">
        <f>+'BRL USD'!R281</f>
        <v>4.8875855327468232</v>
      </c>
      <c r="I60" s="646">
        <f>+RBOB!S281</f>
        <v>3.2397999999999998</v>
      </c>
      <c r="J60" s="622">
        <f t="shared" si="22"/>
        <v>2.9897999999999998</v>
      </c>
      <c r="K60" s="622">
        <f t="shared" si="23"/>
        <v>0.78982144560000012</v>
      </c>
      <c r="L60" s="622">
        <f t="shared" si="24"/>
        <v>2.5344999999999999E-2</v>
      </c>
      <c r="M60" s="623">
        <f t="shared" si="25"/>
        <v>0.81516644560000007</v>
      </c>
      <c r="N60" s="623">
        <f t="shared" si="26"/>
        <v>3.9841957262952108</v>
      </c>
      <c r="O60" s="623">
        <f t="shared" si="27"/>
        <v>0.12644572629521056</v>
      </c>
      <c r="P60" s="645">
        <f t="shared" si="28"/>
        <v>-3.27770659828166</v>
      </c>
      <c r="R60" s="623">
        <f t="shared" si="29"/>
        <v>6.7731327347018588</v>
      </c>
      <c r="S60" s="623">
        <f t="shared" si="30"/>
        <v>4.7411929142913012</v>
      </c>
      <c r="U60" s="642">
        <f t="shared" si="31"/>
        <v>6.5581750000000003</v>
      </c>
      <c r="V60" s="642">
        <f t="shared" si="32"/>
        <v>4.5907225</v>
      </c>
      <c r="W60" s="624">
        <f t="shared" si="33"/>
        <v>70</v>
      </c>
    </row>
    <row r="61" spans="2:23">
      <c r="B61" s="640">
        <v>44677</v>
      </c>
      <c r="C61" s="644">
        <f t="shared" si="21"/>
        <v>3.8577500000000002</v>
      </c>
      <c r="H61" s="646">
        <f>+'BRL USD'!R282</f>
        <v>4.9875311720698203</v>
      </c>
      <c r="I61" s="646">
        <f>+RBOB!S282</f>
        <v>3.3388</v>
      </c>
      <c r="J61" s="622">
        <f t="shared" si="22"/>
        <v>3.0888</v>
      </c>
      <c r="K61" s="622">
        <f t="shared" si="23"/>
        <v>0.81597447360000008</v>
      </c>
      <c r="L61" s="622">
        <f t="shared" si="24"/>
        <v>2.5037500000000015E-2</v>
      </c>
      <c r="M61" s="623">
        <f t="shared" si="25"/>
        <v>0.84101197360000013</v>
      </c>
      <c r="N61" s="623">
        <f t="shared" si="26"/>
        <v>4.1945734344139618</v>
      </c>
      <c r="O61" s="623">
        <f t="shared" si="27"/>
        <v>0.33682343441396156</v>
      </c>
      <c r="P61" s="645">
        <f t="shared" si="28"/>
        <v>-8.7310850732670975</v>
      </c>
      <c r="R61" s="623">
        <f t="shared" si="29"/>
        <v>7.1307748385037346</v>
      </c>
      <c r="S61" s="623">
        <f t="shared" si="30"/>
        <v>4.9915423869526139</v>
      </c>
      <c r="U61" s="642">
        <f t="shared" si="31"/>
        <v>6.5581750000000003</v>
      </c>
      <c r="V61" s="642">
        <f t="shared" si="32"/>
        <v>4.5907225</v>
      </c>
      <c r="W61" s="624">
        <f t="shared" si="33"/>
        <v>70</v>
      </c>
    </row>
    <row r="62" spans="2:23">
      <c r="B62" s="640">
        <v>44678</v>
      </c>
      <c r="C62" s="644">
        <f t="shared" si="21"/>
        <v>3.8577500000000002</v>
      </c>
      <c r="H62" s="646">
        <f>+'BRL USD'!R283</f>
        <v>4.9627791563275432</v>
      </c>
      <c r="I62" s="646">
        <f>+RBOB!S283</f>
        <v>3.456</v>
      </c>
      <c r="J62" s="622">
        <f t="shared" si="22"/>
        <v>3.206</v>
      </c>
      <c r="K62" s="622">
        <f t="shared" si="23"/>
        <v>0.8469354320000001</v>
      </c>
      <c r="L62" s="622">
        <f t="shared" si="24"/>
        <v>2.5112499999999999E-2</v>
      </c>
      <c r="M62" s="623">
        <f t="shared" si="25"/>
        <v>0.87204793200000008</v>
      </c>
      <c r="N62" s="623">
        <f t="shared" si="26"/>
        <v>4.3277813002481391</v>
      </c>
      <c r="O62" s="623">
        <f t="shared" si="27"/>
        <v>0.47003130024813888</v>
      </c>
      <c r="P62" s="645">
        <f t="shared" si="28"/>
        <v>-12.184078808842958</v>
      </c>
      <c r="R62" s="623">
        <f t="shared" si="29"/>
        <v>7.3572282104218365</v>
      </c>
      <c r="S62" s="623">
        <f t="shared" si="30"/>
        <v>5.1500597472952849</v>
      </c>
      <c r="U62" s="642">
        <f t="shared" si="31"/>
        <v>6.5581750000000003</v>
      </c>
      <c r="V62" s="642">
        <f t="shared" si="32"/>
        <v>4.5907225</v>
      </c>
      <c r="W62" s="624">
        <f t="shared" si="33"/>
        <v>70</v>
      </c>
    </row>
    <row r="63" spans="2:23">
      <c r="B63" s="640">
        <v>44679</v>
      </c>
      <c r="C63" s="644">
        <f t="shared" si="21"/>
        <v>3.8577500000000002</v>
      </c>
      <c r="H63" s="646">
        <f>+'BRL USD'!R284</f>
        <v>4.9677098857426722</v>
      </c>
      <c r="I63" s="646">
        <f>+RBOB!S284</f>
        <v>3.5034000000000001</v>
      </c>
      <c r="J63" s="622">
        <f t="shared" si="22"/>
        <v>3.2534000000000001</v>
      </c>
      <c r="K63" s="622">
        <f t="shared" si="23"/>
        <v>0.8594571848</v>
      </c>
      <c r="L63" s="622">
        <f t="shared" si="24"/>
        <v>2.5097500000000005E-2</v>
      </c>
      <c r="M63" s="623">
        <f t="shared" si="25"/>
        <v>0.88455468479999999</v>
      </c>
      <c r="N63" s="623">
        <f t="shared" si="26"/>
        <v>4.3942110521609532</v>
      </c>
      <c r="O63" s="623">
        <f t="shared" si="27"/>
        <v>0.53646105216095297</v>
      </c>
      <c r="P63" s="645">
        <f t="shared" si="28"/>
        <v>-13.906060583525438</v>
      </c>
      <c r="R63" s="623">
        <f t="shared" si="29"/>
        <v>7.4701587886736203</v>
      </c>
      <c r="S63" s="623">
        <f t="shared" si="30"/>
        <v>5.2291111520715337</v>
      </c>
      <c r="U63" s="642">
        <f t="shared" si="31"/>
        <v>6.5581750000000003</v>
      </c>
      <c r="V63" s="642">
        <f t="shared" si="32"/>
        <v>4.5907225</v>
      </c>
      <c r="W63" s="624">
        <f t="shared" si="33"/>
        <v>70</v>
      </c>
    </row>
    <row r="64" spans="2:23">
      <c r="B64" s="640">
        <v>44680</v>
      </c>
      <c r="C64" s="644">
        <f t="shared" si="21"/>
        <v>3.8577500000000002</v>
      </c>
      <c r="H64" s="646">
        <f>+'BRL USD'!R285</f>
        <v>4.9190811156475966</v>
      </c>
      <c r="I64" s="646">
        <f>+RBOB!S285</f>
        <v>3.4721000000000002</v>
      </c>
      <c r="J64" s="622">
        <f t="shared" si="22"/>
        <v>3.2221000000000002</v>
      </c>
      <c r="K64" s="622">
        <f t="shared" si="23"/>
        <v>0.85118860120000006</v>
      </c>
      <c r="L64" s="622">
        <f t="shared" si="24"/>
        <v>2.5246749999999998E-2</v>
      </c>
      <c r="M64" s="623">
        <f t="shared" si="25"/>
        <v>0.87643535120000005</v>
      </c>
      <c r="N64" s="623">
        <f t="shared" si="26"/>
        <v>4.3112565851738891</v>
      </c>
      <c r="O64" s="623">
        <f t="shared" si="27"/>
        <v>0.45350658517388887</v>
      </c>
      <c r="P64" s="645">
        <f t="shared" si="28"/>
        <v>-11.755727695519113</v>
      </c>
      <c r="R64" s="623">
        <f t="shared" si="29"/>
        <v>7.3291361947956108</v>
      </c>
      <c r="S64" s="623">
        <f t="shared" si="30"/>
        <v>5.1303953363569272</v>
      </c>
      <c r="U64" s="642">
        <f t="shared" si="31"/>
        <v>6.5581750000000003</v>
      </c>
      <c r="V64" s="642">
        <f t="shared" si="32"/>
        <v>4.5907225</v>
      </c>
      <c r="W64" s="624">
        <f t="shared" si="33"/>
        <v>70</v>
      </c>
    </row>
    <row r="65" spans="2:23">
      <c r="B65" s="640">
        <v>44683</v>
      </c>
      <c r="C65" s="644">
        <f t="shared" si="21"/>
        <v>3.8577500000000002</v>
      </c>
      <c r="H65" s="646">
        <f>+'BRL USD'!S286</f>
        <v>5.1308363263211909</v>
      </c>
      <c r="I65" s="646">
        <f>+RBOB!T286</f>
        <v>3.5101</v>
      </c>
      <c r="J65" s="622">
        <f t="shared" si="22"/>
        <v>3.2601</v>
      </c>
      <c r="K65" s="622">
        <f t="shared" si="23"/>
        <v>0.8612271372000001</v>
      </c>
      <c r="L65" s="622">
        <f t="shared" si="24"/>
        <v>2.46175E-2</v>
      </c>
      <c r="M65" s="623">
        <f t="shared" si="25"/>
        <v>0.88584463720000006</v>
      </c>
      <c r="N65" s="623">
        <f t="shared" si="26"/>
        <v>4.5451238440225765</v>
      </c>
      <c r="O65" s="623">
        <f t="shared" si="27"/>
        <v>0.68737384402257629</v>
      </c>
      <c r="P65" s="645">
        <f t="shared" si="28"/>
        <v>-17.817998678571101</v>
      </c>
      <c r="R65" s="623">
        <f t="shared" si="29"/>
        <v>7.7267105348383804</v>
      </c>
      <c r="S65" s="623">
        <f t="shared" si="30"/>
        <v>5.4086973743868656</v>
      </c>
      <c r="U65" s="642">
        <f t="shared" si="31"/>
        <v>6.5581750000000003</v>
      </c>
      <c r="V65" s="642">
        <f t="shared" si="32"/>
        <v>4.5907225</v>
      </c>
      <c r="W65" s="624">
        <f t="shared" si="33"/>
        <v>70</v>
      </c>
    </row>
    <row r="66" spans="2:23" ht="15">
      <c r="B66" s="96">
        <v>44684</v>
      </c>
      <c r="C66" s="644">
        <f t="shared" si="21"/>
        <v>3.8577500000000002</v>
      </c>
      <c r="H66" s="646">
        <f>+'BRL USD'!S287</f>
        <v>5.005005005005005</v>
      </c>
      <c r="I66" s="646">
        <f>+RBOB!T287</f>
        <v>3.5011999999999999</v>
      </c>
      <c r="J66" s="622">
        <f t="shared" si="22"/>
        <v>3.2511999999999999</v>
      </c>
      <c r="K66" s="622">
        <f t="shared" si="23"/>
        <v>0.85887600640000006</v>
      </c>
      <c r="L66" s="622">
        <f t="shared" si="24"/>
        <v>2.4985E-2</v>
      </c>
      <c r="M66" s="623">
        <f t="shared" si="25"/>
        <v>0.88386100640000009</v>
      </c>
      <c r="N66" s="623">
        <f t="shared" si="26"/>
        <v>4.4237287607607616</v>
      </c>
      <c r="O66" s="623">
        <f t="shared" si="27"/>
        <v>0.56597876076076137</v>
      </c>
      <c r="P66" s="645">
        <f t="shared" si="28"/>
        <v>-14.671214069360673</v>
      </c>
      <c r="R66" s="623">
        <f t="shared" si="29"/>
        <v>7.5203388932932942</v>
      </c>
      <c r="S66" s="623">
        <f t="shared" si="30"/>
        <v>5.2642372253053056</v>
      </c>
      <c r="U66" s="642">
        <f t="shared" si="31"/>
        <v>6.5581750000000003</v>
      </c>
      <c r="V66" s="642">
        <f t="shared" si="32"/>
        <v>4.5907225</v>
      </c>
      <c r="W66" s="624">
        <f t="shared" si="33"/>
        <v>70</v>
      </c>
    </row>
    <row r="67" spans="2:23" ht="15">
      <c r="B67" s="96">
        <v>44685</v>
      </c>
      <c r="C67" s="644">
        <f t="shared" si="21"/>
        <v>3.8577500000000002</v>
      </c>
      <c r="H67" s="646">
        <f>+'BRL USD'!S288</f>
        <v>4.9566294919454768</v>
      </c>
      <c r="I67" s="646">
        <f>+RBOB!T288</f>
        <v>3.6522999999999999</v>
      </c>
      <c r="J67" s="622">
        <f t="shared" si="22"/>
        <v>3.4022999999999999</v>
      </c>
      <c r="K67" s="622">
        <f t="shared" si="23"/>
        <v>0.89879239560000013</v>
      </c>
      <c r="L67" s="622">
        <f t="shared" si="24"/>
        <v>2.5131250000000001E-2</v>
      </c>
      <c r="M67" s="623">
        <f t="shared" si="25"/>
        <v>0.92392364560000018</v>
      </c>
      <c r="N67" s="623">
        <f t="shared" si="26"/>
        <v>4.5795471900867417</v>
      </c>
      <c r="O67" s="623">
        <f t="shared" si="27"/>
        <v>0.72179719008674148</v>
      </c>
      <c r="P67" s="645">
        <f t="shared" si="28"/>
        <v>-18.71031534150065</v>
      </c>
      <c r="R67" s="623">
        <f t="shared" si="29"/>
        <v>7.7852302231474608</v>
      </c>
      <c r="S67" s="623">
        <f t="shared" si="30"/>
        <v>5.4496611562032227</v>
      </c>
      <c r="U67" s="642">
        <f t="shared" si="31"/>
        <v>6.5581750000000003</v>
      </c>
      <c r="V67" s="642">
        <f t="shared" si="32"/>
        <v>4.5907225</v>
      </c>
      <c r="W67" s="624">
        <f t="shared" si="33"/>
        <v>70</v>
      </c>
    </row>
    <row r="68" spans="2:23" ht="15">
      <c r="B68" s="96">
        <v>44686</v>
      </c>
      <c r="C68" s="644">
        <f t="shared" si="21"/>
        <v>3.8577500000000002</v>
      </c>
      <c r="H68" s="646">
        <f>+'BRL USD'!S289</f>
        <v>5.0697084917617232</v>
      </c>
      <c r="I68" s="646">
        <f>+RBOB!T289</f>
        <v>3.6587000000000001</v>
      </c>
      <c r="J68" s="622">
        <f t="shared" si="22"/>
        <v>3.4087000000000001</v>
      </c>
      <c r="K68" s="622">
        <f t="shared" si="23"/>
        <v>0.90048309640000013</v>
      </c>
      <c r="L68" s="622">
        <f t="shared" si="24"/>
        <v>2.4793750000000003E-2</v>
      </c>
      <c r="M68" s="623">
        <f t="shared" si="25"/>
        <v>0.92527684640000007</v>
      </c>
      <c r="N68" s="623">
        <f t="shared" si="26"/>
        <v>4.6908838854245882</v>
      </c>
      <c r="O68" s="623">
        <f t="shared" si="27"/>
        <v>0.83313388542458799</v>
      </c>
      <c r="P68" s="645">
        <f t="shared" si="28"/>
        <v>-21.596367971604892</v>
      </c>
      <c r="R68" s="623">
        <f t="shared" si="29"/>
        <v>7.9745026052218</v>
      </c>
      <c r="S68" s="623">
        <f t="shared" si="30"/>
        <v>5.5821518236552601</v>
      </c>
      <c r="U68" s="642">
        <f t="shared" si="31"/>
        <v>6.5581750000000003</v>
      </c>
      <c r="V68" s="642">
        <f t="shared" si="32"/>
        <v>4.5907225</v>
      </c>
      <c r="W68" s="624">
        <f t="shared" si="33"/>
        <v>70</v>
      </c>
    </row>
    <row r="69" spans="2:23" ht="15">
      <c r="B69" s="96">
        <v>44687</v>
      </c>
      <c r="C69" s="644">
        <f t="shared" si="21"/>
        <v>3.8577500000000002</v>
      </c>
      <c r="H69" s="646">
        <f>+'BRL USD'!S290</f>
        <v>5.1177072671443193</v>
      </c>
      <c r="I69" s="646">
        <f>+RBOB!T290</f>
        <v>3.7589999999999999</v>
      </c>
      <c r="J69" s="622">
        <f t="shared" si="22"/>
        <v>3.5089999999999999</v>
      </c>
      <c r="K69" s="622">
        <f t="shared" si="23"/>
        <v>0.92697954800000004</v>
      </c>
      <c r="L69" s="622">
        <f t="shared" si="24"/>
        <v>2.4655E-2</v>
      </c>
      <c r="M69" s="623">
        <f t="shared" si="25"/>
        <v>0.95163454800000002</v>
      </c>
      <c r="N69" s="623">
        <f t="shared" si="26"/>
        <v>4.8701870419651998</v>
      </c>
      <c r="O69" s="623">
        <f t="shared" si="27"/>
        <v>1.0124370419651996</v>
      </c>
      <c r="P69" s="645">
        <f t="shared" si="28"/>
        <v>-26.244236717392244</v>
      </c>
      <c r="R69" s="623">
        <f t="shared" si="29"/>
        <v>8.2793179713408396</v>
      </c>
      <c r="S69" s="623">
        <f t="shared" si="30"/>
        <v>5.795522579938587</v>
      </c>
      <c r="U69" s="642">
        <f t="shared" si="31"/>
        <v>6.5581750000000003</v>
      </c>
      <c r="V69" s="642">
        <f t="shared" si="32"/>
        <v>4.5907225</v>
      </c>
      <c r="W69" s="624">
        <f t="shared" si="33"/>
        <v>70</v>
      </c>
    </row>
    <row r="70" spans="2:23" ht="15">
      <c r="B70" s="96">
        <v>44690</v>
      </c>
      <c r="C70" s="644">
        <f t="shared" si="21"/>
        <v>3.8577500000000002</v>
      </c>
      <c r="H70" s="646">
        <f>+'BRL USD'!S291</f>
        <v>5.1853772361939336</v>
      </c>
      <c r="I70" s="646">
        <f>+RBOB!T291</f>
        <v>3.6419000000000001</v>
      </c>
      <c r="J70" s="622">
        <f t="shared" si="22"/>
        <v>3.3919000000000001</v>
      </c>
      <c r="K70" s="622">
        <f t="shared" si="23"/>
        <v>0.8960450068000001</v>
      </c>
      <c r="L70" s="622">
        <f t="shared" si="24"/>
        <v>2.4463749999999996E-2</v>
      </c>
      <c r="M70" s="623">
        <f t="shared" si="25"/>
        <v>0.92050875680000011</v>
      </c>
      <c r="N70" s="623">
        <f t="shared" si="26"/>
        <v>4.7731851532278986</v>
      </c>
      <c r="O70" s="623">
        <f t="shared" si="27"/>
        <v>0.91543515322789837</v>
      </c>
      <c r="P70" s="645">
        <f t="shared" si="28"/>
        <v>-23.729768731200785</v>
      </c>
      <c r="R70" s="623">
        <f t="shared" si="29"/>
        <v>8.1144147604874277</v>
      </c>
      <c r="S70" s="623">
        <f t="shared" si="30"/>
        <v>5.6800903323411989</v>
      </c>
      <c r="U70" s="642">
        <f t="shared" si="31"/>
        <v>6.5581750000000003</v>
      </c>
      <c r="V70" s="642">
        <f t="shared" si="32"/>
        <v>4.5907225</v>
      </c>
      <c r="W70" s="624">
        <f t="shared" si="33"/>
        <v>70</v>
      </c>
    </row>
    <row r="71" spans="2:23" ht="15">
      <c r="B71" s="96">
        <v>44691</v>
      </c>
      <c r="C71" s="644">
        <f t="shared" si="21"/>
        <v>3.8577500000000002</v>
      </c>
      <c r="H71" s="646">
        <f>+'BRL USD'!S292</f>
        <v>5.1572975760701398</v>
      </c>
      <c r="I71" s="646">
        <f>+RBOB!T292</f>
        <v>3.5415000000000001</v>
      </c>
      <c r="J71" s="622">
        <f t="shared" ref="J71:J90" si="34">+I71-$J$30</f>
        <v>3.2915000000000001</v>
      </c>
      <c r="K71" s="622">
        <f t="shared" ref="K71:K95" si="35">(+J71*$K$30)/1000</f>
        <v>0.86952213800000011</v>
      </c>
      <c r="L71" s="622">
        <f t="shared" ref="L71:L95" si="36">((75/H71)+10)/1000</f>
        <v>2.4542499999999998E-2</v>
      </c>
      <c r="M71" s="623">
        <f t="shared" ref="M71:M95" si="37">+K71+L71</f>
        <v>0.89406463800000013</v>
      </c>
      <c r="N71" s="623">
        <f t="shared" ref="N71:N95" si="38">+M71*H71</f>
        <v>4.6109573904074281</v>
      </c>
      <c r="O71" s="623">
        <f t="shared" ref="O71:O95" si="39">+N71-C71</f>
        <v>0.7532073904074279</v>
      </c>
      <c r="P71" s="645">
        <f t="shared" ref="P71:P95" si="40">(1-(+N71/C71))*100</f>
        <v>-19.524525705590779</v>
      </c>
      <c r="R71" s="623">
        <f t="shared" ref="R71:R95" si="41">+N71+(N71*$R$3)</f>
        <v>7.8386275636926275</v>
      </c>
      <c r="S71" s="623">
        <f t="shared" ref="S71:S95" si="42">+R71*0.7</f>
        <v>5.4870392945848385</v>
      </c>
      <c r="U71" s="642">
        <f t="shared" ref="U71:U95" si="43">+C71+(C71*$R$3)</f>
        <v>6.5581750000000003</v>
      </c>
      <c r="V71" s="642">
        <f t="shared" ref="V71:V95" si="44">+U71*0.7</f>
        <v>4.5907225</v>
      </c>
      <c r="W71" s="624">
        <f t="shared" ref="W71:W95" si="45">(+V71/U71)*100</f>
        <v>70</v>
      </c>
    </row>
    <row r="72" spans="2:23" ht="15">
      <c r="B72" s="96">
        <v>44692</v>
      </c>
      <c r="C72" s="644">
        <f t="shared" si="21"/>
        <v>3.8577500000000002</v>
      </c>
      <c r="H72" s="646">
        <f>+'BRL USD'!S293</f>
        <v>5.1559680329981949</v>
      </c>
      <c r="I72" s="646">
        <f>+RBOB!T293</f>
        <v>3.6855000000000002</v>
      </c>
      <c r="J72" s="622">
        <f t="shared" si="34"/>
        <v>3.4355000000000002</v>
      </c>
      <c r="K72" s="622">
        <f t="shared" si="35"/>
        <v>0.90756290600000011</v>
      </c>
      <c r="L72" s="622">
        <f t="shared" si="36"/>
        <v>2.4546250000000002E-2</v>
      </c>
      <c r="M72" s="623">
        <f t="shared" si="37"/>
        <v>0.93210915600000011</v>
      </c>
      <c r="N72" s="623">
        <f t="shared" si="38"/>
        <v>4.8059250116009284</v>
      </c>
      <c r="O72" s="623">
        <f t="shared" si="39"/>
        <v>0.94817501160092821</v>
      </c>
      <c r="P72" s="645">
        <f t="shared" si="40"/>
        <v>-24.578446286071621</v>
      </c>
      <c r="R72" s="623">
        <f t="shared" si="41"/>
        <v>8.1700725197215789</v>
      </c>
      <c r="S72" s="623">
        <f t="shared" si="42"/>
        <v>5.7190507638051047</v>
      </c>
      <c r="U72" s="642">
        <f t="shared" si="43"/>
        <v>6.5581750000000003</v>
      </c>
      <c r="V72" s="642">
        <f t="shared" si="44"/>
        <v>4.5907225</v>
      </c>
      <c r="W72" s="624">
        <f t="shared" si="45"/>
        <v>70</v>
      </c>
    </row>
    <row r="73" spans="2:23" ht="15">
      <c r="B73" s="96">
        <v>44693</v>
      </c>
      <c r="C73" s="644">
        <f t="shared" si="21"/>
        <v>3.8577500000000002</v>
      </c>
      <c r="H73" s="646">
        <f>+'BRL USD'!S294</f>
        <v>5.1813471502590671</v>
      </c>
      <c r="I73" s="646">
        <f>+RBOB!T294</f>
        <v>3.7917000000000001</v>
      </c>
      <c r="J73" s="622">
        <f t="shared" si="34"/>
        <v>3.5417000000000001</v>
      </c>
      <c r="K73" s="622">
        <f t="shared" si="35"/>
        <v>0.93561797240000011</v>
      </c>
      <c r="L73" s="622">
        <f t="shared" si="36"/>
        <v>2.4475E-2</v>
      </c>
      <c r="M73" s="623">
        <f t="shared" si="37"/>
        <v>0.96009297240000013</v>
      </c>
      <c r="N73" s="623">
        <f t="shared" si="38"/>
        <v>4.9745749865284976</v>
      </c>
      <c r="O73" s="623">
        <f t="shared" si="39"/>
        <v>1.1168249865284974</v>
      </c>
      <c r="P73" s="645">
        <f t="shared" si="40"/>
        <v>-28.950164902559706</v>
      </c>
      <c r="R73" s="623">
        <f t="shared" si="41"/>
        <v>8.456777477098445</v>
      </c>
      <c r="S73" s="623">
        <f t="shared" si="42"/>
        <v>5.9197442339689115</v>
      </c>
      <c r="U73" s="642">
        <f t="shared" si="43"/>
        <v>6.5581750000000003</v>
      </c>
      <c r="V73" s="642">
        <f t="shared" si="44"/>
        <v>4.5907225</v>
      </c>
      <c r="W73" s="624">
        <f t="shared" si="45"/>
        <v>70</v>
      </c>
    </row>
    <row r="74" spans="2:23" ht="15">
      <c r="B74" s="96">
        <v>44694</v>
      </c>
      <c r="C74" s="644">
        <f t="shared" si="21"/>
        <v>3.8577500000000002</v>
      </c>
      <c r="H74" s="646">
        <f>+'BRL USD'!S295</f>
        <v>5.0748540979446837</v>
      </c>
      <c r="I74" s="646">
        <f>+RBOB!T295</f>
        <v>3.9578000000000002</v>
      </c>
      <c r="J74" s="622">
        <f t="shared" si="34"/>
        <v>3.7078000000000002</v>
      </c>
      <c r="K74" s="622">
        <f t="shared" si="35"/>
        <v>0.97949694160000012</v>
      </c>
      <c r="L74" s="622">
        <f t="shared" si="36"/>
        <v>2.4778750000000002E-2</v>
      </c>
      <c r="M74" s="623">
        <f t="shared" si="37"/>
        <v>1.0042756916000002</v>
      </c>
      <c r="N74" s="623">
        <f t="shared" si="38"/>
        <v>5.096552608982492</v>
      </c>
      <c r="O74" s="623">
        <f t="shared" si="39"/>
        <v>1.2388026089824917</v>
      </c>
      <c r="P74" s="645">
        <f t="shared" si="40"/>
        <v>-32.112050002786383</v>
      </c>
      <c r="R74" s="623">
        <f t="shared" si="41"/>
        <v>8.6641394352702363</v>
      </c>
      <c r="S74" s="623">
        <f t="shared" si="42"/>
        <v>6.0648976046891647</v>
      </c>
      <c r="U74" s="642">
        <f t="shared" si="43"/>
        <v>6.5581750000000003</v>
      </c>
      <c r="V74" s="642">
        <f t="shared" si="44"/>
        <v>4.5907225</v>
      </c>
      <c r="W74" s="624">
        <f t="shared" si="45"/>
        <v>70</v>
      </c>
    </row>
    <row r="75" spans="2:23" ht="15">
      <c r="B75" s="96">
        <v>44697</v>
      </c>
      <c r="C75" s="644">
        <f t="shared" si="21"/>
        <v>3.8577500000000002</v>
      </c>
      <c r="H75" s="646">
        <f>+'BRL USD'!S296</f>
        <v>5.0658561296859173</v>
      </c>
      <c r="I75" s="646">
        <f>+RBOB!T296</f>
        <v>4.0228999999999999</v>
      </c>
      <c r="J75" s="622">
        <f t="shared" si="34"/>
        <v>3.7728999999999999</v>
      </c>
      <c r="K75" s="622">
        <f t="shared" si="35"/>
        <v>0.99669453880000003</v>
      </c>
      <c r="L75" s="622">
        <f t="shared" si="36"/>
        <v>2.4805000000000001E-2</v>
      </c>
      <c r="M75" s="623">
        <f t="shared" si="37"/>
        <v>1.0214995388000001</v>
      </c>
      <c r="N75" s="623">
        <f t="shared" si="38"/>
        <v>5.1747697001013178</v>
      </c>
      <c r="O75" s="623">
        <f t="shared" si="39"/>
        <v>1.3170197001013175</v>
      </c>
      <c r="P75" s="645">
        <f t="shared" si="40"/>
        <v>-34.139581364819314</v>
      </c>
      <c r="R75" s="623">
        <f t="shared" si="41"/>
        <v>8.7971084901722403</v>
      </c>
      <c r="S75" s="623">
        <f t="shared" si="42"/>
        <v>6.1579759431205678</v>
      </c>
      <c r="U75" s="642">
        <f t="shared" si="43"/>
        <v>6.5581750000000003</v>
      </c>
      <c r="V75" s="642">
        <f t="shared" si="44"/>
        <v>4.5907225</v>
      </c>
      <c r="W75" s="624">
        <f t="shared" si="45"/>
        <v>70</v>
      </c>
    </row>
    <row r="76" spans="2:23" ht="15">
      <c r="B76" s="96">
        <v>44698</v>
      </c>
      <c r="C76" s="644">
        <f t="shared" si="21"/>
        <v>3.8577500000000002</v>
      </c>
      <c r="H76" s="646">
        <f>+'BRL USD'!S297</f>
        <v>4.9590875278948676</v>
      </c>
      <c r="I76" s="646">
        <f>+RBOB!T297</f>
        <v>3.9417</v>
      </c>
      <c r="J76" s="622">
        <f t="shared" si="34"/>
        <v>3.6917</v>
      </c>
      <c r="K76" s="622">
        <f t="shared" si="35"/>
        <v>0.97524377240000015</v>
      </c>
      <c r="L76" s="622">
        <f t="shared" si="36"/>
        <v>2.512375E-2</v>
      </c>
      <c r="M76" s="623">
        <f t="shared" si="37"/>
        <v>1.0003675224000002</v>
      </c>
      <c r="N76" s="623">
        <f t="shared" si="38"/>
        <v>4.9609101036449301</v>
      </c>
      <c r="O76" s="623">
        <f t="shared" si="39"/>
        <v>1.1031601036449299</v>
      </c>
      <c r="P76" s="645">
        <f t="shared" si="40"/>
        <v>-28.595945917825926</v>
      </c>
      <c r="R76" s="623">
        <f t="shared" si="41"/>
        <v>8.4335471761963809</v>
      </c>
      <c r="S76" s="623">
        <f t="shared" si="42"/>
        <v>5.9034830233374667</v>
      </c>
      <c r="U76" s="642">
        <f t="shared" si="43"/>
        <v>6.5581750000000003</v>
      </c>
      <c r="V76" s="642">
        <f t="shared" si="44"/>
        <v>4.5907225</v>
      </c>
      <c r="W76" s="624">
        <f t="shared" si="45"/>
        <v>70</v>
      </c>
    </row>
    <row r="77" spans="2:23" ht="15">
      <c r="B77" s="96">
        <v>44699</v>
      </c>
      <c r="C77" s="644">
        <f t="shared" si="21"/>
        <v>3.8577500000000002</v>
      </c>
      <c r="H77" s="646">
        <f>+'BRL USD'!S298</f>
        <v>5.0100200400801604</v>
      </c>
      <c r="I77" s="646">
        <f>+RBOB!T298</f>
        <v>3.7206000000000001</v>
      </c>
      <c r="J77" s="622">
        <f t="shared" si="34"/>
        <v>3.4706000000000001</v>
      </c>
      <c r="K77" s="622">
        <f t="shared" si="35"/>
        <v>0.91683534320000015</v>
      </c>
      <c r="L77" s="622">
        <f t="shared" si="36"/>
        <v>2.4969999999999999E-2</v>
      </c>
      <c r="M77" s="623">
        <f t="shared" si="37"/>
        <v>0.9418053432000002</v>
      </c>
      <c r="N77" s="623">
        <f t="shared" si="38"/>
        <v>4.7184636432865741</v>
      </c>
      <c r="O77" s="623">
        <f t="shared" si="39"/>
        <v>0.86071364328657385</v>
      </c>
      <c r="P77" s="645">
        <f t="shared" si="40"/>
        <v>-22.311286197565259</v>
      </c>
      <c r="R77" s="623">
        <f t="shared" si="41"/>
        <v>8.0213881935871747</v>
      </c>
      <c r="S77" s="623">
        <f t="shared" si="42"/>
        <v>5.6149717355110216</v>
      </c>
      <c r="U77" s="642">
        <f t="shared" si="43"/>
        <v>6.5581750000000003</v>
      </c>
      <c r="V77" s="642">
        <f t="shared" si="44"/>
        <v>4.5907225</v>
      </c>
      <c r="W77" s="624">
        <f t="shared" si="45"/>
        <v>70</v>
      </c>
    </row>
    <row r="78" spans="2:23" ht="15">
      <c r="B78" s="96">
        <v>44700</v>
      </c>
      <c r="C78" s="644">
        <f t="shared" si="21"/>
        <v>3.8577500000000002</v>
      </c>
      <c r="H78" s="646">
        <f>+'BRL USD'!S299</f>
        <v>4.909180166912126</v>
      </c>
      <c r="I78" s="646">
        <f>+RBOB!T299</f>
        <v>3.8317000000000001</v>
      </c>
      <c r="J78" s="622">
        <f t="shared" si="34"/>
        <v>3.5817000000000001</v>
      </c>
      <c r="K78" s="622">
        <f t="shared" si="35"/>
        <v>0.94618485240000005</v>
      </c>
      <c r="L78" s="622">
        <f t="shared" si="36"/>
        <v>2.5277500000000001E-2</v>
      </c>
      <c r="M78" s="623">
        <f t="shared" si="37"/>
        <v>0.97146235240000001</v>
      </c>
      <c r="N78" s="623">
        <f t="shared" si="38"/>
        <v>4.7690837133038784</v>
      </c>
      <c r="O78" s="623">
        <f t="shared" si="39"/>
        <v>0.91133371330387813</v>
      </c>
      <c r="P78" s="645">
        <f t="shared" si="40"/>
        <v>-23.623451838607433</v>
      </c>
      <c r="R78" s="623">
        <f t="shared" si="41"/>
        <v>8.1074423126165929</v>
      </c>
      <c r="S78" s="623">
        <f t="shared" si="42"/>
        <v>5.675209618831615</v>
      </c>
      <c r="U78" s="642">
        <f t="shared" si="43"/>
        <v>6.5581750000000003</v>
      </c>
      <c r="V78" s="642">
        <f t="shared" si="44"/>
        <v>4.5907225</v>
      </c>
      <c r="W78" s="624">
        <f t="shared" si="45"/>
        <v>70</v>
      </c>
    </row>
    <row r="79" spans="2:23" ht="15">
      <c r="B79" s="96">
        <v>44701</v>
      </c>
      <c r="C79" s="644">
        <f t="shared" si="21"/>
        <v>3.8577500000000002</v>
      </c>
      <c r="H79" s="646">
        <f>+'BRL USD'!S300</f>
        <v>4.8804294777940456</v>
      </c>
      <c r="I79" s="646">
        <f>+RBOB!T300</f>
        <v>3.8370000000000002</v>
      </c>
      <c r="J79" s="622">
        <f t="shared" si="34"/>
        <v>3.5870000000000002</v>
      </c>
      <c r="K79" s="622">
        <f t="shared" si="35"/>
        <v>0.94758496400000014</v>
      </c>
      <c r="L79" s="622">
        <f t="shared" si="36"/>
        <v>2.5367500000000001E-2</v>
      </c>
      <c r="M79" s="623">
        <f t="shared" si="37"/>
        <v>0.97295246400000013</v>
      </c>
      <c r="N79" s="623">
        <f t="shared" si="38"/>
        <v>4.7484258857979507</v>
      </c>
      <c r="O79" s="623">
        <f t="shared" si="39"/>
        <v>0.89067588579795043</v>
      </c>
      <c r="P79" s="645">
        <f t="shared" si="40"/>
        <v>-23.087962822835848</v>
      </c>
      <c r="R79" s="623">
        <f t="shared" si="41"/>
        <v>8.0723240058565153</v>
      </c>
      <c r="S79" s="623">
        <f t="shared" si="42"/>
        <v>5.6506268040995602</v>
      </c>
      <c r="U79" s="642">
        <f t="shared" si="43"/>
        <v>6.5581750000000003</v>
      </c>
      <c r="V79" s="642">
        <f t="shared" si="44"/>
        <v>4.5907225</v>
      </c>
      <c r="W79" s="624">
        <f t="shared" si="45"/>
        <v>70</v>
      </c>
    </row>
    <row r="80" spans="2:23" ht="15">
      <c r="B80" s="96">
        <v>44704</v>
      </c>
      <c r="C80" s="644">
        <f t="shared" si="21"/>
        <v>3.8577500000000002</v>
      </c>
      <c r="H80" s="646">
        <f>+'BRL USD'!S301</f>
        <v>4.8181161165984099</v>
      </c>
      <c r="I80" s="646">
        <f>+RBOB!T301</f>
        <v>3.7976999999999999</v>
      </c>
      <c r="J80" s="622">
        <f t="shared" si="34"/>
        <v>3.5476999999999999</v>
      </c>
      <c r="K80" s="622">
        <f t="shared" si="35"/>
        <v>0.93720300440000004</v>
      </c>
      <c r="L80" s="622">
        <f t="shared" si="36"/>
        <v>2.5566249999999999E-2</v>
      </c>
      <c r="M80" s="623">
        <f t="shared" si="37"/>
        <v>0.96276925440000005</v>
      </c>
      <c r="N80" s="623">
        <f t="shared" si="38"/>
        <v>4.6387340611900747</v>
      </c>
      <c r="O80" s="623">
        <f t="shared" si="39"/>
        <v>0.78098406119007446</v>
      </c>
      <c r="P80" s="645">
        <f t="shared" si="40"/>
        <v>-20.24454827788411</v>
      </c>
      <c r="R80" s="623">
        <f t="shared" si="41"/>
        <v>7.8858479040231266</v>
      </c>
      <c r="S80" s="623">
        <f t="shared" si="42"/>
        <v>5.5200935328161886</v>
      </c>
      <c r="U80" s="642">
        <f t="shared" si="43"/>
        <v>6.5581750000000003</v>
      </c>
      <c r="V80" s="642">
        <f t="shared" si="44"/>
        <v>4.5907225</v>
      </c>
      <c r="W80" s="624">
        <f t="shared" si="45"/>
        <v>70</v>
      </c>
    </row>
    <row r="81" spans="2:23" ht="15">
      <c r="B81" s="96">
        <v>44705</v>
      </c>
      <c r="C81" s="644">
        <f t="shared" si="21"/>
        <v>3.8577500000000002</v>
      </c>
      <c r="H81" s="646">
        <f>+'BRL USD'!S302</f>
        <v>4.8309178743961354</v>
      </c>
      <c r="I81" s="646">
        <f>+RBOB!T302</f>
        <v>3.8109999999999999</v>
      </c>
      <c r="J81" s="622">
        <f t="shared" si="34"/>
        <v>3.5609999999999999</v>
      </c>
      <c r="K81" s="622">
        <f t="shared" si="35"/>
        <v>0.94071649200000018</v>
      </c>
      <c r="L81" s="622">
        <f t="shared" si="36"/>
        <v>2.5524999999999999E-2</v>
      </c>
      <c r="M81" s="623">
        <f t="shared" si="37"/>
        <v>0.9662414920000002</v>
      </c>
      <c r="N81" s="623">
        <f t="shared" si="38"/>
        <v>4.6678332946859911</v>
      </c>
      <c r="O81" s="623">
        <f t="shared" si="39"/>
        <v>0.81008329468599083</v>
      </c>
      <c r="P81" s="645">
        <f t="shared" si="40"/>
        <v>-20.998854116673993</v>
      </c>
      <c r="R81" s="623">
        <f t="shared" si="41"/>
        <v>7.9353166009661846</v>
      </c>
      <c r="S81" s="623">
        <f t="shared" si="42"/>
        <v>5.5547216206763288</v>
      </c>
      <c r="U81" s="642">
        <f t="shared" si="43"/>
        <v>6.5581750000000003</v>
      </c>
      <c r="V81" s="642">
        <f t="shared" si="44"/>
        <v>4.5907225</v>
      </c>
      <c r="W81" s="624">
        <f t="shared" si="45"/>
        <v>70</v>
      </c>
    </row>
    <row r="82" spans="2:23" ht="15">
      <c r="B82" s="96">
        <v>44706</v>
      </c>
      <c r="C82" s="644">
        <f t="shared" si="21"/>
        <v>3.8577500000000002</v>
      </c>
      <c r="H82" s="646">
        <f>+'BRL USD'!S303</f>
        <v>4.8192771084337354</v>
      </c>
      <c r="I82" s="646">
        <f>+RBOB!T303</f>
        <v>3.8317000000000001</v>
      </c>
      <c r="J82" s="622">
        <f t="shared" si="34"/>
        <v>3.5817000000000001</v>
      </c>
      <c r="K82" s="622">
        <f t="shared" si="35"/>
        <v>0.94618485240000005</v>
      </c>
      <c r="L82" s="622">
        <f t="shared" si="36"/>
        <v>2.5562499999999998E-2</v>
      </c>
      <c r="M82" s="623">
        <f t="shared" si="37"/>
        <v>0.9717473524000001</v>
      </c>
      <c r="N82" s="623">
        <f t="shared" si="38"/>
        <v>4.6831197706024108</v>
      </c>
      <c r="O82" s="623">
        <f t="shared" si="39"/>
        <v>0.82536977060241057</v>
      </c>
      <c r="P82" s="645">
        <f t="shared" si="40"/>
        <v>-21.395107785688829</v>
      </c>
      <c r="R82" s="623">
        <f t="shared" si="41"/>
        <v>7.9613036100240979</v>
      </c>
      <c r="S82" s="623">
        <f t="shared" si="42"/>
        <v>5.572912527016868</v>
      </c>
      <c r="U82" s="642">
        <f t="shared" si="43"/>
        <v>6.5581750000000003</v>
      </c>
      <c r="V82" s="642">
        <f t="shared" si="44"/>
        <v>4.5907225</v>
      </c>
      <c r="W82" s="624">
        <f t="shared" si="45"/>
        <v>70</v>
      </c>
    </row>
    <row r="83" spans="2:23" ht="15">
      <c r="B83" s="96">
        <v>44707</v>
      </c>
      <c r="C83" s="644">
        <f t="shared" si="21"/>
        <v>3.8577500000000002</v>
      </c>
      <c r="H83" s="646">
        <f>+'BRL USD'!S304</f>
        <v>4.7573739295908659</v>
      </c>
      <c r="I83" s="646">
        <f>+RBOB!T304</f>
        <v>3.8774000000000002</v>
      </c>
      <c r="J83" s="622">
        <f t="shared" si="34"/>
        <v>3.6274000000000002</v>
      </c>
      <c r="K83" s="622">
        <f t="shared" si="35"/>
        <v>0.95825751280000004</v>
      </c>
      <c r="L83" s="622">
        <f t="shared" si="36"/>
        <v>2.5765E-2</v>
      </c>
      <c r="M83" s="623">
        <f t="shared" si="37"/>
        <v>0.98402251280000008</v>
      </c>
      <c r="N83" s="623">
        <f t="shared" si="38"/>
        <v>4.6813630485252142</v>
      </c>
      <c r="O83" s="623">
        <f t="shared" si="39"/>
        <v>0.823613048525214</v>
      </c>
      <c r="P83" s="645">
        <f t="shared" si="40"/>
        <v>-21.349570307179413</v>
      </c>
      <c r="R83" s="623">
        <f t="shared" si="41"/>
        <v>7.9583171824928645</v>
      </c>
      <c r="S83" s="623">
        <f t="shared" si="42"/>
        <v>5.5708220277450051</v>
      </c>
      <c r="U83" s="642">
        <f t="shared" si="43"/>
        <v>6.5581750000000003</v>
      </c>
      <c r="V83" s="642">
        <f t="shared" si="44"/>
        <v>4.5907225</v>
      </c>
      <c r="W83" s="624">
        <f t="shared" si="45"/>
        <v>70</v>
      </c>
    </row>
    <row r="84" spans="2:23" ht="15">
      <c r="B84" s="96">
        <v>44708</v>
      </c>
      <c r="C84" s="644">
        <f t="shared" si="21"/>
        <v>3.8577500000000002</v>
      </c>
      <c r="H84" s="646">
        <f>+'BRL USD'!S305</f>
        <v>4.7404598246029863</v>
      </c>
      <c r="I84" s="646">
        <f>+RBOB!T305</f>
        <v>4.0157999999999996</v>
      </c>
      <c r="J84" s="622">
        <f t="shared" si="34"/>
        <v>3.7657999999999996</v>
      </c>
      <c r="K84" s="622">
        <f t="shared" si="35"/>
        <v>0.99481891759999996</v>
      </c>
      <c r="L84" s="622">
        <f t="shared" si="36"/>
        <v>2.582125E-2</v>
      </c>
      <c r="M84" s="623">
        <f t="shared" si="37"/>
        <v>1.0206401675999999</v>
      </c>
      <c r="N84" s="623">
        <f t="shared" si="38"/>
        <v>4.8383037098838582</v>
      </c>
      <c r="O84" s="623">
        <f t="shared" si="39"/>
        <v>0.98055370988385793</v>
      </c>
      <c r="P84" s="645">
        <f t="shared" si="40"/>
        <v>-25.417761904837221</v>
      </c>
      <c r="R84" s="623">
        <f t="shared" si="41"/>
        <v>8.2251163068025583</v>
      </c>
      <c r="S84" s="623">
        <f t="shared" si="42"/>
        <v>5.7575814147617903</v>
      </c>
      <c r="U84" s="642">
        <f t="shared" si="43"/>
        <v>6.5581750000000003</v>
      </c>
      <c r="V84" s="642">
        <f t="shared" si="44"/>
        <v>4.5907225</v>
      </c>
      <c r="W84" s="624">
        <f t="shared" si="45"/>
        <v>70</v>
      </c>
    </row>
    <row r="85" spans="2:23" ht="15">
      <c r="B85" s="96">
        <v>44711</v>
      </c>
      <c r="C85" s="644">
        <f t="shared" si="21"/>
        <v>3.8577500000000002</v>
      </c>
      <c r="H85" s="646">
        <f>+'BRL USD'!S306</f>
        <v>4.7404598246029863</v>
      </c>
      <c r="I85" s="646">
        <f>+RBOB!T306</f>
        <v>4.0157999999999996</v>
      </c>
      <c r="J85" s="622">
        <f t="shared" si="34"/>
        <v>3.7657999999999996</v>
      </c>
      <c r="K85" s="622">
        <f t="shared" si="35"/>
        <v>0.99481891759999996</v>
      </c>
      <c r="L85" s="622">
        <f t="shared" si="36"/>
        <v>2.582125E-2</v>
      </c>
      <c r="M85" s="623">
        <f t="shared" si="37"/>
        <v>1.0206401675999999</v>
      </c>
      <c r="N85" s="623">
        <f t="shared" si="38"/>
        <v>4.8383037098838582</v>
      </c>
      <c r="O85" s="623">
        <f t="shared" si="39"/>
        <v>0.98055370988385793</v>
      </c>
      <c r="P85" s="645">
        <f t="shared" si="40"/>
        <v>-25.417761904837221</v>
      </c>
      <c r="R85" s="623">
        <f t="shared" si="41"/>
        <v>8.2251163068025583</v>
      </c>
      <c r="S85" s="623">
        <f t="shared" si="42"/>
        <v>5.7575814147617903</v>
      </c>
      <c r="U85" s="642">
        <f t="shared" si="43"/>
        <v>6.5581750000000003</v>
      </c>
      <c r="V85" s="642">
        <f t="shared" si="44"/>
        <v>4.5907225</v>
      </c>
      <c r="W85" s="624">
        <f t="shared" si="45"/>
        <v>70</v>
      </c>
    </row>
    <row r="86" spans="2:23" ht="15">
      <c r="B86" s="96">
        <v>44712</v>
      </c>
      <c r="C86" s="644">
        <f t="shared" si="21"/>
        <v>3.8577500000000002</v>
      </c>
      <c r="H86" s="646">
        <f>+'BRL USD'!S307</f>
        <v>4.7288031399252848</v>
      </c>
      <c r="I86" s="646">
        <f>+RBOB!T307</f>
        <v>4.0804</v>
      </c>
      <c r="J86" s="622">
        <f t="shared" si="34"/>
        <v>3.8304</v>
      </c>
      <c r="K86" s="622">
        <f t="shared" si="35"/>
        <v>1.0118844288000002</v>
      </c>
      <c r="L86" s="622">
        <f t="shared" si="36"/>
        <v>2.5860250000000001E-2</v>
      </c>
      <c r="M86" s="623">
        <f t="shared" si="37"/>
        <v>1.0377446788000002</v>
      </c>
      <c r="N86" s="623">
        <f t="shared" si="38"/>
        <v>4.9072902955501974</v>
      </c>
      <c r="O86" s="623">
        <f t="shared" si="39"/>
        <v>1.0495402955501971</v>
      </c>
      <c r="P86" s="645">
        <f t="shared" si="40"/>
        <v>-27.206021529393997</v>
      </c>
      <c r="R86" s="623">
        <f t="shared" si="41"/>
        <v>8.3423935024353355</v>
      </c>
      <c r="S86" s="623">
        <f t="shared" si="42"/>
        <v>5.8396754517047347</v>
      </c>
      <c r="U86" s="642">
        <f t="shared" si="43"/>
        <v>6.5581750000000003</v>
      </c>
      <c r="V86" s="642">
        <f t="shared" si="44"/>
        <v>4.5907225</v>
      </c>
      <c r="W86" s="624">
        <f t="shared" si="45"/>
        <v>70</v>
      </c>
    </row>
    <row r="87" spans="2:23" ht="15">
      <c r="B87" s="96">
        <v>44713</v>
      </c>
      <c r="C87" s="644">
        <f t="shared" si="21"/>
        <v>3.8577500000000002</v>
      </c>
      <c r="H87" s="646">
        <f>+'BRL USD'!T308</f>
        <v>4.8320850446967869</v>
      </c>
      <c r="I87" s="646">
        <f>+RBOB!U308</f>
        <v>4.0716000000000001</v>
      </c>
      <c r="J87" s="622">
        <f t="shared" si="34"/>
        <v>3.8216000000000001</v>
      </c>
      <c r="K87" s="622">
        <f t="shared" si="35"/>
        <v>1.0095597152000002</v>
      </c>
      <c r="L87" s="622">
        <f t="shared" si="36"/>
        <v>2.5521249999999999E-2</v>
      </c>
      <c r="M87" s="623">
        <f t="shared" si="37"/>
        <v>1.0350809652000001</v>
      </c>
      <c r="N87" s="623">
        <f t="shared" si="38"/>
        <v>5.0015992519932357</v>
      </c>
      <c r="O87" s="623">
        <f t="shared" si="39"/>
        <v>1.1438492519932355</v>
      </c>
      <c r="P87" s="645">
        <f t="shared" si="40"/>
        <v>-29.650683740346985</v>
      </c>
      <c r="R87" s="623">
        <f t="shared" si="41"/>
        <v>8.5027187283885013</v>
      </c>
      <c r="S87" s="623">
        <f t="shared" si="42"/>
        <v>5.9519031098719504</v>
      </c>
      <c r="U87" s="642">
        <f t="shared" si="43"/>
        <v>6.5581750000000003</v>
      </c>
      <c r="V87" s="642">
        <f t="shared" si="44"/>
        <v>4.5907225</v>
      </c>
      <c r="W87" s="624">
        <f t="shared" si="45"/>
        <v>70</v>
      </c>
    </row>
    <row r="88" spans="2:23" ht="15">
      <c r="B88" s="96">
        <v>44714</v>
      </c>
      <c r="C88" s="644">
        <f t="shared" si="21"/>
        <v>3.8577500000000002</v>
      </c>
      <c r="H88" s="646">
        <f>+'BRL USD'!T309</f>
        <v>4.8285852245292125</v>
      </c>
      <c r="I88" s="646">
        <f>+RBOB!U309</f>
        <v>4.1909000000000001</v>
      </c>
      <c r="J88" s="622">
        <f t="shared" si="34"/>
        <v>3.9409000000000001</v>
      </c>
      <c r="K88" s="622">
        <f t="shared" si="35"/>
        <v>1.0410754348</v>
      </c>
      <c r="L88" s="622">
        <f t="shared" si="36"/>
        <v>2.5532500000000003E-2</v>
      </c>
      <c r="M88" s="623">
        <f t="shared" si="37"/>
        <v>1.0666079347999999</v>
      </c>
      <c r="N88" s="623">
        <f t="shared" si="38"/>
        <v>5.1502073143408973</v>
      </c>
      <c r="O88" s="623">
        <f t="shared" si="39"/>
        <v>1.2924573143408971</v>
      </c>
      <c r="P88" s="645">
        <f t="shared" si="40"/>
        <v>-33.502878992700325</v>
      </c>
      <c r="R88" s="623">
        <f t="shared" si="41"/>
        <v>8.7553524343795246</v>
      </c>
      <c r="S88" s="623">
        <f t="shared" si="42"/>
        <v>6.1287467040656667</v>
      </c>
      <c r="U88" s="642">
        <f t="shared" si="43"/>
        <v>6.5581750000000003</v>
      </c>
      <c r="V88" s="642">
        <f t="shared" si="44"/>
        <v>4.5907225</v>
      </c>
      <c r="W88" s="624">
        <f t="shared" si="45"/>
        <v>70</v>
      </c>
    </row>
    <row r="89" spans="2:23" ht="15">
      <c r="B89" s="96">
        <v>44715</v>
      </c>
      <c r="C89" s="644">
        <f t="shared" si="21"/>
        <v>3.8577500000000002</v>
      </c>
      <c r="H89" s="646">
        <f>+'BRL USD'!T310</f>
        <v>4.8204386599180529</v>
      </c>
      <c r="I89" s="646">
        <f>+RBOB!U310</f>
        <v>4.2522000000000002</v>
      </c>
      <c r="J89" s="622">
        <f t="shared" si="34"/>
        <v>4.0022000000000002</v>
      </c>
      <c r="K89" s="622">
        <f t="shared" si="35"/>
        <v>1.0572691784000001</v>
      </c>
      <c r="L89" s="622">
        <f t="shared" si="36"/>
        <v>2.5558749999999995E-2</v>
      </c>
      <c r="M89" s="623">
        <f t="shared" si="37"/>
        <v>1.0828279284000002</v>
      </c>
      <c r="N89" s="623">
        <f t="shared" si="38"/>
        <v>5.2197056080983382</v>
      </c>
      <c r="O89" s="623">
        <f t="shared" si="39"/>
        <v>1.3619556080983379</v>
      </c>
      <c r="P89" s="645">
        <f t="shared" si="40"/>
        <v>-35.304403035405031</v>
      </c>
      <c r="R89" s="623">
        <f t="shared" si="41"/>
        <v>8.8734995337671752</v>
      </c>
      <c r="S89" s="623">
        <f t="shared" si="42"/>
        <v>6.2114496736370226</v>
      </c>
      <c r="U89" s="642">
        <f t="shared" si="43"/>
        <v>6.5581750000000003</v>
      </c>
      <c r="V89" s="642">
        <f t="shared" si="44"/>
        <v>4.5907225</v>
      </c>
      <c r="W89" s="624">
        <f t="shared" si="45"/>
        <v>70</v>
      </c>
    </row>
    <row r="90" spans="2:23" ht="15">
      <c r="B90" s="96">
        <v>44718</v>
      </c>
      <c r="C90" s="644">
        <f t="shared" si="21"/>
        <v>3.8577500000000002</v>
      </c>
      <c r="H90" s="646">
        <f>+'BRL USD'!T311</f>
        <v>4.8355899419729207</v>
      </c>
      <c r="I90" s="646">
        <f>+RBOB!U311</f>
        <v>4.1929999999999996</v>
      </c>
      <c r="J90" s="622">
        <f t="shared" si="34"/>
        <v>3.9429999999999996</v>
      </c>
      <c r="K90" s="622">
        <f t="shared" si="35"/>
        <v>1.0416301960000001</v>
      </c>
      <c r="L90" s="622">
        <f t="shared" si="36"/>
        <v>2.5509999999999998E-2</v>
      </c>
      <c r="M90" s="623">
        <f t="shared" si="37"/>
        <v>1.067140196</v>
      </c>
      <c r="N90" s="623">
        <f t="shared" si="38"/>
        <v>5.1602523984526112</v>
      </c>
      <c r="O90" s="623">
        <f t="shared" si="39"/>
        <v>1.302502398452611</v>
      </c>
      <c r="P90" s="645">
        <f t="shared" si="40"/>
        <v>-33.76326611243887</v>
      </c>
      <c r="R90" s="623">
        <f t="shared" si="41"/>
        <v>8.7724290773694378</v>
      </c>
      <c r="S90" s="623">
        <f t="shared" si="42"/>
        <v>6.1407003541586063</v>
      </c>
      <c r="U90" s="642">
        <f t="shared" si="43"/>
        <v>6.5581750000000003</v>
      </c>
      <c r="V90" s="642">
        <f t="shared" si="44"/>
        <v>4.5907225</v>
      </c>
      <c r="W90" s="624">
        <f t="shared" si="45"/>
        <v>70</v>
      </c>
    </row>
    <row r="91" spans="2:23" s="679" customFormat="1" ht="15">
      <c r="B91" s="104">
        <v>44719</v>
      </c>
      <c r="C91" s="678">
        <f t="shared" si="21"/>
        <v>3.8577500000000002</v>
      </c>
      <c r="H91" s="680">
        <f>+'BRL USD'!T312</f>
        <v>4.90075961774075</v>
      </c>
      <c r="I91" s="680">
        <f>+RBOB!U312</f>
        <v>4.1577000000000002</v>
      </c>
      <c r="J91" s="686">
        <f>+I91-0.6</f>
        <v>3.5577000000000001</v>
      </c>
      <c r="K91" s="681">
        <f t="shared" si="35"/>
        <v>0.93984472440000011</v>
      </c>
      <c r="L91" s="681">
        <f t="shared" si="36"/>
        <v>2.530375E-2</v>
      </c>
      <c r="M91" s="681">
        <f t="shared" si="37"/>
        <v>0.96514847440000007</v>
      </c>
      <c r="N91" s="681">
        <f t="shared" si="38"/>
        <v>4.7299606684636126</v>
      </c>
      <c r="O91" s="681">
        <f t="shared" si="39"/>
        <v>0.87221066846361239</v>
      </c>
      <c r="P91" s="682">
        <f t="shared" si="40"/>
        <v>-22.609310309470864</v>
      </c>
      <c r="R91" s="681">
        <f t="shared" si="41"/>
        <v>8.0409331363881407</v>
      </c>
      <c r="S91" s="681">
        <f t="shared" si="42"/>
        <v>5.6286531954716983</v>
      </c>
      <c r="U91" s="683">
        <f t="shared" si="43"/>
        <v>6.5581750000000003</v>
      </c>
      <c r="V91" s="683">
        <f t="shared" si="44"/>
        <v>4.5907225</v>
      </c>
      <c r="W91" s="684">
        <f t="shared" si="45"/>
        <v>70</v>
      </c>
    </row>
    <row r="92" spans="2:23" s="679" customFormat="1" ht="15">
      <c r="B92" s="104">
        <v>44720</v>
      </c>
      <c r="C92" s="678">
        <f t="shared" si="21"/>
        <v>3.8577500000000002</v>
      </c>
      <c r="H92" s="680">
        <f>+'BRL USD'!T313</f>
        <v>4.9164208456243852</v>
      </c>
      <c r="I92" s="680">
        <f>+RBOB!U313</f>
        <v>4.2218999999999998</v>
      </c>
      <c r="J92" s="686">
        <f>+I92-0.6</f>
        <v>3.6218999999999997</v>
      </c>
      <c r="K92" s="681">
        <f t="shared" si="35"/>
        <v>0.95680456679999992</v>
      </c>
      <c r="L92" s="681">
        <f t="shared" si="36"/>
        <v>2.5255000000000003E-2</v>
      </c>
      <c r="M92" s="681">
        <f t="shared" si="37"/>
        <v>0.98205956679999995</v>
      </c>
      <c r="N92" s="681">
        <f t="shared" si="38"/>
        <v>4.8282181258603734</v>
      </c>
      <c r="O92" s="681">
        <f t="shared" si="39"/>
        <v>0.97046812586037312</v>
      </c>
      <c r="P92" s="682">
        <f t="shared" si="40"/>
        <v>-25.156324952637487</v>
      </c>
      <c r="R92" s="681">
        <f t="shared" si="41"/>
        <v>8.2079708139626355</v>
      </c>
      <c r="S92" s="681">
        <f t="shared" si="42"/>
        <v>5.7455795697738443</v>
      </c>
      <c r="U92" s="683">
        <f t="shared" si="43"/>
        <v>6.5581750000000003</v>
      </c>
      <c r="V92" s="683">
        <f t="shared" si="44"/>
        <v>4.5907225</v>
      </c>
      <c r="W92" s="684">
        <f t="shared" si="45"/>
        <v>70</v>
      </c>
    </row>
    <row r="93" spans="2:23" s="679" customFormat="1" ht="15">
      <c r="B93" s="104">
        <v>44721</v>
      </c>
      <c r="C93" s="678">
        <f t="shared" si="21"/>
        <v>3.8577500000000002</v>
      </c>
      <c r="H93" s="680">
        <f>+'BRL USD'!T314</f>
        <v>4.9321824907521572</v>
      </c>
      <c r="I93" s="680">
        <f>+RBOB!U314</f>
        <v>4.2762000000000002</v>
      </c>
      <c r="J93" s="686">
        <f>+I93-0.6</f>
        <v>3.6762000000000001</v>
      </c>
      <c r="K93" s="681">
        <f t="shared" si="35"/>
        <v>0.97114910640000018</v>
      </c>
      <c r="L93" s="681">
        <f t="shared" si="36"/>
        <v>2.5206250000000003E-2</v>
      </c>
      <c r="M93" s="681">
        <f t="shared" si="37"/>
        <v>0.99635535640000017</v>
      </c>
      <c r="N93" s="681">
        <f t="shared" si="38"/>
        <v>4.9142064434032058</v>
      </c>
      <c r="O93" s="681">
        <f t="shared" si="39"/>
        <v>1.0564564434032055</v>
      </c>
      <c r="P93" s="682">
        <f t="shared" si="40"/>
        <v>-27.38530084643136</v>
      </c>
      <c r="R93" s="681">
        <f t="shared" si="41"/>
        <v>8.3541509537854495</v>
      </c>
      <c r="S93" s="681">
        <f t="shared" si="42"/>
        <v>5.8479056676498145</v>
      </c>
      <c r="U93" s="683">
        <f t="shared" si="43"/>
        <v>6.5581750000000003</v>
      </c>
      <c r="V93" s="683">
        <f t="shared" si="44"/>
        <v>4.5907225</v>
      </c>
      <c r="W93" s="684">
        <f t="shared" si="45"/>
        <v>70</v>
      </c>
    </row>
    <row r="94" spans="2:23" ht="15">
      <c r="B94" s="96">
        <v>44722</v>
      </c>
      <c r="C94" s="644">
        <f t="shared" si="21"/>
        <v>3.8577500000000002</v>
      </c>
      <c r="H94" s="646">
        <f>+'BRL USD'!T315</f>
        <v>5.0112753695815586</v>
      </c>
      <c r="I94" s="646">
        <f>+RBOB!U315</f>
        <v>4.1722000000000001</v>
      </c>
      <c r="J94" s="686">
        <f>+I94-0.6</f>
        <v>3.5722</v>
      </c>
      <c r="K94" s="622">
        <f t="shared" si="35"/>
        <v>0.94367521840000002</v>
      </c>
      <c r="L94" s="622">
        <f t="shared" si="36"/>
        <v>2.4966250000000002E-2</v>
      </c>
      <c r="M94" s="623">
        <f t="shared" si="37"/>
        <v>0.96864146839999998</v>
      </c>
      <c r="N94" s="623">
        <f t="shared" si="38"/>
        <v>4.8541291325482332</v>
      </c>
      <c r="O94" s="623">
        <f t="shared" si="39"/>
        <v>0.99637913254823296</v>
      </c>
      <c r="P94" s="645">
        <f t="shared" si="40"/>
        <v>-25.827986068258248</v>
      </c>
      <c r="R94" s="623">
        <f t="shared" si="41"/>
        <v>8.2520195253319955</v>
      </c>
      <c r="S94" s="623">
        <f t="shared" si="42"/>
        <v>5.7764136677323963</v>
      </c>
      <c r="U94" s="642">
        <f t="shared" si="43"/>
        <v>6.5581750000000003</v>
      </c>
      <c r="V94" s="642">
        <f t="shared" si="44"/>
        <v>4.5907225</v>
      </c>
      <c r="W94" s="624">
        <f t="shared" si="45"/>
        <v>70</v>
      </c>
    </row>
    <row r="95" spans="2:23" ht="15">
      <c r="B95" s="96">
        <v>44725</v>
      </c>
      <c r="C95" s="644">
        <f t="shared" si="21"/>
        <v>3.8577500000000002</v>
      </c>
      <c r="H95" s="646">
        <f>+'BRL USD'!T316</f>
        <v>5.1400668208686708</v>
      </c>
      <c r="I95" s="646">
        <f>+RBOB!U316</f>
        <v>4.0353000000000003</v>
      </c>
      <c r="J95" s="686">
        <f>+I95-0.6</f>
        <v>3.4353000000000002</v>
      </c>
      <c r="K95" s="622">
        <f t="shared" si="35"/>
        <v>0.90751007160000019</v>
      </c>
      <c r="L95" s="622">
        <f t="shared" si="36"/>
        <v>2.4591250000000002E-2</v>
      </c>
      <c r="M95" s="623">
        <f t="shared" si="37"/>
        <v>0.93210132160000014</v>
      </c>
      <c r="N95" s="623">
        <f t="shared" si="38"/>
        <v>4.791063076843999</v>
      </c>
      <c r="O95" s="623">
        <f t="shared" si="39"/>
        <v>0.93331307684399878</v>
      </c>
      <c r="P95" s="645">
        <f t="shared" si="40"/>
        <v>-24.193197507458986</v>
      </c>
      <c r="R95" s="623">
        <f t="shared" si="41"/>
        <v>8.1448072306347985</v>
      </c>
      <c r="S95" s="623">
        <f t="shared" si="42"/>
        <v>5.701365061444359</v>
      </c>
      <c r="U95" s="642">
        <f t="shared" si="43"/>
        <v>6.5581750000000003</v>
      </c>
      <c r="V95" s="642">
        <f t="shared" si="44"/>
        <v>4.5907225</v>
      </c>
      <c r="W95" s="624">
        <f t="shared" si="45"/>
        <v>70</v>
      </c>
    </row>
    <row r="96" spans="2:23" ht="15">
      <c r="B96" s="96">
        <v>44726</v>
      </c>
      <c r="C96" s="644">
        <f t="shared" si="21"/>
        <v>3.8577500000000002</v>
      </c>
      <c r="H96" s="646">
        <f>+'BRL USD'!T317</f>
        <v>5.1692943913155851</v>
      </c>
      <c r="I96" s="646">
        <f>+RBOB!U317</f>
        <v>3.9937999999999998</v>
      </c>
      <c r="J96" s="686">
        <f t="shared" ref="J96:J115" si="46">+I96-0.6</f>
        <v>3.3937999999999997</v>
      </c>
      <c r="K96" s="622">
        <f t="shared" ref="K96:K115" si="47">(+J96*$K$30)/1000</f>
        <v>0.89654693360000004</v>
      </c>
      <c r="L96" s="622">
        <f t="shared" ref="L96:L115" si="48">((75/H96)+10)/1000</f>
        <v>2.4508749999999999E-2</v>
      </c>
      <c r="M96" s="623">
        <f t="shared" ref="M96:M115" si="49">+K96+L96</f>
        <v>0.92105568360000001</v>
      </c>
      <c r="N96" s="623">
        <f t="shared" ref="N96:N115" si="50">+M96*H96</f>
        <v>4.7612079793228226</v>
      </c>
      <c r="O96" s="623">
        <f t="shared" ref="O96:O115" si="51">+N96-C96</f>
        <v>0.90345797932282235</v>
      </c>
      <c r="P96" s="645">
        <f t="shared" ref="P96:P115" si="52">(1-(+N96/C96))*100</f>
        <v>-23.419298278084955</v>
      </c>
      <c r="R96" s="623">
        <f t="shared" ref="R96:R115" si="53">+N96+(N96*$R$3)</f>
        <v>8.0940535648487977</v>
      </c>
      <c r="S96" s="623">
        <f t="shared" ref="S96:S115" si="54">+R96*0.7</f>
        <v>5.6658374953941584</v>
      </c>
      <c r="U96" s="642">
        <f t="shared" ref="U96:U115" si="55">+C96+(C96*$R$3)</f>
        <v>6.5581750000000003</v>
      </c>
      <c r="V96" s="642">
        <f t="shared" ref="V96:V115" si="56">+U96*0.7</f>
        <v>4.5907225</v>
      </c>
      <c r="W96" s="624">
        <f t="shared" ref="W96:W115" si="57">(+V96/U96)*100</f>
        <v>70</v>
      </c>
    </row>
    <row r="97" spans="2:23" ht="15">
      <c r="B97" s="96">
        <v>44727</v>
      </c>
      <c r="C97" s="644">
        <f t="shared" si="21"/>
        <v>3.8577500000000002</v>
      </c>
      <c r="H97" s="646">
        <f>+'BRL USD'!T318</f>
        <v>5.090353779587681</v>
      </c>
      <c r="I97" s="646">
        <f>+RBOB!U318</f>
        <v>3.8942000000000001</v>
      </c>
      <c r="J97" s="688">
        <f t="shared" si="46"/>
        <v>3.2942</v>
      </c>
      <c r="K97" s="622">
        <f t="shared" si="47"/>
        <v>0.87023540240000008</v>
      </c>
      <c r="L97" s="622">
        <f t="shared" si="48"/>
        <v>2.4733750000000002E-2</v>
      </c>
      <c r="M97" s="623">
        <f t="shared" si="49"/>
        <v>0.89496915240000008</v>
      </c>
      <c r="N97" s="623">
        <f t="shared" si="50"/>
        <v>4.555709607533724</v>
      </c>
      <c r="O97" s="623">
        <f t="shared" si="51"/>
        <v>0.69795960753372377</v>
      </c>
      <c r="P97" s="645">
        <f t="shared" si="52"/>
        <v>-18.092401206240005</v>
      </c>
      <c r="R97" s="623">
        <f t="shared" si="53"/>
        <v>7.7447063328073309</v>
      </c>
      <c r="S97" s="623">
        <f t="shared" si="54"/>
        <v>5.4212944329651309</v>
      </c>
      <c r="U97" s="642">
        <f t="shared" si="55"/>
        <v>6.5581750000000003</v>
      </c>
      <c r="V97" s="642">
        <f t="shared" si="56"/>
        <v>4.5907225</v>
      </c>
      <c r="W97" s="624">
        <f t="shared" si="57"/>
        <v>70</v>
      </c>
    </row>
    <row r="98" spans="2:23" ht="15">
      <c r="B98" s="96">
        <v>44728</v>
      </c>
      <c r="C98" s="644">
        <f t="shared" si="21"/>
        <v>3.8577500000000002</v>
      </c>
      <c r="H98" s="646">
        <f>+'BRL USD'!T319</f>
        <v>5.1639555899819261</v>
      </c>
      <c r="I98" s="646">
        <f>+RBOB!U319</f>
        <v>3.9558</v>
      </c>
      <c r="J98" s="688">
        <f t="shared" si="46"/>
        <v>3.3557999999999999</v>
      </c>
      <c r="K98" s="622">
        <f t="shared" si="47"/>
        <v>0.88650839760000011</v>
      </c>
      <c r="L98" s="622">
        <f t="shared" si="48"/>
        <v>2.452375E-2</v>
      </c>
      <c r="M98" s="623">
        <f t="shared" si="49"/>
        <v>0.91103214760000006</v>
      </c>
      <c r="N98" s="623">
        <f t="shared" si="50"/>
        <v>4.7045295512522598</v>
      </c>
      <c r="O98" s="623">
        <f t="shared" si="51"/>
        <v>0.84677955125225957</v>
      </c>
      <c r="P98" s="645">
        <f t="shared" si="52"/>
        <v>-21.950088814782177</v>
      </c>
      <c r="R98" s="623">
        <f t="shared" si="53"/>
        <v>7.997700237128841</v>
      </c>
      <c r="S98" s="623">
        <f t="shared" si="54"/>
        <v>5.598390165990188</v>
      </c>
      <c r="U98" s="642">
        <f t="shared" si="55"/>
        <v>6.5581750000000003</v>
      </c>
      <c r="V98" s="642">
        <f t="shared" si="56"/>
        <v>4.5907225</v>
      </c>
      <c r="W98" s="624">
        <f t="shared" si="57"/>
        <v>70</v>
      </c>
    </row>
    <row r="99" spans="2:23" ht="15">
      <c r="B99" s="723">
        <v>44729</v>
      </c>
      <c r="C99" s="765">
        <v>4.0599999999999996</v>
      </c>
      <c r="H99" s="646">
        <f>+'BRL USD'!T320</f>
        <v>5.1559680329981949</v>
      </c>
      <c r="I99" s="646">
        <f>+RBOB!U320</f>
        <v>3.7930000000000001</v>
      </c>
      <c r="J99" s="688">
        <f t="shared" si="46"/>
        <v>3.1930000000000001</v>
      </c>
      <c r="K99" s="622">
        <f t="shared" si="47"/>
        <v>0.84350119600000006</v>
      </c>
      <c r="L99" s="622">
        <f t="shared" si="48"/>
        <v>2.4546250000000002E-2</v>
      </c>
      <c r="M99" s="623">
        <f t="shared" si="49"/>
        <v>0.86804744600000006</v>
      </c>
      <c r="N99" s="623">
        <f t="shared" si="50"/>
        <v>4.4756248827017275</v>
      </c>
      <c r="O99" s="623">
        <f t="shared" si="51"/>
        <v>0.41562488270172793</v>
      </c>
      <c r="P99" s="645">
        <f t="shared" si="52"/>
        <v>-10.23706607639725</v>
      </c>
      <c r="R99" s="623">
        <f t="shared" si="53"/>
        <v>7.6085623005929364</v>
      </c>
      <c r="S99" s="623">
        <f t="shared" si="54"/>
        <v>5.3259936104150549</v>
      </c>
      <c r="U99" s="642">
        <f t="shared" si="55"/>
        <v>6.9019999999999992</v>
      </c>
      <c r="V99" s="642">
        <f t="shared" si="56"/>
        <v>4.8313999999999995</v>
      </c>
      <c r="W99" s="624">
        <f t="shared" si="57"/>
        <v>70</v>
      </c>
    </row>
    <row r="100" spans="2:23" ht="15">
      <c r="B100" s="96">
        <v>44732</v>
      </c>
      <c r="C100" s="644">
        <v>4.0599999999999996</v>
      </c>
      <c r="H100" s="646">
        <f>+'BRL USD'!T321</f>
        <v>5.1559680329981949</v>
      </c>
      <c r="I100" s="646">
        <f>+RBOB!U321</f>
        <v>3.7930000000000001</v>
      </c>
      <c r="J100" s="688">
        <f t="shared" si="46"/>
        <v>3.1930000000000001</v>
      </c>
      <c r="K100" s="622">
        <f t="shared" si="47"/>
        <v>0.84350119600000006</v>
      </c>
      <c r="L100" s="622">
        <f t="shared" si="48"/>
        <v>2.4546250000000002E-2</v>
      </c>
      <c r="M100" s="623">
        <f t="shared" si="49"/>
        <v>0.86804744600000006</v>
      </c>
      <c r="N100" s="623">
        <f t="shared" si="50"/>
        <v>4.4756248827017275</v>
      </c>
      <c r="O100" s="623">
        <f t="shared" si="51"/>
        <v>0.41562488270172793</v>
      </c>
      <c r="P100" s="645">
        <f t="shared" si="52"/>
        <v>-10.23706607639725</v>
      </c>
      <c r="R100" s="623">
        <f t="shared" si="53"/>
        <v>7.6085623005929364</v>
      </c>
      <c r="S100" s="623">
        <f t="shared" si="54"/>
        <v>5.3259936104150549</v>
      </c>
      <c r="U100" s="642">
        <f t="shared" si="55"/>
        <v>6.9019999999999992</v>
      </c>
      <c r="V100" s="642">
        <f t="shared" si="56"/>
        <v>4.8313999999999995</v>
      </c>
      <c r="W100" s="624">
        <f t="shared" si="57"/>
        <v>70</v>
      </c>
    </row>
    <row r="101" spans="2:23" ht="15">
      <c r="B101" s="96">
        <v>44733</v>
      </c>
      <c r="C101" s="644">
        <v>4.0599999999999996</v>
      </c>
      <c r="H101" s="646">
        <f>+'BRL USD'!T322</f>
        <v>5.1652892561983474</v>
      </c>
      <c r="I101" s="646">
        <f>+RBOB!U322</f>
        <v>3.7945000000000002</v>
      </c>
      <c r="J101" s="688">
        <f t="shared" si="46"/>
        <v>3.1945000000000001</v>
      </c>
      <c r="K101" s="622">
        <f t="shared" si="47"/>
        <v>0.84389745400000016</v>
      </c>
      <c r="L101" s="622">
        <f t="shared" si="48"/>
        <v>2.452E-2</v>
      </c>
      <c r="M101" s="623">
        <f t="shared" si="49"/>
        <v>0.86841745400000014</v>
      </c>
      <c r="N101" s="623">
        <f t="shared" si="50"/>
        <v>4.4856273450413235</v>
      </c>
      <c r="O101" s="623">
        <f t="shared" si="51"/>
        <v>0.42562734504132393</v>
      </c>
      <c r="P101" s="645">
        <f t="shared" si="52"/>
        <v>-10.483432143874971</v>
      </c>
      <c r="R101" s="623">
        <f t="shared" si="53"/>
        <v>7.6255664865702499</v>
      </c>
      <c r="S101" s="623">
        <f t="shared" si="54"/>
        <v>5.337896540599175</v>
      </c>
      <c r="U101" s="642">
        <f t="shared" si="55"/>
        <v>6.9019999999999992</v>
      </c>
      <c r="V101" s="642">
        <f t="shared" si="56"/>
        <v>4.8313999999999995</v>
      </c>
      <c r="W101" s="624">
        <f t="shared" si="57"/>
        <v>70</v>
      </c>
    </row>
    <row r="102" spans="2:23" ht="15">
      <c r="B102" s="96">
        <v>44734</v>
      </c>
      <c r="C102" s="644">
        <v>4.0599999999999996</v>
      </c>
      <c r="H102" s="646">
        <f>+'BRL USD'!T323</f>
        <v>5.1773233238415743</v>
      </c>
      <c r="I102" s="646">
        <f>+RBOB!U323</f>
        <v>3.8340999999999998</v>
      </c>
      <c r="J102" s="688">
        <f t="shared" si="46"/>
        <v>3.2340999999999998</v>
      </c>
      <c r="K102" s="622">
        <f t="shared" si="47"/>
        <v>0.85435866520000003</v>
      </c>
      <c r="L102" s="622">
        <f t="shared" si="48"/>
        <v>2.4486249999999998E-2</v>
      </c>
      <c r="M102" s="623">
        <f t="shared" si="49"/>
        <v>0.87884491520000008</v>
      </c>
      <c r="N102" s="623">
        <f t="shared" si="50"/>
        <v>4.5500642775045312</v>
      </c>
      <c r="O102" s="623">
        <f t="shared" si="51"/>
        <v>0.49006427750453163</v>
      </c>
      <c r="P102" s="645">
        <f t="shared" si="52"/>
        <v>-12.070548707008166</v>
      </c>
      <c r="R102" s="623">
        <f t="shared" si="53"/>
        <v>7.735109271757703</v>
      </c>
      <c r="S102" s="623">
        <f t="shared" si="54"/>
        <v>5.4145764902303917</v>
      </c>
      <c r="U102" s="642">
        <f t="shared" si="55"/>
        <v>6.9019999999999992</v>
      </c>
      <c r="V102" s="642">
        <f t="shared" si="56"/>
        <v>4.8313999999999995</v>
      </c>
      <c r="W102" s="624">
        <f t="shared" si="57"/>
        <v>70</v>
      </c>
    </row>
    <row r="103" spans="2:23" ht="15">
      <c r="B103" s="96">
        <v>44735</v>
      </c>
      <c r="C103" s="644">
        <v>4.0599999999999996</v>
      </c>
      <c r="H103" s="646">
        <f>+'BRL USD'!T324</f>
        <v>5.2424639580602879</v>
      </c>
      <c r="I103" s="646">
        <f>+RBOB!U324</f>
        <v>3.7656000000000001</v>
      </c>
      <c r="J103" s="688">
        <f t="shared" si="46"/>
        <v>3.1656</v>
      </c>
      <c r="K103" s="622">
        <f t="shared" si="47"/>
        <v>0.83626288320000008</v>
      </c>
      <c r="L103" s="622">
        <f t="shared" si="48"/>
        <v>2.4306250000000001E-2</v>
      </c>
      <c r="M103" s="623">
        <f t="shared" si="49"/>
        <v>0.86056913320000006</v>
      </c>
      <c r="N103" s="623">
        <f t="shared" si="50"/>
        <v>4.511502664220183</v>
      </c>
      <c r="O103" s="623">
        <f t="shared" si="51"/>
        <v>0.45150266422018337</v>
      </c>
      <c r="P103" s="645">
        <f t="shared" si="52"/>
        <v>-11.120755276359207</v>
      </c>
      <c r="R103" s="623">
        <f t="shared" si="53"/>
        <v>7.6695545291743112</v>
      </c>
      <c r="S103" s="623">
        <f t="shared" si="54"/>
        <v>5.3686881704220175</v>
      </c>
      <c r="U103" s="642">
        <f t="shared" si="55"/>
        <v>6.9019999999999992</v>
      </c>
      <c r="V103" s="642">
        <f t="shared" si="56"/>
        <v>4.8313999999999995</v>
      </c>
      <c r="W103" s="624">
        <f t="shared" si="57"/>
        <v>70</v>
      </c>
    </row>
    <row r="104" spans="2:23" ht="15">
      <c r="B104" s="96">
        <v>44736</v>
      </c>
      <c r="C104" s="644">
        <v>4.0599999999999996</v>
      </c>
      <c r="H104" s="646">
        <f>+'BRL USD'!T325</f>
        <v>5.2742616033755274</v>
      </c>
      <c r="I104" s="646">
        <f>+RBOB!U325</f>
        <v>3.8847999999999998</v>
      </c>
      <c r="J104" s="688">
        <f t="shared" si="46"/>
        <v>3.2847999999999997</v>
      </c>
      <c r="K104" s="622">
        <f t="shared" si="47"/>
        <v>0.8677521856</v>
      </c>
      <c r="L104" s="622">
        <f t="shared" si="48"/>
        <v>2.4219999999999998E-2</v>
      </c>
      <c r="M104" s="623">
        <f t="shared" si="49"/>
        <v>0.89197218560000002</v>
      </c>
      <c r="N104" s="623">
        <f t="shared" si="50"/>
        <v>4.7044946497890292</v>
      </c>
      <c r="O104" s="623">
        <f t="shared" si="51"/>
        <v>0.64449464978902959</v>
      </c>
      <c r="P104" s="645">
        <f t="shared" si="52"/>
        <v>-15.874252457857875</v>
      </c>
      <c r="R104" s="623">
        <f t="shared" si="53"/>
        <v>7.997640904641349</v>
      </c>
      <c r="S104" s="623">
        <f t="shared" si="54"/>
        <v>5.5983486332489436</v>
      </c>
      <c r="U104" s="642">
        <f t="shared" si="55"/>
        <v>6.9019999999999992</v>
      </c>
      <c r="V104" s="642">
        <f t="shared" si="56"/>
        <v>4.8313999999999995</v>
      </c>
      <c r="W104" s="624">
        <f t="shared" si="57"/>
        <v>70</v>
      </c>
    </row>
    <row r="105" spans="2:23" ht="15">
      <c r="B105" s="96">
        <v>44739</v>
      </c>
      <c r="C105" s="644">
        <v>4.0599999999999996</v>
      </c>
      <c r="H105" s="646">
        <f>+'BRL USD'!T326</f>
        <v>5.2342318764721281</v>
      </c>
      <c r="I105" s="646">
        <f>+RBOB!U326</f>
        <v>3.8372000000000002</v>
      </c>
      <c r="J105" s="688">
        <f t="shared" si="46"/>
        <v>3.2372000000000001</v>
      </c>
      <c r="K105" s="622">
        <f t="shared" si="47"/>
        <v>0.85517759840000007</v>
      </c>
      <c r="L105" s="622">
        <f t="shared" si="48"/>
        <v>2.432875E-2</v>
      </c>
      <c r="M105" s="623">
        <f t="shared" si="49"/>
        <v>0.87950634840000008</v>
      </c>
      <c r="N105" s="623">
        <f t="shared" si="50"/>
        <v>4.6035401643548814</v>
      </c>
      <c r="O105" s="623">
        <f t="shared" si="51"/>
        <v>0.54354016435488184</v>
      </c>
      <c r="P105" s="645">
        <f t="shared" si="52"/>
        <v>-13.387688777213835</v>
      </c>
      <c r="R105" s="623">
        <f t="shared" si="53"/>
        <v>7.8260182794032982</v>
      </c>
      <c r="S105" s="623">
        <f t="shared" si="54"/>
        <v>5.4782127955823086</v>
      </c>
      <c r="U105" s="642">
        <f t="shared" si="55"/>
        <v>6.9019999999999992</v>
      </c>
      <c r="V105" s="642">
        <f t="shared" si="56"/>
        <v>4.8313999999999995</v>
      </c>
      <c r="W105" s="624">
        <f t="shared" si="57"/>
        <v>70</v>
      </c>
    </row>
    <row r="106" spans="2:23" ht="15">
      <c r="B106" s="96">
        <v>44740</v>
      </c>
      <c r="C106" s="644">
        <v>4.0599999999999996</v>
      </c>
      <c r="H106" s="646">
        <f>+'BRL USD'!T327</f>
        <v>5.2784375824755871</v>
      </c>
      <c r="I106" s="646">
        <f>+RBOB!U327</f>
        <v>3.9350999999999998</v>
      </c>
      <c r="J106" s="688">
        <f t="shared" si="46"/>
        <v>3.3350999999999997</v>
      </c>
      <c r="K106" s="622">
        <f t="shared" si="47"/>
        <v>0.88104003720000001</v>
      </c>
      <c r="L106" s="622">
        <f t="shared" si="48"/>
        <v>2.4208750000000001E-2</v>
      </c>
      <c r="M106" s="623">
        <f t="shared" si="49"/>
        <v>0.90524878720000002</v>
      </c>
      <c r="N106" s="623">
        <f t="shared" si="50"/>
        <v>4.7782992198469252</v>
      </c>
      <c r="O106" s="623">
        <f t="shared" si="51"/>
        <v>0.71829921984692557</v>
      </c>
      <c r="P106" s="645">
        <f t="shared" si="52"/>
        <v>-17.692099011008011</v>
      </c>
      <c r="R106" s="623">
        <f t="shared" si="53"/>
        <v>8.1231086737397717</v>
      </c>
      <c r="S106" s="623">
        <f t="shared" si="54"/>
        <v>5.6861760716178402</v>
      </c>
      <c r="U106" s="642">
        <f t="shared" si="55"/>
        <v>6.9019999999999992</v>
      </c>
      <c r="V106" s="642">
        <f t="shared" si="56"/>
        <v>4.8313999999999995</v>
      </c>
      <c r="W106" s="624">
        <f t="shared" si="57"/>
        <v>70</v>
      </c>
    </row>
    <row r="107" spans="2:23" ht="15">
      <c r="B107" s="96">
        <v>44741</v>
      </c>
      <c r="C107" s="644">
        <v>4.0599999999999996</v>
      </c>
      <c r="H107" s="646">
        <f>+'BRL USD'!T328</f>
        <v>5.245213742460006</v>
      </c>
      <c r="I107" s="646">
        <f>+RBOB!U328</f>
        <v>3.827</v>
      </c>
      <c r="J107" s="688">
        <f t="shared" si="46"/>
        <v>3.2269999999999999</v>
      </c>
      <c r="K107" s="622">
        <f t="shared" si="47"/>
        <v>0.85248304400000008</v>
      </c>
      <c r="L107" s="622">
        <f t="shared" si="48"/>
        <v>2.4298749999999997E-2</v>
      </c>
      <c r="M107" s="623">
        <f t="shared" si="49"/>
        <v>0.87678179400000011</v>
      </c>
      <c r="N107" s="623">
        <f t="shared" si="50"/>
        <v>4.5989079150275387</v>
      </c>
      <c r="O107" s="623">
        <f t="shared" si="51"/>
        <v>0.5389079150275391</v>
      </c>
      <c r="P107" s="645">
        <f t="shared" si="52"/>
        <v>-13.273593966195541</v>
      </c>
      <c r="R107" s="623">
        <f t="shared" si="53"/>
        <v>7.8181434555468154</v>
      </c>
      <c r="S107" s="623">
        <f t="shared" si="54"/>
        <v>5.4727004188827708</v>
      </c>
      <c r="U107" s="642">
        <f t="shared" si="55"/>
        <v>6.9019999999999992</v>
      </c>
      <c r="V107" s="642">
        <f t="shared" si="56"/>
        <v>4.8313999999999995</v>
      </c>
      <c r="W107" s="624">
        <f t="shared" si="57"/>
        <v>70</v>
      </c>
    </row>
    <row r="108" spans="2:23" ht="15">
      <c r="B108" s="96">
        <v>44742</v>
      </c>
      <c r="C108" s="644">
        <v>4.0599999999999996</v>
      </c>
      <c r="H108" s="646">
        <f>+'BRL USD'!T329</f>
        <v>5.2380702949033573</v>
      </c>
      <c r="I108" s="646">
        <f>+RBOB!U329</f>
        <v>3.6497999999999999</v>
      </c>
      <c r="J108" s="688">
        <f t="shared" si="46"/>
        <v>3.0497999999999998</v>
      </c>
      <c r="K108" s="622">
        <f t="shared" si="47"/>
        <v>0.80567176560000009</v>
      </c>
      <c r="L108" s="622">
        <f t="shared" si="48"/>
        <v>2.431825E-2</v>
      </c>
      <c r="M108" s="623">
        <f t="shared" si="49"/>
        <v>0.82999001560000008</v>
      </c>
      <c r="N108" s="623">
        <f t="shared" si="50"/>
        <v>4.3475460457807342</v>
      </c>
      <c r="O108" s="623">
        <f t="shared" si="51"/>
        <v>0.28754604578073462</v>
      </c>
      <c r="P108" s="645">
        <f t="shared" si="52"/>
        <v>-7.082414920707758</v>
      </c>
      <c r="R108" s="623">
        <f t="shared" si="53"/>
        <v>7.3908282778272483</v>
      </c>
      <c r="S108" s="623">
        <f t="shared" si="54"/>
        <v>5.1735797944790738</v>
      </c>
      <c r="U108" s="642">
        <f t="shared" si="55"/>
        <v>6.9019999999999992</v>
      </c>
      <c r="V108" s="642">
        <f t="shared" si="56"/>
        <v>4.8313999999999995</v>
      </c>
      <c r="W108" s="624">
        <f t="shared" si="57"/>
        <v>70</v>
      </c>
    </row>
    <row r="109" spans="2:23" ht="15">
      <c r="B109" s="96">
        <v>44743</v>
      </c>
      <c r="C109" s="644">
        <v>4.0599999999999996</v>
      </c>
      <c r="H109" s="646">
        <f>+'BRL USD'!U330</f>
        <v>5.3490238031559239</v>
      </c>
      <c r="I109" s="646">
        <f>+RBOB!V330</f>
        <v>3.6878000000000002</v>
      </c>
      <c r="J109" s="622">
        <f t="shared" si="46"/>
        <v>3.0878000000000001</v>
      </c>
      <c r="K109" s="622">
        <f t="shared" si="47"/>
        <v>0.81571030160000013</v>
      </c>
      <c r="L109" s="622">
        <f t="shared" si="48"/>
        <v>2.4021250000000001E-2</v>
      </c>
      <c r="M109" s="623">
        <f t="shared" si="49"/>
        <v>0.83973155160000013</v>
      </c>
      <c r="N109" s="623">
        <f t="shared" si="50"/>
        <v>4.4917440577694574</v>
      </c>
      <c r="O109" s="623">
        <f t="shared" si="51"/>
        <v>0.43174405776945779</v>
      </c>
      <c r="P109" s="645">
        <f t="shared" si="52"/>
        <v>-10.634090092843795</v>
      </c>
      <c r="R109" s="623">
        <f t="shared" si="53"/>
        <v>7.6359648982080772</v>
      </c>
      <c r="S109" s="623">
        <f t="shared" si="54"/>
        <v>5.3451754287456534</v>
      </c>
      <c r="U109" s="642">
        <f t="shared" si="55"/>
        <v>6.9019999999999992</v>
      </c>
      <c r="V109" s="642">
        <f t="shared" si="56"/>
        <v>4.8313999999999995</v>
      </c>
      <c r="W109" s="624">
        <f t="shared" si="57"/>
        <v>70</v>
      </c>
    </row>
    <row r="110" spans="2:23" ht="15">
      <c r="B110" s="96">
        <v>44746</v>
      </c>
      <c r="C110" s="644">
        <v>4.0599999999999996</v>
      </c>
      <c r="H110" s="646">
        <f>+'BRL USD'!U330</f>
        <v>5.3490238031559239</v>
      </c>
      <c r="I110" s="646">
        <f>+RBOB!V331</f>
        <v>3.6878000000000002</v>
      </c>
      <c r="J110" s="622">
        <f t="shared" si="46"/>
        <v>3.0878000000000001</v>
      </c>
      <c r="K110" s="622">
        <f t="shared" si="47"/>
        <v>0.81571030160000013</v>
      </c>
      <c r="L110" s="622">
        <f t="shared" si="48"/>
        <v>2.4021250000000001E-2</v>
      </c>
      <c r="M110" s="623">
        <f t="shared" si="49"/>
        <v>0.83973155160000013</v>
      </c>
      <c r="N110" s="623">
        <f t="shared" si="50"/>
        <v>4.4917440577694574</v>
      </c>
      <c r="O110" s="623">
        <f t="shared" si="51"/>
        <v>0.43174405776945779</v>
      </c>
      <c r="P110" s="645">
        <f t="shared" si="52"/>
        <v>-10.634090092843795</v>
      </c>
      <c r="R110" s="623">
        <f t="shared" si="53"/>
        <v>7.6359648982080772</v>
      </c>
      <c r="S110" s="623">
        <f t="shared" si="54"/>
        <v>5.3451754287456534</v>
      </c>
      <c r="U110" s="642">
        <f t="shared" si="55"/>
        <v>6.9019999999999992</v>
      </c>
      <c r="V110" s="642">
        <f t="shared" si="56"/>
        <v>4.8313999999999995</v>
      </c>
      <c r="W110" s="624">
        <f t="shared" si="57"/>
        <v>70</v>
      </c>
    </row>
    <row r="111" spans="2:23" ht="15">
      <c r="B111" s="96">
        <v>44747</v>
      </c>
      <c r="C111" s="644">
        <v>4.0599999999999996</v>
      </c>
      <c r="H111" s="646">
        <f>+'BRL USD'!U330</f>
        <v>5.3490238031559239</v>
      </c>
      <c r="I111" s="646">
        <f>+RBOB!V332</f>
        <v>3.3290000000000002</v>
      </c>
      <c r="J111" s="622">
        <f t="shared" si="46"/>
        <v>2.7290000000000001</v>
      </c>
      <c r="K111" s="622">
        <f t="shared" si="47"/>
        <v>0.72092538800000017</v>
      </c>
      <c r="L111" s="622">
        <f t="shared" si="48"/>
        <v>2.4021250000000001E-2</v>
      </c>
      <c r="M111" s="623">
        <f t="shared" si="49"/>
        <v>0.74494663800000016</v>
      </c>
      <c r="N111" s="623">
        <f t="shared" si="50"/>
        <v>3.9847372987429801</v>
      </c>
      <c r="O111" s="623">
        <f t="shared" si="51"/>
        <v>-7.5262701257019504E-2</v>
      </c>
      <c r="P111" s="645">
        <f t="shared" si="52"/>
        <v>1.8537611147049105</v>
      </c>
      <c r="R111" s="623">
        <f t="shared" si="53"/>
        <v>6.7740534078630663</v>
      </c>
      <c r="S111" s="623">
        <f t="shared" si="54"/>
        <v>4.7418373855041462</v>
      </c>
      <c r="U111" s="642">
        <f t="shared" si="55"/>
        <v>6.9019999999999992</v>
      </c>
      <c r="V111" s="642">
        <f t="shared" si="56"/>
        <v>4.8313999999999995</v>
      </c>
      <c r="W111" s="624">
        <f t="shared" si="57"/>
        <v>70</v>
      </c>
    </row>
    <row r="112" spans="2:23" ht="15">
      <c r="B112" s="96">
        <v>44748</v>
      </c>
      <c r="C112" s="644">
        <v>4.0599999999999996</v>
      </c>
      <c r="H112" s="646">
        <f>+'BRL USD'!U330</f>
        <v>5.3490238031559239</v>
      </c>
      <c r="I112" s="646">
        <f>+RBOB!V333</f>
        <v>3.2366000000000001</v>
      </c>
      <c r="J112" s="622">
        <f t="shared" si="46"/>
        <v>2.6366000000000001</v>
      </c>
      <c r="K112" s="622">
        <f t="shared" si="47"/>
        <v>0.69651589520000001</v>
      </c>
      <c r="L112" s="622">
        <f t="shared" si="48"/>
        <v>2.4021250000000001E-2</v>
      </c>
      <c r="M112" s="623">
        <f t="shared" si="49"/>
        <v>0.72053714520000001</v>
      </c>
      <c r="N112" s="623">
        <f t="shared" si="50"/>
        <v>3.8541703407328161</v>
      </c>
      <c r="O112" s="623">
        <f t="shared" si="51"/>
        <v>-0.20582965926718355</v>
      </c>
      <c r="P112" s="645">
        <f t="shared" si="52"/>
        <v>5.0696960410636311</v>
      </c>
      <c r="R112" s="623">
        <f t="shared" si="53"/>
        <v>6.5520895792457869</v>
      </c>
      <c r="S112" s="623">
        <f t="shared" si="54"/>
        <v>4.5864627054720506</v>
      </c>
      <c r="U112" s="642">
        <f t="shared" si="55"/>
        <v>6.9019999999999992</v>
      </c>
      <c r="V112" s="642">
        <f t="shared" si="56"/>
        <v>4.8313999999999995</v>
      </c>
      <c r="W112" s="624">
        <f t="shared" si="57"/>
        <v>70</v>
      </c>
    </row>
    <row r="113" spans="2:23" ht="15">
      <c r="B113" s="96">
        <v>44749</v>
      </c>
      <c r="C113" s="644">
        <v>4.0599999999999996</v>
      </c>
      <c r="H113" s="646">
        <f>+'BRL USD'!U330</f>
        <v>5.3490238031559239</v>
      </c>
      <c r="I113" s="646">
        <f>+RBOB!V334</f>
        <v>3.4203999999999999</v>
      </c>
      <c r="J113" s="622">
        <f t="shared" si="46"/>
        <v>2.8203999999999998</v>
      </c>
      <c r="K113" s="622">
        <f t="shared" si="47"/>
        <v>0.74507070880000004</v>
      </c>
      <c r="L113" s="622">
        <f t="shared" si="48"/>
        <v>2.4021250000000001E-2</v>
      </c>
      <c r="M113" s="623">
        <f t="shared" si="49"/>
        <v>0.76909195880000003</v>
      </c>
      <c r="N113" s="623">
        <f t="shared" si="50"/>
        <v>4.1138911944370156</v>
      </c>
      <c r="O113" s="623">
        <f t="shared" si="51"/>
        <v>5.3891194437015955E-2</v>
      </c>
      <c r="P113" s="645">
        <f t="shared" si="52"/>
        <v>-1.3273693211087734</v>
      </c>
      <c r="R113" s="623">
        <f t="shared" si="53"/>
        <v>6.9936150305429265</v>
      </c>
      <c r="S113" s="623">
        <f t="shared" si="54"/>
        <v>4.8955305213800484</v>
      </c>
      <c r="U113" s="642">
        <f t="shared" si="55"/>
        <v>6.9019999999999992</v>
      </c>
      <c r="V113" s="642">
        <f t="shared" si="56"/>
        <v>4.8313999999999995</v>
      </c>
      <c r="W113" s="624">
        <f t="shared" si="57"/>
        <v>70</v>
      </c>
    </row>
    <row r="114" spans="2:23" ht="15">
      <c r="B114" s="96">
        <v>44750</v>
      </c>
      <c r="C114" s="644">
        <v>4.0599999999999996</v>
      </c>
      <c r="H114" s="646">
        <f>+'BRL USD'!U330</f>
        <v>5.3490238031559239</v>
      </c>
      <c r="I114" s="646">
        <f>+RBOB!V335</f>
        <v>3.4470999999999998</v>
      </c>
      <c r="J114" s="686">
        <f t="shared" si="46"/>
        <v>2.8470999999999997</v>
      </c>
      <c r="K114" s="622">
        <f t="shared" si="47"/>
        <v>0.75212410120000006</v>
      </c>
      <c r="L114" s="622">
        <f t="shared" si="48"/>
        <v>2.4021250000000001E-2</v>
      </c>
      <c r="M114" s="623">
        <f t="shared" si="49"/>
        <v>0.77614535120000006</v>
      </c>
      <c r="N114" s="623">
        <f t="shared" si="50"/>
        <v>4.1516199582776148</v>
      </c>
      <c r="O114" s="623">
        <f t="shared" si="51"/>
        <v>9.1619958277615154E-2</v>
      </c>
      <c r="P114" s="645">
        <f t="shared" si="52"/>
        <v>-2.256649218660467</v>
      </c>
      <c r="R114" s="623">
        <f t="shared" si="53"/>
        <v>7.0577539290719447</v>
      </c>
      <c r="S114" s="623">
        <f t="shared" si="54"/>
        <v>4.9404277503503611</v>
      </c>
      <c r="U114" s="642">
        <f t="shared" si="55"/>
        <v>6.9019999999999992</v>
      </c>
      <c r="V114" s="642">
        <f t="shared" si="56"/>
        <v>4.8313999999999995</v>
      </c>
      <c r="W114" s="624">
        <f t="shared" si="57"/>
        <v>70</v>
      </c>
    </row>
    <row r="115" spans="2:23" ht="15">
      <c r="B115" s="96">
        <v>44753</v>
      </c>
      <c r="C115" s="644">
        <v>4.0599999999999996</v>
      </c>
      <c r="H115" s="646">
        <f>+'BRL USD'!$U$330</f>
        <v>5.3490238031559239</v>
      </c>
      <c r="I115" s="646">
        <f>+RBOB!V336</f>
        <v>3.4622000000000002</v>
      </c>
      <c r="J115" s="622">
        <f t="shared" si="46"/>
        <v>2.8622000000000001</v>
      </c>
      <c r="K115" s="622">
        <f t="shared" si="47"/>
        <v>0.75611309840000007</v>
      </c>
      <c r="L115" s="622">
        <f t="shared" si="48"/>
        <v>2.4021250000000001E-2</v>
      </c>
      <c r="M115" s="623">
        <f t="shared" si="49"/>
        <v>0.78013434840000007</v>
      </c>
      <c r="N115" s="623">
        <f t="shared" si="50"/>
        <v>4.1729571992511367</v>
      </c>
      <c r="O115" s="623">
        <f t="shared" si="51"/>
        <v>0.11295719925113712</v>
      </c>
      <c r="P115" s="645">
        <f t="shared" si="52"/>
        <v>-2.7821970258900874</v>
      </c>
      <c r="R115" s="623">
        <f t="shared" si="53"/>
        <v>7.0940272387269321</v>
      </c>
      <c r="S115" s="623">
        <f t="shared" si="54"/>
        <v>4.9658190671088525</v>
      </c>
      <c r="U115" s="642">
        <f t="shared" si="55"/>
        <v>6.9019999999999992</v>
      </c>
      <c r="V115" s="642">
        <f t="shared" si="56"/>
        <v>4.8313999999999995</v>
      </c>
      <c r="W115" s="624">
        <f t="shared" si="57"/>
        <v>70</v>
      </c>
    </row>
    <row r="116" spans="2:23" ht="15">
      <c r="B116" s="96">
        <v>44754</v>
      </c>
      <c r="C116" s="644">
        <v>4.0599999999999996</v>
      </c>
      <c r="H116" s="646">
        <f>+'BRL USD'!$U$330</f>
        <v>5.3490238031559239</v>
      </c>
      <c r="I116" s="646">
        <f>+RBOB!V337</f>
        <v>3.2646000000000002</v>
      </c>
      <c r="J116" s="622">
        <f t="shared" ref="J116:J124" si="58">+I116-0.6</f>
        <v>2.6646000000000001</v>
      </c>
      <c r="K116" s="622">
        <f t="shared" ref="K116:K124" si="59">(+J116*$K$30)/1000</f>
        <v>0.7039127112000001</v>
      </c>
      <c r="L116" s="622">
        <f t="shared" ref="L116:L124" si="60">((75/H116)+10)/1000</f>
        <v>2.4021250000000001E-2</v>
      </c>
      <c r="M116" s="623">
        <f t="shared" ref="M116:M124" si="61">+K116+L116</f>
        <v>0.72793396120000009</v>
      </c>
      <c r="N116" s="623">
        <f t="shared" ref="N116:N124" si="62">+M116*H116</f>
        <v>3.893736085584381</v>
      </c>
      <c r="O116" s="623">
        <f t="shared" ref="O116:O124" si="63">+N116-C116</f>
        <v>-0.16626391441561861</v>
      </c>
      <c r="P116" s="645">
        <f t="shared" ref="P116:P124" si="64">(1-(+N116/C116))*100</f>
        <v>4.0951703058034195</v>
      </c>
      <c r="R116" s="623">
        <f t="shared" ref="R116:R124" si="65">+N116+(N116*$R$3)</f>
        <v>6.6193513454934472</v>
      </c>
      <c r="S116" s="623">
        <f t="shared" ref="S116:S124" si="66">+R116*0.7</f>
        <v>4.633545941845413</v>
      </c>
      <c r="U116" s="642">
        <f t="shared" ref="U116:U124" si="67">+C116+(C116*$R$3)</f>
        <v>6.9019999999999992</v>
      </c>
      <c r="V116" s="642">
        <f t="shared" ref="V116:V124" si="68">+U116*0.7</f>
        <v>4.8313999999999995</v>
      </c>
      <c r="W116" s="624">
        <f t="shared" ref="W116:W124" si="69">(+V116/U116)*100</f>
        <v>70</v>
      </c>
    </row>
    <row r="117" spans="2:23" ht="15">
      <c r="B117" s="96">
        <v>44755</v>
      </c>
      <c r="C117" s="644">
        <v>4.0599999999999996</v>
      </c>
      <c r="H117" s="646">
        <f>+'BRL USD'!$U$330</f>
        <v>5.3490238031559239</v>
      </c>
      <c r="I117" s="646">
        <f>+RBOB!V338</f>
        <v>3.2336999999999998</v>
      </c>
      <c r="J117" s="622">
        <f t="shared" si="58"/>
        <v>2.6336999999999997</v>
      </c>
      <c r="K117" s="622">
        <f t="shared" si="59"/>
        <v>0.69574979640000001</v>
      </c>
      <c r="L117" s="622">
        <f t="shared" si="60"/>
        <v>2.4021250000000001E-2</v>
      </c>
      <c r="M117" s="623">
        <f t="shared" si="61"/>
        <v>0.7197710464</v>
      </c>
      <c r="N117" s="623">
        <f t="shared" si="62"/>
        <v>3.850072460016047</v>
      </c>
      <c r="O117" s="623">
        <f t="shared" si="63"/>
        <v>-0.20992753998395264</v>
      </c>
      <c r="P117" s="645">
        <f t="shared" si="64"/>
        <v>5.1706290636441494</v>
      </c>
      <c r="R117" s="623">
        <f t="shared" si="65"/>
        <v>6.5451231820272797</v>
      </c>
      <c r="S117" s="623">
        <f t="shared" si="66"/>
        <v>4.5815862274190957</v>
      </c>
      <c r="U117" s="642">
        <f t="shared" si="67"/>
        <v>6.9019999999999992</v>
      </c>
      <c r="V117" s="642">
        <f t="shared" si="68"/>
        <v>4.8313999999999995</v>
      </c>
      <c r="W117" s="624">
        <f t="shared" si="69"/>
        <v>70</v>
      </c>
    </row>
    <row r="118" spans="2:23" ht="15">
      <c r="B118" s="96">
        <v>44756</v>
      </c>
      <c r="C118" s="644">
        <v>4.0599999999999996</v>
      </c>
      <c r="H118" s="646">
        <f>+'BRL USD'!$U$330</f>
        <v>5.3490238031559239</v>
      </c>
      <c r="I118" s="646">
        <f>+RBOB!V339</f>
        <v>3.1867999999999999</v>
      </c>
      <c r="J118" s="622">
        <f t="shared" si="58"/>
        <v>2.5867999999999998</v>
      </c>
      <c r="K118" s="622">
        <f t="shared" si="59"/>
        <v>0.68336012960000003</v>
      </c>
      <c r="L118" s="622">
        <f t="shared" si="60"/>
        <v>2.4021250000000001E-2</v>
      </c>
      <c r="M118" s="623">
        <f t="shared" si="61"/>
        <v>0.70738137960000003</v>
      </c>
      <c r="N118" s="623">
        <f t="shared" si="62"/>
        <v>3.7837998373896764</v>
      </c>
      <c r="O118" s="623">
        <f t="shared" si="63"/>
        <v>-0.27620016261032321</v>
      </c>
      <c r="P118" s="645">
        <f t="shared" si="64"/>
        <v>6.802959670205011</v>
      </c>
      <c r="R118" s="623">
        <f t="shared" si="65"/>
        <v>6.4324597235624497</v>
      </c>
      <c r="S118" s="623">
        <f t="shared" si="66"/>
        <v>4.5027218064937147</v>
      </c>
      <c r="U118" s="642">
        <f t="shared" si="67"/>
        <v>6.9019999999999992</v>
      </c>
      <c r="V118" s="642">
        <f t="shared" si="68"/>
        <v>4.8313999999999995</v>
      </c>
      <c r="W118" s="624">
        <f t="shared" si="69"/>
        <v>70</v>
      </c>
    </row>
    <row r="119" spans="2:23" ht="15">
      <c r="B119" s="96">
        <v>44757</v>
      </c>
      <c r="C119" s="644">
        <v>4.0599999999999996</v>
      </c>
      <c r="H119" s="646">
        <f>+'BRL USD'!$U$330</f>
        <v>5.3490238031559239</v>
      </c>
      <c r="I119" s="646">
        <f>+RBOB!V340</f>
        <v>3.2132000000000001</v>
      </c>
      <c r="J119" s="622">
        <f t="shared" si="58"/>
        <v>2.6132</v>
      </c>
      <c r="K119" s="622">
        <f t="shared" si="59"/>
        <v>0.69033427040000006</v>
      </c>
      <c r="L119" s="622">
        <f t="shared" si="60"/>
        <v>2.4021250000000001E-2</v>
      </c>
      <c r="M119" s="623">
        <f t="shared" si="61"/>
        <v>0.71435552040000005</v>
      </c>
      <c r="N119" s="623">
        <f t="shared" si="62"/>
        <v>3.8211046825354376</v>
      </c>
      <c r="O119" s="623">
        <f t="shared" si="63"/>
        <v>-0.23889531746456205</v>
      </c>
      <c r="P119" s="645">
        <f t="shared" si="64"/>
        <v>5.8841211198167986</v>
      </c>
      <c r="R119" s="623">
        <f t="shared" si="65"/>
        <v>6.4958779603102439</v>
      </c>
      <c r="S119" s="623">
        <f t="shared" si="66"/>
        <v>4.5471145722171702</v>
      </c>
      <c r="U119" s="642">
        <f t="shared" si="67"/>
        <v>6.9019999999999992</v>
      </c>
      <c r="V119" s="642">
        <f t="shared" si="68"/>
        <v>4.8313999999999995</v>
      </c>
      <c r="W119" s="624">
        <f t="shared" si="69"/>
        <v>70</v>
      </c>
    </row>
    <row r="120" spans="2:23" ht="15">
      <c r="B120" s="96">
        <v>44760</v>
      </c>
      <c r="C120" s="644">
        <v>4.0599999999999996</v>
      </c>
      <c r="H120" s="646">
        <f>+'BRL USD'!$U$330</f>
        <v>5.3490238031559239</v>
      </c>
      <c r="I120" s="646">
        <f>+RBOB!V341</f>
        <v>3.2643</v>
      </c>
      <c r="J120" s="622">
        <f t="shared" si="58"/>
        <v>2.6642999999999999</v>
      </c>
      <c r="K120" s="622">
        <f t="shared" si="59"/>
        <v>0.7038334596000001</v>
      </c>
      <c r="L120" s="622">
        <f t="shared" si="60"/>
        <v>2.4021250000000001E-2</v>
      </c>
      <c r="M120" s="623">
        <f t="shared" si="61"/>
        <v>0.72785470960000009</v>
      </c>
      <c r="N120" s="623">
        <f t="shared" si="62"/>
        <v>3.893312166889543</v>
      </c>
      <c r="O120" s="623">
        <f t="shared" si="63"/>
        <v>-0.16668783311045665</v>
      </c>
      <c r="P120" s="645">
        <f t="shared" si="64"/>
        <v>4.1056116529669122</v>
      </c>
      <c r="R120" s="623">
        <f t="shared" si="65"/>
        <v>6.6186306837122224</v>
      </c>
      <c r="S120" s="623">
        <f t="shared" si="66"/>
        <v>4.633041478598555</v>
      </c>
      <c r="U120" s="642">
        <f t="shared" si="67"/>
        <v>6.9019999999999992</v>
      </c>
      <c r="V120" s="642">
        <f t="shared" si="68"/>
        <v>4.8313999999999995</v>
      </c>
      <c r="W120" s="624">
        <f t="shared" si="69"/>
        <v>70</v>
      </c>
    </row>
    <row r="121" spans="2:23" ht="15">
      <c r="B121" s="104">
        <v>44761</v>
      </c>
      <c r="C121" s="678">
        <v>3.86</v>
      </c>
      <c r="H121" s="646">
        <f>+'BRL USD'!$U$330</f>
        <v>5.3490238031559239</v>
      </c>
      <c r="I121" s="646">
        <f>+RBOB!V342</f>
        <v>3.3075000000000001</v>
      </c>
      <c r="J121" s="622">
        <f t="shared" si="58"/>
        <v>2.7075</v>
      </c>
      <c r="K121" s="622">
        <f t="shared" si="59"/>
        <v>0.71524569000000005</v>
      </c>
      <c r="L121" s="622">
        <f t="shared" si="60"/>
        <v>2.4021250000000001E-2</v>
      </c>
      <c r="M121" s="623">
        <f t="shared" si="61"/>
        <v>0.73926694000000004</v>
      </c>
      <c r="N121" s="623">
        <f t="shared" si="62"/>
        <v>3.9543564589462425</v>
      </c>
      <c r="O121" s="623">
        <f t="shared" si="63"/>
        <v>9.4356458946242672E-2</v>
      </c>
      <c r="P121" s="645">
        <f t="shared" si="64"/>
        <v>-2.444467848348264</v>
      </c>
      <c r="R121" s="623">
        <f t="shared" si="65"/>
        <v>6.7224059802086122</v>
      </c>
      <c r="S121" s="623">
        <f t="shared" si="66"/>
        <v>4.7056841861460281</v>
      </c>
      <c r="U121" s="642">
        <f t="shared" si="67"/>
        <v>6.5619999999999994</v>
      </c>
      <c r="V121" s="642">
        <f t="shared" si="68"/>
        <v>4.593399999999999</v>
      </c>
      <c r="W121" s="624">
        <f t="shared" si="69"/>
        <v>70</v>
      </c>
    </row>
    <row r="122" spans="2:23" ht="15">
      <c r="B122" s="723">
        <v>44762</v>
      </c>
      <c r="C122" s="765">
        <v>3.86</v>
      </c>
      <c r="H122" s="646">
        <f>+'BRL USD'!$U$330</f>
        <v>5.3490238031559239</v>
      </c>
      <c r="I122" s="646">
        <f>+RBOB!V343</f>
        <v>3.2753999999999999</v>
      </c>
      <c r="J122" s="622">
        <f t="shared" si="58"/>
        <v>2.6753999999999998</v>
      </c>
      <c r="K122" s="622">
        <f t="shared" si="59"/>
        <v>0.70676576880000008</v>
      </c>
      <c r="L122" s="622">
        <f t="shared" si="60"/>
        <v>2.4021250000000001E-2</v>
      </c>
      <c r="M122" s="623">
        <f t="shared" si="61"/>
        <v>0.73078701880000008</v>
      </c>
      <c r="N122" s="623">
        <f t="shared" si="62"/>
        <v>3.9089971585985559</v>
      </c>
      <c r="O122" s="623">
        <f t="shared" si="63"/>
        <v>4.8997158598556023E-2</v>
      </c>
      <c r="P122" s="645">
        <f t="shared" si="64"/>
        <v>-1.2693564403770896</v>
      </c>
      <c r="R122" s="623">
        <f t="shared" si="65"/>
        <v>6.6452951696175449</v>
      </c>
      <c r="S122" s="623">
        <f t="shared" si="66"/>
        <v>4.6517066187322813</v>
      </c>
      <c r="U122" s="642">
        <f t="shared" si="67"/>
        <v>6.5619999999999994</v>
      </c>
      <c r="V122" s="642">
        <f t="shared" si="68"/>
        <v>4.593399999999999</v>
      </c>
      <c r="W122" s="624">
        <f t="shared" si="69"/>
        <v>70</v>
      </c>
    </row>
    <row r="123" spans="2:23" ht="15">
      <c r="B123" s="96">
        <v>44763</v>
      </c>
      <c r="C123" s="644">
        <v>3.86</v>
      </c>
      <c r="H123" s="646">
        <f>+'BRL USD'!$U$330</f>
        <v>5.3490238031559239</v>
      </c>
      <c r="I123" s="646">
        <f>+RBOB!V344</f>
        <v>3.1495000000000002</v>
      </c>
      <c r="J123" s="622">
        <f t="shared" si="58"/>
        <v>2.5495000000000001</v>
      </c>
      <c r="K123" s="622">
        <f t="shared" si="59"/>
        <v>0.67350651400000006</v>
      </c>
      <c r="L123" s="622">
        <f t="shared" si="60"/>
        <v>2.4021250000000001E-2</v>
      </c>
      <c r="M123" s="623">
        <f t="shared" si="61"/>
        <v>0.69752776400000005</v>
      </c>
      <c r="N123" s="623">
        <f t="shared" si="62"/>
        <v>3.7310926129981281</v>
      </c>
      <c r="O123" s="623">
        <f t="shared" si="63"/>
        <v>-0.12890738700187176</v>
      </c>
      <c r="P123" s="645">
        <f t="shared" si="64"/>
        <v>3.3395696114474571</v>
      </c>
      <c r="R123" s="623">
        <f t="shared" si="65"/>
        <v>6.3428574420968182</v>
      </c>
      <c r="S123" s="623">
        <f t="shared" si="66"/>
        <v>4.4400002094677724</v>
      </c>
      <c r="U123" s="642">
        <f t="shared" si="67"/>
        <v>6.5619999999999994</v>
      </c>
      <c r="V123" s="642">
        <f t="shared" si="68"/>
        <v>4.593399999999999</v>
      </c>
      <c r="W123" s="624">
        <f t="shared" si="69"/>
        <v>70</v>
      </c>
    </row>
    <row r="124" spans="2:23" ht="15">
      <c r="B124" s="96">
        <v>44764</v>
      </c>
      <c r="C124" s="644">
        <v>3.86</v>
      </c>
      <c r="H124" s="646">
        <f>+'BRL USD'!$U$330</f>
        <v>5.3490238031559239</v>
      </c>
      <c r="I124" s="646">
        <f>+RBOB!V345</f>
        <v>3.2227999999999999</v>
      </c>
      <c r="J124" s="622">
        <f t="shared" si="58"/>
        <v>2.6227999999999998</v>
      </c>
      <c r="K124" s="622">
        <f t="shared" si="59"/>
        <v>0.69287032160000006</v>
      </c>
      <c r="L124" s="622">
        <f t="shared" si="60"/>
        <v>2.4021250000000001E-2</v>
      </c>
      <c r="M124" s="623">
        <f t="shared" si="61"/>
        <v>0.71689157160000005</v>
      </c>
      <c r="N124" s="623">
        <f t="shared" si="62"/>
        <v>3.8346700807702594</v>
      </c>
      <c r="O124" s="623">
        <f t="shared" si="63"/>
        <v>-2.5329919229740483E-2</v>
      </c>
      <c r="P124" s="645">
        <f t="shared" si="64"/>
        <v>0.65621552408654527</v>
      </c>
      <c r="R124" s="623">
        <f t="shared" si="65"/>
        <v>6.5189391373094407</v>
      </c>
      <c r="S124" s="623">
        <f t="shared" si="66"/>
        <v>4.5632573961166081</v>
      </c>
      <c r="U124" s="642">
        <f t="shared" si="67"/>
        <v>6.5619999999999994</v>
      </c>
      <c r="V124" s="642">
        <f t="shared" si="68"/>
        <v>4.593399999999999</v>
      </c>
      <c r="W124" s="624">
        <f t="shared" si="69"/>
        <v>70</v>
      </c>
    </row>
    <row r="125" spans="2:23" ht="15">
      <c r="B125" s="96">
        <v>44767</v>
      </c>
      <c r="C125" s="644">
        <v>3.86</v>
      </c>
      <c r="H125" s="646">
        <f>+'BRL USD'!$U$330</f>
        <v>5.3490238031559239</v>
      </c>
      <c r="I125" s="646">
        <f>+RBOB!V346</f>
        <v>3.3820000000000001</v>
      </c>
      <c r="J125" s="622">
        <f t="shared" ref="J125:J128" si="70">+I125-0.6</f>
        <v>2.782</v>
      </c>
      <c r="K125" s="622">
        <f t="shared" ref="K125:K129" si="71">(+J125*$K$30)/1000</f>
        <v>0.73492650400000004</v>
      </c>
      <c r="L125" s="622">
        <f t="shared" ref="L125:L129" si="72">((75/H125)+10)/1000</f>
        <v>2.4021250000000001E-2</v>
      </c>
      <c r="M125" s="623">
        <f t="shared" ref="M125:M129" si="73">+K125+L125</f>
        <v>0.75894775400000003</v>
      </c>
      <c r="N125" s="623">
        <f t="shared" ref="N125:N129" si="74">+M125*H125</f>
        <v>4.0596296014977264</v>
      </c>
      <c r="O125" s="623">
        <f t="shared" ref="O125:O129" si="75">+N125-C125</f>
        <v>0.19962960149772657</v>
      </c>
      <c r="P125" s="645">
        <f t="shared" ref="P125:P129" si="76">(1-(+N125/C125))*100</f>
        <v>-5.1717513341379862</v>
      </c>
      <c r="R125" s="623">
        <f t="shared" ref="R125:R129" si="77">+N125+(N125*$R$3)</f>
        <v>6.9013703225461347</v>
      </c>
      <c r="S125" s="623">
        <f t="shared" ref="S125:S129" si="78">+R125*0.7</f>
        <v>4.8309592257822942</v>
      </c>
      <c r="U125" s="642">
        <f t="shared" ref="U125:U129" si="79">+C125+(C125*$R$3)</f>
        <v>6.5619999999999994</v>
      </c>
      <c r="V125" s="642">
        <f t="shared" ref="V125:V129" si="80">+U125*0.7</f>
        <v>4.593399999999999</v>
      </c>
      <c r="W125" s="624">
        <f t="shared" ref="W125:W129" si="81">(+V125/U125)*100</f>
        <v>70</v>
      </c>
    </row>
    <row r="126" spans="2:23" ht="15">
      <c r="B126" s="96">
        <v>44768</v>
      </c>
      <c r="C126" s="644">
        <v>3.86</v>
      </c>
      <c r="H126" s="646">
        <f>+'BRL USD'!$U$330</f>
        <v>5.3490238031559239</v>
      </c>
      <c r="I126" s="646">
        <f>+RBOB!V347</f>
        <v>3.355</v>
      </c>
      <c r="J126" s="688">
        <f t="shared" si="70"/>
        <v>2.7549999999999999</v>
      </c>
      <c r="K126" s="622">
        <f t="shared" si="71"/>
        <v>0.72779386000000001</v>
      </c>
      <c r="L126" s="622">
        <f t="shared" si="72"/>
        <v>2.4021250000000001E-2</v>
      </c>
      <c r="M126" s="623">
        <f t="shared" si="73"/>
        <v>0.75181511000000001</v>
      </c>
      <c r="N126" s="623">
        <f t="shared" si="74"/>
        <v>4.0214769189622892</v>
      </c>
      <c r="O126" s="623">
        <f t="shared" si="75"/>
        <v>0.16147691896228933</v>
      </c>
      <c r="P126" s="645">
        <f t="shared" si="76"/>
        <v>-4.1833398694893553</v>
      </c>
      <c r="R126" s="623">
        <f t="shared" si="77"/>
        <v>6.8365107622358909</v>
      </c>
      <c r="S126" s="623">
        <f t="shared" si="78"/>
        <v>4.7855575335651235</v>
      </c>
      <c r="U126" s="642">
        <f t="shared" si="79"/>
        <v>6.5619999999999994</v>
      </c>
      <c r="V126" s="642">
        <f t="shared" si="80"/>
        <v>4.593399999999999</v>
      </c>
      <c r="W126" s="624">
        <f t="shared" si="81"/>
        <v>70</v>
      </c>
    </row>
    <row r="127" spans="2:23" ht="15">
      <c r="B127" s="96">
        <v>44769</v>
      </c>
      <c r="C127" s="644">
        <v>3.86</v>
      </c>
      <c r="H127" s="646">
        <f>+'BRL USD'!$U$330</f>
        <v>5.3490238031559239</v>
      </c>
      <c r="I127" s="646">
        <f>+RBOB!V348</f>
        <v>3.4287999999999998</v>
      </c>
      <c r="J127" s="622">
        <f t="shared" si="70"/>
        <v>2.8287999999999998</v>
      </c>
      <c r="K127" s="622">
        <f t="shared" si="71"/>
        <v>0.74728975360000005</v>
      </c>
      <c r="L127" s="622">
        <f t="shared" si="72"/>
        <v>2.4021250000000001E-2</v>
      </c>
      <c r="M127" s="623">
        <f t="shared" si="73"/>
        <v>0.77131100360000004</v>
      </c>
      <c r="N127" s="623">
        <f t="shared" si="74"/>
        <v>4.1257609178924843</v>
      </c>
      <c r="O127" s="623">
        <f t="shared" si="75"/>
        <v>0.26576091789248446</v>
      </c>
      <c r="P127" s="645">
        <f t="shared" si="76"/>
        <v>-6.8849978728622974</v>
      </c>
      <c r="R127" s="623">
        <f t="shared" si="77"/>
        <v>7.0137935604172235</v>
      </c>
      <c r="S127" s="623">
        <f t="shared" si="78"/>
        <v>4.9096554922920559</v>
      </c>
      <c r="U127" s="642">
        <f t="shared" si="79"/>
        <v>6.5619999999999994</v>
      </c>
      <c r="V127" s="642">
        <f t="shared" si="80"/>
        <v>4.593399999999999</v>
      </c>
      <c r="W127" s="624">
        <f t="shared" si="81"/>
        <v>70</v>
      </c>
    </row>
    <row r="128" spans="2:23" ht="15">
      <c r="B128" s="96">
        <v>44770</v>
      </c>
      <c r="C128" s="644">
        <v>3.86</v>
      </c>
      <c r="H128" s="646">
        <f>+'BRL USD'!$U$330</f>
        <v>5.3490238031559239</v>
      </c>
      <c r="I128" s="646">
        <f>+RBOB!V349</f>
        <v>3.4645999999999999</v>
      </c>
      <c r="J128" s="622">
        <f t="shared" si="70"/>
        <v>2.8645999999999998</v>
      </c>
      <c r="K128" s="622">
        <f t="shared" si="71"/>
        <v>0.75674711120000004</v>
      </c>
      <c r="L128" s="622">
        <f t="shared" si="72"/>
        <v>2.4021250000000001E-2</v>
      </c>
      <c r="M128" s="623">
        <f t="shared" si="73"/>
        <v>0.78076836120000004</v>
      </c>
      <c r="N128" s="623">
        <f t="shared" si="74"/>
        <v>4.176348548809842</v>
      </c>
      <c r="O128" s="623">
        <f t="shared" si="75"/>
        <v>0.31634854880984209</v>
      </c>
      <c r="P128" s="645">
        <f t="shared" si="76"/>
        <v>-8.1955582593223433</v>
      </c>
      <c r="R128" s="623">
        <f t="shared" si="77"/>
        <v>7.0997925329767311</v>
      </c>
      <c r="S128" s="623">
        <f t="shared" si="78"/>
        <v>4.9698547730837115</v>
      </c>
      <c r="U128" s="642">
        <f t="shared" si="79"/>
        <v>6.5619999999999994</v>
      </c>
      <c r="V128" s="642">
        <f t="shared" si="80"/>
        <v>4.593399999999999</v>
      </c>
      <c r="W128" s="624">
        <f t="shared" si="81"/>
        <v>70</v>
      </c>
    </row>
    <row r="129" spans="2:23" ht="15">
      <c r="B129" s="723">
        <v>44771</v>
      </c>
      <c r="C129" s="796">
        <v>3.71</v>
      </c>
      <c r="H129" s="646">
        <f>+'BRL USD'!$U$330</f>
        <v>5.3490238031559239</v>
      </c>
      <c r="I129" s="646">
        <f>+RBOB!V350</f>
        <v>3.4881000000000002</v>
      </c>
      <c r="J129" s="622">
        <f>+I129-0.5</f>
        <v>2.9881000000000002</v>
      </c>
      <c r="K129" s="622">
        <f t="shared" si="71"/>
        <v>0.7893723532000001</v>
      </c>
      <c r="L129" s="622">
        <f t="shared" si="72"/>
        <v>2.4021250000000001E-2</v>
      </c>
      <c r="M129" s="623">
        <f t="shared" si="73"/>
        <v>0.81339360320000009</v>
      </c>
      <c r="N129" s="623">
        <f t="shared" si="74"/>
        <v>4.3508617448515645</v>
      </c>
      <c r="O129" s="623">
        <f t="shared" si="75"/>
        <v>0.64086174485156455</v>
      </c>
      <c r="P129" s="645">
        <f t="shared" si="76"/>
        <v>-17.273901478478827</v>
      </c>
      <c r="R129" s="623">
        <f t="shared" si="77"/>
        <v>7.3964649662476596</v>
      </c>
      <c r="S129" s="623">
        <f t="shared" si="78"/>
        <v>5.1775254763733614</v>
      </c>
      <c r="U129" s="642">
        <f t="shared" si="79"/>
        <v>6.3070000000000004</v>
      </c>
      <c r="V129" s="642">
        <f t="shared" si="80"/>
        <v>4.4149000000000003</v>
      </c>
      <c r="W129" s="624">
        <f t="shared" si="81"/>
        <v>70</v>
      </c>
    </row>
    <row r="130" spans="2:23" ht="15">
      <c r="B130" s="687">
        <v>44774</v>
      </c>
      <c r="C130" s="644">
        <v>3.71</v>
      </c>
      <c r="H130" s="646">
        <f>+'BRL USD'!$U$330</f>
        <v>5.3490238031559239</v>
      </c>
      <c r="I130" s="646">
        <f>+RBOB!W351</f>
        <v>2.9981</v>
      </c>
      <c r="J130" s="622">
        <f t="shared" ref="J130:J140" si="82">+I130-0.5</f>
        <v>2.4981</v>
      </c>
      <c r="K130" s="622">
        <f t="shared" ref="K130:K140" si="83">(+J130*$K$30)/1000</f>
        <v>0.65992807320000013</v>
      </c>
      <c r="L130" s="622">
        <f t="shared" ref="L130:L140" si="84">((75/H130)+10)/1000</f>
        <v>2.4021250000000001E-2</v>
      </c>
      <c r="M130" s="623">
        <f t="shared" ref="M130:M140" si="85">+K130+L130</f>
        <v>0.68394932320000013</v>
      </c>
      <c r="N130" s="623">
        <f t="shared" ref="N130:N140" si="86">+M130*H130</f>
        <v>3.6584612099491847</v>
      </c>
      <c r="O130" s="623">
        <f t="shared" ref="O130:O140" si="87">+N130-C130</f>
        <v>-5.1538790050815297E-2</v>
      </c>
      <c r="P130" s="645">
        <f t="shared" ref="P130:P140" si="88">(1-(+N130/C130))*100</f>
        <v>1.3891857156553944</v>
      </c>
      <c r="R130" s="623">
        <f t="shared" ref="R130:R140" si="89">+N130+(N130*$R$3)</f>
        <v>6.2193840569136132</v>
      </c>
      <c r="S130" s="623">
        <f t="shared" ref="S130:S140" si="90">+R130*0.7</f>
        <v>4.3535688398395287</v>
      </c>
      <c r="U130" s="642">
        <f t="shared" ref="U130:U140" si="91">+C130+(C130*$R$3)</f>
        <v>6.3070000000000004</v>
      </c>
      <c r="V130" s="642">
        <f t="shared" ref="V130:V140" si="92">+U130*0.7</f>
        <v>4.4149000000000003</v>
      </c>
      <c r="W130" s="624">
        <f t="shared" ref="W130:W140" si="93">(+V130/U130)*100</f>
        <v>70</v>
      </c>
    </row>
    <row r="131" spans="2:23" ht="15">
      <c r="B131" s="96">
        <v>44775</v>
      </c>
      <c r="C131" s="644">
        <v>3.71</v>
      </c>
      <c r="H131" s="646">
        <f>+'BRL USD'!$U$330</f>
        <v>5.3490238031559239</v>
      </c>
      <c r="I131" s="646">
        <f>+RBOB!W352</f>
        <v>3.0567000000000002</v>
      </c>
      <c r="J131" s="622">
        <f t="shared" si="82"/>
        <v>2.5567000000000002</v>
      </c>
      <c r="K131" s="622">
        <f t="shared" si="83"/>
        <v>0.67540855240000008</v>
      </c>
      <c r="L131" s="622">
        <f t="shared" si="84"/>
        <v>2.4021250000000001E-2</v>
      </c>
      <c r="M131" s="623">
        <f t="shared" si="85"/>
        <v>0.69942980240000008</v>
      </c>
      <c r="N131" s="623">
        <f t="shared" si="86"/>
        <v>3.7412666616742447</v>
      </c>
      <c r="O131" s="623">
        <f t="shared" si="87"/>
        <v>3.1266661674244745E-2</v>
      </c>
      <c r="P131" s="645">
        <f t="shared" si="88"/>
        <v>-0.84276716103086624</v>
      </c>
      <c r="R131" s="623">
        <f t="shared" si="89"/>
        <v>6.3601533248462161</v>
      </c>
      <c r="S131" s="623">
        <f t="shared" si="90"/>
        <v>4.4521073273923513</v>
      </c>
      <c r="U131" s="642">
        <f t="shared" si="91"/>
        <v>6.3070000000000004</v>
      </c>
      <c r="V131" s="642">
        <f t="shared" si="92"/>
        <v>4.4149000000000003</v>
      </c>
      <c r="W131" s="624">
        <f t="shared" si="93"/>
        <v>70</v>
      </c>
    </row>
    <row r="132" spans="2:23" ht="15">
      <c r="B132" s="96">
        <v>44776</v>
      </c>
      <c r="C132" s="644">
        <v>3.71</v>
      </c>
      <c r="H132" s="646">
        <f>+'BRL USD'!$U$330</f>
        <v>5.3490238031559239</v>
      </c>
      <c r="I132" s="646">
        <f>+RBOB!W353</f>
        <v>2.9121999999999999</v>
      </c>
      <c r="J132" s="622">
        <f t="shared" si="82"/>
        <v>2.4121999999999999</v>
      </c>
      <c r="K132" s="622">
        <f t="shared" si="83"/>
        <v>0.63723569840000005</v>
      </c>
      <c r="L132" s="622">
        <f t="shared" si="84"/>
        <v>2.4021250000000001E-2</v>
      </c>
      <c r="M132" s="623">
        <f t="shared" si="85"/>
        <v>0.66125694840000004</v>
      </c>
      <c r="N132" s="623">
        <f t="shared" si="86"/>
        <v>3.5370791569938489</v>
      </c>
      <c r="O132" s="623">
        <f t="shared" si="87"/>
        <v>-0.17292084300615107</v>
      </c>
      <c r="P132" s="645">
        <f t="shared" si="88"/>
        <v>4.6609391645862868</v>
      </c>
      <c r="R132" s="623">
        <f t="shared" si="89"/>
        <v>6.0130345668895426</v>
      </c>
      <c r="S132" s="623">
        <f t="shared" si="90"/>
        <v>4.2091241968226791</v>
      </c>
      <c r="U132" s="642">
        <f t="shared" si="91"/>
        <v>6.3070000000000004</v>
      </c>
      <c r="V132" s="642">
        <f t="shared" si="92"/>
        <v>4.4149000000000003</v>
      </c>
      <c r="W132" s="624">
        <f t="shared" si="93"/>
        <v>70</v>
      </c>
    </row>
    <row r="133" spans="2:23" ht="15">
      <c r="B133" s="96">
        <v>44777</v>
      </c>
      <c r="C133" s="644">
        <v>3.71</v>
      </c>
      <c r="H133" s="646">
        <f>+'BRL USD'!$U$330</f>
        <v>5.3490238031559239</v>
      </c>
      <c r="I133" s="646">
        <f>+RBOB!W354</f>
        <v>2.7934999999999999</v>
      </c>
      <c r="J133" s="622">
        <f t="shared" si="82"/>
        <v>2.2934999999999999</v>
      </c>
      <c r="K133" s="622">
        <f t="shared" si="83"/>
        <v>0.60587848200000005</v>
      </c>
      <c r="L133" s="622">
        <f t="shared" si="84"/>
        <v>2.4021250000000001E-2</v>
      </c>
      <c r="M133" s="623">
        <f t="shared" si="85"/>
        <v>0.62989973200000005</v>
      </c>
      <c r="N133" s="623">
        <f t="shared" si="86"/>
        <v>3.3693486600695373</v>
      </c>
      <c r="O133" s="623">
        <f t="shared" si="87"/>
        <v>-0.3406513399304627</v>
      </c>
      <c r="P133" s="645">
        <f t="shared" si="88"/>
        <v>9.1819768175326892</v>
      </c>
      <c r="R133" s="623">
        <f t="shared" si="89"/>
        <v>5.727892722118213</v>
      </c>
      <c r="S133" s="623">
        <f t="shared" si="90"/>
        <v>4.0095249054827491</v>
      </c>
      <c r="U133" s="642">
        <f t="shared" si="91"/>
        <v>6.3070000000000004</v>
      </c>
      <c r="V133" s="642">
        <f t="shared" si="92"/>
        <v>4.4149000000000003</v>
      </c>
      <c r="W133" s="624">
        <f t="shared" si="93"/>
        <v>70</v>
      </c>
    </row>
    <row r="134" spans="2:23" ht="15">
      <c r="B134" s="96">
        <v>44778</v>
      </c>
      <c r="C134" s="644">
        <v>3.71</v>
      </c>
      <c r="H134" s="646">
        <f>+'BRL USD'!$U$330</f>
        <v>5.3490238031559239</v>
      </c>
      <c r="I134" s="646">
        <f>+RBOB!W355</f>
        <v>2.8555999999999999</v>
      </c>
      <c r="J134" s="622">
        <f t="shared" si="82"/>
        <v>2.3555999999999999</v>
      </c>
      <c r="K134" s="622">
        <f t="shared" si="83"/>
        <v>0.6222835632</v>
      </c>
      <c r="L134" s="622">
        <f t="shared" si="84"/>
        <v>2.4021250000000001E-2</v>
      </c>
      <c r="M134" s="623">
        <f t="shared" si="85"/>
        <v>0.64630481319999999</v>
      </c>
      <c r="N134" s="623">
        <f t="shared" si="86"/>
        <v>3.4570998299010429</v>
      </c>
      <c r="O134" s="623">
        <f t="shared" si="87"/>
        <v>-0.25290017009895704</v>
      </c>
      <c r="P134" s="645">
        <f t="shared" si="88"/>
        <v>6.8167161751740419</v>
      </c>
      <c r="R134" s="623">
        <f t="shared" si="89"/>
        <v>5.8770697108317727</v>
      </c>
      <c r="S134" s="623">
        <f t="shared" si="90"/>
        <v>4.1139487975822409</v>
      </c>
      <c r="U134" s="642">
        <f t="shared" si="91"/>
        <v>6.3070000000000004</v>
      </c>
      <c r="V134" s="642">
        <f t="shared" si="92"/>
        <v>4.4149000000000003</v>
      </c>
      <c r="W134" s="624">
        <f t="shared" si="93"/>
        <v>70</v>
      </c>
    </row>
    <row r="135" spans="2:23" ht="15">
      <c r="B135" s="96">
        <v>44781</v>
      </c>
      <c r="C135" s="644">
        <v>3.71</v>
      </c>
      <c r="H135" s="646">
        <f>+'BRL USD'!$U$330</f>
        <v>5.3490238031559239</v>
      </c>
      <c r="I135" s="646">
        <f>+RBOB!W356</f>
        <v>2.8862000000000001</v>
      </c>
      <c r="J135" s="622">
        <f t="shared" si="82"/>
        <v>2.3862000000000001</v>
      </c>
      <c r="K135" s="622">
        <f t="shared" si="83"/>
        <v>0.63036722640000009</v>
      </c>
      <c r="L135" s="622">
        <f t="shared" si="84"/>
        <v>2.4021250000000001E-2</v>
      </c>
      <c r="M135" s="623">
        <f t="shared" si="85"/>
        <v>0.65438847640000009</v>
      </c>
      <c r="N135" s="623">
        <f t="shared" si="86"/>
        <v>3.5003395367745389</v>
      </c>
      <c r="O135" s="623">
        <f t="shared" si="87"/>
        <v>-0.20966046322546106</v>
      </c>
      <c r="P135" s="645">
        <f t="shared" si="88"/>
        <v>5.6512254238668795</v>
      </c>
      <c r="R135" s="623">
        <f t="shared" si="89"/>
        <v>5.9505772125167162</v>
      </c>
      <c r="S135" s="623">
        <f t="shared" si="90"/>
        <v>4.165404048761701</v>
      </c>
      <c r="U135" s="642">
        <f t="shared" si="91"/>
        <v>6.3070000000000004</v>
      </c>
      <c r="V135" s="642">
        <f t="shared" si="92"/>
        <v>4.4149000000000003</v>
      </c>
      <c r="W135" s="624">
        <f t="shared" si="93"/>
        <v>70</v>
      </c>
    </row>
    <row r="136" spans="2:23" ht="15">
      <c r="B136" s="96">
        <v>44782</v>
      </c>
      <c r="C136" s="644">
        <v>3.71</v>
      </c>
      <c r="H136" s="646">
        <f>+'BRL USD'!$U$330</f>
        <v>5.3490238031559239</v>
      </c>
      <c r="I136" s="646">
        <f>+RBOB!W357</f>
        <v>2.9601999999999999</v>
      </c>
      <c r="J136" s="622">
        <f t="shared" si="82"/>
        <v>2.4601999999999999</v>
      </c>
      <c r="K136" s="622">
        <f t="shared" si="83"/>
        <v>0.64991595440000005</v>
      </c>
      <c r="L136" s="622">
        <f t="shared" si="84"/>
        <v>2.4021250000000001E-2</v>
      </c>
      <c r="M136" s="623">
        <f t="shared" si="85"/>
        <v>0.67393720440000005</v>
      </c>
      <c r="N136" s="623">
        <f t="shared" si="86"/>
        <v>3.6049061481679594</v>
      </c>
      <c r="O136" s="623">
        <f t="shared" si="87"/>
        <v>-0.10509385183204056</v>
      </c>
      <c r="P136" s="645">
        <f t="shared" si="88"/>
        <v>2.832718378222121</v>
      </c>
      <c r="R136" s="623">
        <f t="shared" si="89"/>
        <v>6.1283404518855313</v>
      </c>
      <c r="S136" s="623">
        <f t="shared" si="90"/>
        <v>4.2898383163198712</v>
      </c>
      <c r="U136" s="642">
        <f t="shared" si="91"/>
        <v>6.3070000000000004</v>
      </c>
      <c r="V136" s="642">
        <f t="shared" si="92"/>
        <v>4.4149000000000003</v>
      </c>
      <c r="W136" s="624">
        <f t="shared" si="93"/>
        <v>70</v>
      </c>
    </row>
    <row r="137" spans="2:23" ht="15">
      <c r="B137" s="96">
        <v>44783</v>
      </c>
      <c r="C137" s="644">
        <v>3.71</v>
      </c>
      <c r="H137" s="646">
        <f>+'BRL USD'!$U$330</f>
        <v>5.3490238031559239</v>
      </c>
      <c r="I137" s="646">
        <f>+RBOB!W358</f>
        <v>3.0703</v>
      </c>
      <c r="J137" s="622">
        <f t="shared" si="82"/>
        <v>2.5703</v>
      </c>
      <c r="K137" s="622">
        <f t="shared" si="83"/>
        <v>0.67900129160000011</v>
      </c>
      <c r="L137" s="622">
        <f t="shared" si="84"/>
        <v>2.4021250000000001E-2</v>
      </c>
      <c r="M137" s="623">
        <f t="shared" si="85"/>
        <v>0.70302254160000011</v>
      </c>
      <c r="N137" s="623">
        <f t="shared" si="86"/>
        <v>3.7604843091735765</v>
      </c>
      <c r="O137" s="623">
        <f t="shared" si="87"/>
        <v>5.0484309173576492E-2</v>
      </c>
      <c r="P137" s="645">
        <f t="shared" si="88"/>
        <v>-1.360763050500724</v>
      </c>
      <c r="R137" s="623">
        <f t="shared" si="89"/>
        <v>6.3928233255950797</v>
      </c>
      <c r="S137" s="623">
        <f t="shared" si="90"/>
        <v>4.4749763279165551</v>
      </c>
      <c r="U137" s="642">
        <f t="shared" si="91"/>
        <v>6.3070000000000004</v>
      </c>
      <c r="V137" s="642">
        <f t="shared" si="92"/>
        <v>4.4149000000000003</v>
      </c>
      <c r="W137" s="624">
        <f t="shared" si="93"/>
        <v>70</v>
      </c>
    </row>
    <row r="138" spans="2:23" ht="15">
      <c r="B138" s="96">
        <v>44784</v>
      </c>
      <c r="C138" s="644">
        <v>3.71</v>
      </c>
      <c r="H138" s="646">
        <f>+'BRL USD'!$U$330</f>
        <v>5.3490238031559239</v>
      </c>
      <c r="I138" s="646">
        <f>+RBOB!W359</f>
        <v>3.0714999999999999</v>
      </c>
      <c r="J138" s="622">
        <f t="shared" si="82"/>
        <v>2.5714999999999999</v>
      </c>
      <c r="K138" s="622">
        <f t="shared" si="83"/>
        <v>0.67931829799999999</v>
      </c>
      <c r="L138" s="622">
        <f t="shared" si="84"/>
        <v>2.4021250000000001E-2</v>
      </c>
      <c r="M138" s="623">
        <f t="shared" si="85"/>
        <v>0.70333954799999998</v>
      </c>
      <c r="N138" s="623">
        <f t="shared" si="86"/>
        <v>3.7621799839529282</v>
      </c>
      <c r="O138" s="623">
        <f t="shared" si="87"/>
        <v>5.2179983952928222E-2</v>
      </c>
      <c r="P138" s="645">
        <f t="shared" si="88"/>
        <v>-1.4064685701597801</v>
      </c>
      <c r="R138" s="623">
        <f t="shared" si="89"/>
        <v>6.3957059727199779</v>
      </c>
      <c r="S138" s="623">
        <f t="shared" si="90"/>
        <v>4.4769941809039846</v>
      </c>
      <c r="U138" s="642">
        <f t="shared" si="91"/>
        <v>6.3070000000000004</v>
      </c>
      <c r="V138" s="642">
        <f t="shared" si="92"/>
        <v>4.4149000000000003</v>
      </c>
      <c r="W138" s="624">
        <f t="shared" si="93"/>
        <v>70</v>
      </c>
    </row>
    <row r="139" spans="2:23" ht="15">
      <c r="B139" s="96">
        <v>44785</v>
      </c>
      <c r="C139" s="644">
        <v>3.71</v>
      </c>
      <c r="H139" s="646">
        <f>+'BRL USD'!$U$330</f>
        <v>5.3490238031559239</v>
      </c>
      <c r="I139" s="646">
        <f>+RBOB!W360</f>
        <v>3.0459999999999998</v>
      </c>
      <c r="J139" s="622">
        <f t="shared" si="82"/>
        <v>2.5459999999999998</v>
      </c>
      <c r="K139" s="622">
        <f t="shared" si="83"/>
        <v>0.67258191199999995</v>
      </c>
      <c r="L139" s="622">
        <f t="shared" si="84"/>
        <v>2.4021250000000001E-2</v>
      </c>
      <c r="M139" s="623">
        <f t="shared" si="85"/>
        <v>0.69660316199999994</v>
      </c>
      <c r="N139" s="623">
        <f t="shared" si="86"/>
        <v>3.7261468948916816</v>
      </c>
      <c r="O139" s="623">
        <f t="shared" si="87"/>
        <v>1.614689489168164E-2</v>
      </c>
      <c r="P139" s="645">
        <f t="shared" si="88"/>
        <v>-0.4352262774038218</v>
      </c>
      <c r="R139" s="623">
        <f t="shared" si="89"/>
        <v>6.3344497213158579</v>
      </c>
      <c r="S139" s="623">
        <f t="shared" si="90"/>
        <v>4.4341148049211005</v>
      </c>
      <c r="U139" s="642">
        <f t="shared" si="91"/>
        <v>6.3070000000000004</v>
      </c>
      <c r="V139" s="642">
        <f t="shared" si="92"/>
        <v>4.4149000000000003</v>
      </c>
      <c r="W139" s="624">
        <f t="shared" si="93"/>
        <v>70</v>
      </c>
    </row>
    <row r="140" spans="2:23" ht="15">
      <c r="B140" s="96">
        <v>44788</v>
      </c>
      <c r="C140" s="644">
        <v>3.71</v>
      </c>
      <c r="H140" s="646">
        <f>+'BRL USD'!$U$330</f>
        <v>5.3490238031559239</v>
      </c>
      <c r="I140" s="646">
        <f>+RBOB!W361</f>
        <v>2.9517000000000002</v>
      </c>
      <c r="J140" s="622">
        <f t="shared" si="82"/>
        <v>2.4517000000000002</v>
      </c>
      <c r="K140" s="622">
        <f t="shared" si="83"/>
        <v>0.64767049240000019</v>
      </c>
      <c r="L140" s="622">
        <f t="shared" si="84"/>
        <v>2.4021250000000001E-2</v>
      </c>
      <c r="M140" s="623">
        <f t="shared" si="85"/>
        <v>0.67169174240000018</v>
      </c>
      <c r="N140" s="623">
        <f t="shared" si="86"/>
        <v>3.5928951184808779</v>
      </c>
      <c r="O140" s="623">
        <f t="shared" si="87"/>
        <v>-0.11710488151912202</v>
      </c>
      <c r="P140" s="645">
        <f t="shared" si="88"/>
        <v>3.1564658091407516</v>
      </c>
      <c r="R140" s="623">
        <f t="shared" si="89"/>
        <v>6.1079217014174922</v>
      </c>
      <c r="S140" s="623">
        <f t="shared" si="90"/>
        <v>4.2755451909922444</v>
      </c>
      <c r="U140" s="642">
        <f t="shared" si="91"/>
        <v>6.3070000000000004</v>
      </c>
      <c r="V140" s="642">
        <f t="shared" si="92"/>
        <v>4.4149000000000003</v>
      </c>
      <c r="W140" s="624">
        <f t="shared" si="93"/>
        <v>70</v>
      </c>
    </row>
    <row r="141" spans="2:23" ht="15">
      <c r="B141" s="723">
        <v>44789</v>
      </c>
      <c r="C141" s="795">
        <v>3.53</v>
      </c>
      <c r="H141" s="646">
        <f>+'BRL USD'!$U$330</f>
        <v>5.3490238031559239</v>
      </c>
      <c r="I141" s="646">
        <f>+RBOB!W362</f>
        <v>2.9007000000000001</v>
      </c>
      <c r="J141" s="622">
        <f t="shared" ref="J141:J163" si="94">+I141-0.5</f>
        <v>2.4007000000000001</v>
      </c>
      <c r="K141" s="622">
        <f t="shared" ref="K141:K163" si="95">(+J141*$K$30)/1000</f>
        <v>0.63419772040000011</v>
      </c>
      <c r="L141" s="622">
        <f t="shared" ref="L141:L163" si="96">((75/H141)+10)/1000</f>
        <v>2.4021250000000001E-2</v>
      </c>
      <c r="M141" s="623">
        <f t="shared" ref="M141:M163" si="97">+K141+L141</f>
        <v>0.6582189704000001</v>
      </c>
      <c r="N141" s="623">
        <f t="shared" ref="N141:N163" si="98">+M141*H141</f>
        <v>3.5208289403583852</v>
      </c>
      <c r="O141" s="623">
        <f t="shared" ref="O141:O163" si="99">+N141-C141</f>
        <v>-9.1710596416145762E-3</v>
      </c>
      <c r="P141" s="645">
        <f t="shared" ref="P141:P163" si="100">(1-(+N141/C141))*100</f>
        <v>0.25980338928086599</v>
      </c>
      <c r="R141" s="623">
        <f t="shared" ref="R141:R163" si="101">+N141+(N141*$R$3)</f>
        <v>5.9854091986092541</v>
      </c>
      <c r="S141" s="623">
        <f t="shared" ref="S141:S163" si="102">+R141*0.7</f>
        <v>4.1897864390264781</v>
      </c>
      <c r="U141" s="642">
        <f t="shared" ref="U141:U163" si="103">+C141+(C141*$R$3)</f>
        <v>6.0009999999999994</v>
      </c>
      <c r="V141" s="642">
        <f t="shared" ref="V141:V163" si="104">+U141*0.7</f>
        <v>4.2006999999999994</v>
      </c>
      <c r="W141" s="624">
        <f t="shared" ref="W141:W163" si="105">(+V141/U141)*100</f>
        <v>70</v>
      </c>
    </row>
    <row r="142" spans="2:23" ht="15">
      <c r="B142" s="96">
        <v>44790</v>
      </c>
      <c r="C142" s="611">
        <v>3.53</v>
      </c>
      <c r="H142" s="646">
        <f>+'BRL USD'!$U$330</f>
        <v>5.3490238031559239</v>
      </c>
      <c r="I142" s="646">
        <f>+RBOB!W363</f>
        <v>2.9344999999999999</v>
      </c>
      <c r="J142" s="622">
        <f t="shared" si="94"/>
        <v>2.4344999999999999</v>
      </c>
      <c r="K142" s="622">
        <f t="shared" si="95"/>
        <v>0.64312673400000009</v>
      </c>
      <c r="L142" s="622">
        <f t="shared" si="96"/>
        <v>2.4021250000000001E-2</v>
      </c>
      <c r="M142" s="623">
        <f t="shared" si="97"/>
        <v>0.66714798400000008</v>
      </c>
      <c r="N142" s="623">
        <f t="shared" si="98"/>
        <v>3.5685904466434879</v>
      </c>
      <c r="O142" s="623">
        <f t="shared" si="99"/>
        <v>3.8590446643488097E-2</v>
      </c>
      <c r="P142" s="645">
        <f t="shared" si="100"/>
        <v>-1.0932137859344992</v>
      </c>
      <c r="R142" s="623">
        <f t="shared" si="101"/>
        <v>6.0666037592939297</v>
      </c>
      <c r="S142" s="623">
        <f t="shared" si="102"/>
        <v>4.2466226315057503</v>
      </c>
      <c r="U142" s="642">
        <f t="shared" si="103"/>
        <v>6.0009999999999994</v>
      </c>
      <c r="V142" s="642">
        <f t="shared" si="104"/>
        <v>4.2006999999999994</v>
      </c>
      <c r="W142" s="624">
        <f t="shared" si="105"/>
        <v>70</v>
      </c>
    </row>
    <row r="143" spans="2:23" ht="15">
      <c r="B143" s="96">
        <v>44791</v>
      </c>
      <c r="C143" s="611">
        <v>3.53</v>
      </c>
      <c r="H143" s="646">
        <f>+'BRL USD'!$U$330</f>
        <v>5.3490238031559239</v>
      </c>
      <c r="I143" s="646">
        <f>+RBOB!W364</f>
        <v>3.0261</v>
      </c>
      <c r="J143" s="622">
        <f t="shared" si="94"/>
        <v>2.5261</v>
      </c>
      <c r="K143" s="622">
        <f t="shared" si="95"/>
        <v>0.66732488919999999</v>
      </c>
      <c r="L143" s="622">
        <f t="shared" si="96"/>
        <v>2.4021250000000001E-2</v>
      </c>
      <c r="M143" s="623">
        <f t="shared" si="97"/>
        <v>0.69134613919999999</v>
      </c>
      <c r="N143" s="623">
        <f t="shared" si="98"/>
        <v>3.6980269548007487</v>
      </c>
      <c r="O143" s="623">
        <f t="shared" si="99"/>
        <v>0.16802695480074892</v>
      </c>
      <c r="P143" s="645">
        <f t="shared" si="100"/>
        <v>-4.7599703909560587</v>
      </c>
      <c r="R143" s="623">
        <f t="shared" si="101"/>
        <v>6.2866458231612725</v>
      </c>
      <c r="S143" s="623">
        <f t="shared" si="102"/>
        <v>4.4006520762128902</v>
      </c>
      <c r="U143" s="642">
        <f t="shared" si="103"/>
        <v>6.0009999999999994</v>
      </c>
      <c r="V143" s="642">
        <f t="shared" si="104"/>
        <v>4.2006999999999994</v>
      </c>
      <c r="W143" s="624">
        <f t="shared" si="105"/>
        <v>70</v>
      </c>
    </row>
    <row r="144" spans="2:23" ht="15">
      <c r="B144" s="96">
        <v>44792</v>
      </c>
      <c r="C144" s="611">
        <v>3.53</v>
      </c>
      <c r="H144" s="646">
        <f>+'BRL USD'!$U$330</f>
        <v>5.3490238031559239</v>
      </c>
      <c r="I144" s="646">
        <f>+RBOB!W365</f>
        <v>3.0175000000000001</v>
      </c>
      <c r="J144" s="622">
        <f t="shared" si="94"/>
        <v>2.5175000000000001</v>
      </c>
      <c r="K144" s="622">
        <f t="shared" si="95"/>
        <v>0.66505301000000006</v>
      </c>
      <c r="L144" s="622">
        <f t="shared" si="96"/>
        <v>2.4021250000000001E-2</v>
      </c>
      <c r="M144" s="623">
        <f t="shared" si="97"/>
        <v>0.68907426000000005</v>
      </c>
      <c r="N144" s="623">
        <f t="shared" si="98"/>
        <v>3.6858746188820541</v>
      </c>
      <c r="O144" s="623">
        <f t="shared" si="99"/>
        <v>0.15587461888205434</v>
      </c>
      <c r="P144" s="645">
        <f t="shared" si="100"/>
        <v>-4.4157115830610216</v>
      </c>
      <c r="R144" s="623">
        <f t="shared" si="101"/>
        <v>6.2659868520994912</v>
      </c>
      <c r="S144" s="623">
        <f t="shared" si="102"/>
        <v>4.3861907964696432</v>
      </c>
      <c r="U144" s="642">
        <f t="shared" si="103"/>
        <v>6.0009999999999994</v>
      </c>
      <c r="V144" s="642">
        <f t="shared" si="104"/>
        <v>4.2006999999999994</v>
      </c>
      <c r="W144" s="624">
        <f t="shared" si="105"/>
        <v>70</v>
      </c>
    </row>
    <row r="145" spans="2:23" ht="15">
      <c r="B145" s="96">
        <v>44795</v>
      </c>
      <c r="C145" s="611">
        <v>3.53</v>
      </c>
      <c r="H145" s="646">
        <f>+'BRL USD'!$U$330</f>
        <v>5.3490238031559239</v>
      </c>
      <c r="I145" s="646">
        <f>+RBOB!W366</f>
        <v>2.8912</v>
      </c>
      <c r="J145" s="622">
        <f t="shared" si="94"/>
        <v>2.3912</v>
      </c>
      <c r="K145" s="622">
        <f t="shared" si="95"/>
        <v>0.63168808640000007</v>
      </c>
      <c r="L145" s="622">
        <f t="shared" si="96"/>
        <v>2.4021250000000001E-2</v>
      </c>
      <c r="M145" s="623">
        <f t="shared" si="97"/>
        <v>0.65570933640000006</v>
      </c>
      <c r="N145" s="623">
        <f t="shared" si="98"/>
        <v>3.5074048483551752</v>
      </c>
      <c r="O145" s="623">
        <f t="shared" si="99"/>
        <v>-2.2595151644824618E-2</v>
      </c>
      <c r="P145" s="645">
        <f t="shared" si="100"/>
        <v>0.64008928172307744</v>
      </c>
      <c r="R145" s="623">
        <f t="shared" si="101"/>
        <v>5.9625882422037977</v>
      </c>
      <c r="S145" s="623">
        <f t="shared" si="102"/>
        <v>4.1738117695426578</v>
      </c>
      <c r="U145" s="642">
        <f t="shared" si="103"/>
        <v>6.0009999999999994</v>
      </c>
      <c r="V145" s="642">
        <f t="shared" si="104"/>
        <v>4.2006999999999994</v>
      </c>
      <c r="W145" s="624">
        <f t="shared" si="105"/>
        <v>70</v>
      </c>
    </row>
    <row r="146" spans="2:23" ht="15">
      <c r="B146" s="96">
        <v>44796</v>
      </c>
      <c r="C146" s="611">
        <v>3.53</v>
      </c>
      <c r="H146" s="646">
        <f>+'BRL USD'!$U$330</f>
        <v>5.3490238031559239</v>
      </c>
      <c r="I146" s="646">
        <f>+RBOB!W367</f>
        <v>2.9329999999999998</v>
      </c>
      <c r="J146" s="622">
        <f t="shared" si="94"/>
        <v>2.4329999999999998</v>
      </c>
      <c r="K146" s="622">
        <f t="shared" si="95"/>
        <v>0.64273047600000011</v>
      </c>
      <c r="L146" s="622">
        <f t="shared" si="96"/>
        <v>2.4021250000000001E-2</v>
      </c>
      <c r="M146" s="623">
        <f t="shared" si="97"/>
        <v>0.6667517260000001</v>
      </c>
      <c r="N146" s="623">
        <f t="shared" si="98"/>
        <v>3.5664708531692968</v>
      </c>
      <c r="O146" s="623">
        <f t="shared" si="99"/>
        <v>3.6470853169296991E-2</v>
      </c>
      <c r="P146" s="645">
        <f t="shared" si="100"/>
        <v>-1.0331686450225863</v>
      </c>
      <c r="R146" s="623">
        <f t="shared" si="101"/>
        <v>6.0630004503878041</v>
      </c>
      <c r="S146" s="623">
        <f t="shared" si="102"/>
        <v>4.2441003152714627</v>
      </c>
      <c r="U146" s="642">
        <f t="shared" si="103"/>
        <v>6.0009999999999994</v>
      </c>
      <c r="V146" s="642">
        <f t="shared" si="104"/>
        <v>4.2006999999999994</v>
      </c>
      <c r="W146" s="624">
        <f t="shared" si="105"/>
        <v>70</v>
      </c>
    </row>
    <row r="147" spans="2:23" ht="15">
      <c r="B147" s="96">
        <v>44797</v>
      </c>
      <c r="C147" s="611">
        <v>3.53</v>
      </c>
      <c r="H147" s="646">
        <f>+'BRL USD'!$U$330</f>
        <v>5.3490238031559239</v>
      </c>
      <c r="I147" s="646">
        <f>+RBOB!W368</f>
        <v>2.8007</v>
      </c>
      <c r="J147" s="622">
        <f t="shared" si="94"/>
        <v>2.3007</v>
      </c>
      <c r="K147" s="622">
        <f t="shared" si="95"/>
        <v>0.60778052039999997</v>
      </c>
      <c r="L147" s="622">
        <f t="shared" si="96"/>
        <v>2.4021250000000001E-2</v>
      </c>
      <c r="M147" s="623">
        <f t="shared" si="97"/>
        <v>0.63180177039999996</v>
      </c>
      <c r="N147" s="623">
        <f t="shared" si="98"/>
        <v>3.3795227087456534</v>
      </c>
      <c r="O147" s="623">
        <f t="shared" si="99"/>
        <v>-0.15047729125434639</v>
      </c>
      <c r="P147" s="645">
        <f t="shared" si="100"/>
        <v>4.2628127834092417</v>
      </c>
      <c r="R147" s="623">
        <f t="shared" si="101"/>
        <v>5.7451886048676108</v>
      </c>
      <c r="S147" s="623">
        <f t="shared" si="102"/>
        <v>4.0216320234073271</v>
      </c>
      <c r="U147" s="642">
        <f t="shared" si="103"/>
        <v>6.0009999999999994</v>
      </c>
      <c r="V147" s="642">
        <f t="shared" si="104"/>
        <v>4.2006999999999994</v>
      </c>
      <c r="W147" s="624">
        <f t="shared" si="105"/>
        <v>70</v>
      </c>
    </row>
    <row r="148" spans="2:23" ht="15">
      <c r="B148" s="96">
        <v>44798</v>
      </c>
      <c r="C148" s="611">
        <v>3.53</v>
      </c>
      <c r="H148" s="646">
        <f>+'BRL USD'!$U$330</f>
        <v>5.3490238031559239</v>
      </c>
      <c r="I148" s="646">
        <f>+RBOB!W369</f>
        <v>2.8121</v>
      </c>
      <c r="J148" s="622">
        <f t="shared" si="94"/>
        <v>2.3121</v>
      </c>
      <c r="K148" s="622">
        <f t="shared" si="95"/>
        <v>0.61079208120000006</v>
      </c>
      <c r="L148" s="622">
        <f t="shared" si="96"/>
        <v>2.4021250000000001E-2</v>
      </c>
      <c r="M148" s="623">
        <f t="shared" si="97"/>
        <v>0.63481333120000005</v>
      </c>
      <c r="N148" s="623">
        <f t="shared" si="98"/>
        <v>3.3956316191495053</v>
      </c>
      <c r="O148" s="623">
        <f t="shared" si="99"/>
        <v>-0.13436838085049452</v>
      </c>
      <c r="P148" s="645">
        <f t="shared" si="100"/>
        <v>3.8064697124785996</v>
      </c>
      <c r="R148" s="623">
        <f t="shared" si="101"/>
        <v>5.7725737525541589</v>
      </c>
      <c r="S148" s="623">
        <f t="shared" si="102"/>
        <v>4.0408016267879114</v>
      </c>
      <c r="U148" s="642">
        <f t="shared" si="103"/>
        <v>6.0009999999999994</v>
      </c>
      <c r="V148" s="642">
        <f t="shared" si="104"/>
        <v>4.2006999999999994</v>
      </c>
      <c r="W148" s="624">
        <f t="shared" si="105"/>
        <v>70</v>
      </c>
    </row>
    <row r="149" spans="2:23" ht="15">
      <c r="B149" s="96">
        <v>44799</v>
      </c>
      <c r="C149" s="611">
        <v>3.53</v>
      </c>
      <c r="H149" s="646">
        <f>+'BRL USD'!$U$330</f>
        <v>5.3490238031559239</v>
      </c>
      <c r="I149" s="646">
        <f>+RBOB!W370</f>
        <v>2.8513000000000002</v>
      </c>
      <c r="J149" s="622">
        <f t="shared" si="94"/>
        <v>2.3513000000000002</v>
      </c>
      <c r="K149" s="622">
        <f t="shared" si="95"/>
        <v>0.62114762360000009</v>
      </c>
      <c r="L149" s="622">
        <f t="shared" si="96"/>
        <v>2.4021250000000001E-2</v>
      </c>
      <c r="M149" s="623">
        <f t="shared" si="97"/>
        <v>0.64516887360000008</v>
      </c>
      <c r="N149" s="623">
        <f t="shared" si="98"/>
        <v>3.4510236619416959</v>
      </c>
      <c r="O149" s="623">
        <f t="shared" si="99"/>
        <v>-7.8976338058303952E-2</v>
      </c>
      <c r="P149" s="645">
        <f t="shared" si="100"/>
        <v>2.2372900299802767</v>
      </c>
      <c r="R149" s="623">
        <f t="shared" si="101"/>
        <v>5.8667402253008829</v>
      </c>
      <c r="S149" s="623">
        <f t="shared" si="102"/>
        <v>4.1067181577106178</v>
      </c>
      <c r="U149" s="642">
        <f t="shared" si="103"/>
        <v>6.0009999999999994</v>
      </c>
      <c r="V149" s="642">
        <f t="shared" si="104"/>
        <v>4.2006999999999994</v>
      </c>
      <c r="W149" s="624">
        <f t="shared" si="105"/>
        <v>70</v>
      </c>
    </row>
    <row r="150" spans="2:23" ht="15">
      <c r="B150" s="96">
        <v>44802</v>
      </c>
      <c r="C150" s="611">
        <v>3.53</v>
      </c>
      <c r="H150" s="646">
        <f>+'BRL USD'!$U$330</f>
        <v>5.3490238031559239</v>
      </c>
      <c r="I150" s="646">
        <f>+RBOB!W371</f>
        <v>2.8776000000000002</v>
      </c>
      <c r="J150" s="622">
        <f t="shared" si="94"/>
        <v>2.3776000000000002</v>
      </c>
      <c r="K150" s="622">
        <f t="shared" si="95"/>
        <v>0.62809534720000015</v>
      </c>
      <c r="L150" s="622">
        <f t="shared" si="96"/>
        <v>2.4021250000000001E-2</v>
      </c>
      <c r="M150" s="623">
        <f t="shared" si="97"/>
        <v>0.65211659720000015</v>
      </c>
      <c r="N150" s="623">
        <f t="shared" si="98"/>
        <v>3.4881872008558443</v>
      </c>
      <c r="O150" s="623">
        <f t="shared" si="99"/>
        <v>-4.1812799144155477E-2</v>
      </c>
      <c r="P150" s="645">
        <f t="shared" si="100"/>
        <v>1.1844985593245205</v>
      </c>
      <c r="R150" s="623">
        <f t="shared" si="101"/>
        <v>5.929918241454935</v>
      </c>
      <c r="S150" s="623">
        <f t="shared" si="102"/>
        <v>4.1509427690184539</v>
      </c>
      <c r="U150" s="642">
        <f t="shared" si="103"/>
        <v>6.0009999999999994</v>
      </c>
      <c r="V150" s="642">
        <f t="shared" si="104"/>
        <v>4.2006999999999994</v>
      </c>
      <c r="W150" s="624">
        <f t="shared" si="105"/>
        <v>70</v>
      </c>
    </row>
    <row r="151" spans="2:23" ht="15">
      <c r="B151" s="96">
        <v>44803</v>
      </c>
      <c r="C151" s="611">
        <v>3.53</v>
      </c>
      <c r="H151" s="646">
        <f>+'BRL USD'!$U$330</f>
        <v>5.3490238031559239</v>
      </c>
      <c r="I151" s="646">
        <f>+RBOB!W372</f>
        <v>2.6943999999999999</v>
      </c>
      <c r="J151" s="622">
        <f t="shared" si="94"/>
        <v>2.1943999999999999</v>
      </c>
      <c r="K151" s="622">
        <f t="shared" si="95"/>
        <v>0.57969903680000001</v>
      </c>
      <c r="L151" s="622">
        <f t="shared" si="96"/>
        <v>2.4021250000000001E-2</v>
      </c>
      <c r="M151" s="623">
        <f t="shared" si="97"/>
        <v>0.60372028680000001</v>
      </c>
      <c r="N151" s="623">
        <f t="shared" si="98"/>
        <v>3.2293141845413209</v>
      </c>
      <c r="O151" s="623">
        <f t="shared" si="99"/>
        <v>-0.3006858154586789</v>
      </c>
      <c r="P151" s="645">
        <f t="shared" si="100"/>
        <v>8.5180117693676731</v>
      </c>
      <c r="R151" s="623">
        <f t="shared" si="101"/>
        <v>5.4898341137202458</v>
      </c>
      <c r="S151" s="623">
        <f t="shared" si="102"/>
        <v>3.8428838796041718</v>
      </c>
      <c r="U151" s="642">
        <f t="shared" si="103"/>
        <v>6.0009999999999994</v>
      </c>
      <c r="V151" s="642">
        <f t="shared" si="104"/>
        <v>4.2006999999999994</v>
      </c>
      <c r="W151" s="624">
        <f t="shared" si="105"/>
        <v>70</v>
      </c>
    </row>
    <row r="152" spans="2:23" ht="15">
      <c r="B152" s="96">
        <v>44804</v>
      </c>
      <c r="C152" s="611">
        <v>3.53</v>
      </c>
      <c r="H152" s="646">
        <f>+'BRL USD'!$U$330</f>
        <v>5.3490238031559239</v>
      </c>
      <c r="I152" s="646">
        <f>+RBOB!W373</f>
        <v>2.6059000000000001</v>
      </c>
      <c r="J152" s="622">
        <f t="shared" si="94"/>
        <v>2.1059000000000001</v>
      </c>
      <c r="K152" s="622">
        <f t="shared" si="95"/>
        <v>0.55631981480000015</v>
      </c>
      <c r="L152" s="622">
        <f t="shared" si="96"/>
        <v>2.4021250000000001E-2</v>
      </c>
      <c r="M152" s="623">
        <f t="shared" si="97"/>
        <v>0.58034106480000014</v>
      </c>
      <c r="N152" s="623">
        <f t="shared" si="98"/>
        <v>3.104258169564055</v>
      </c>
      <c r="O152" s="623">
        <f t="shared" si="99"/>
        <v>-0.42574183043594482</v>
      </c>
      <c r="P152" s="645">
        <f t="shared" si="100"/>
        <v>12.060675083171246</v>
      </c>
      <c r="R152" s="623">
        <f t="shared" si="101"/>
        <v>5.2772388882588928</v>
      </c>
      <c r="S152" s="623">
        <f t="shared" si="102"/>
        <v>3.6940672217812245</v>
      </c>
      <c r="U152" s="642">
        <f t="shared" si="103"/>
        <v>6.0009999999999994</v>
      </c>
      <c r="V152" s="642">
        <f t="shared" si="104"/>
        <v>4.2006999999999994</v>
      </c>
      <c r="W152" s="624">
        <f t="shared" si="105"/>
        <v>70</v>
      </c>
    </row>
    <row r="153" spans="2:23" ht="15">
      <c r="B153" s="96">
        <v>44805</v>
      </c>
      <c r="C153" s="611">
        <v>3.53</v>
      </c>
      <c r="H153" s="646">
        <f>+'BRL USD'!W374</f>
        <v>5.2742616033755274</v>
      </c>
      <c r="I153" s="646">
        <f>+RBOB!X374</f>
        <v>2.3853</v>
      </c>
      <c r="J153" s="622">
        <f t="shared" si="94"/>
        <v>1.8853</v>
      </c>
      <c r="K153" s="622">
        <f t="shared" si="95"/>
        <v>0.49804347160000001</v>
      </c>
      <c r="L153" s="622">
        <f t="shared" si="96"/>
        <v>2.4219999999999998E-2</v>
      </c>
      <c r="M153" s="623">
        <f t="shared" si="97"/>
        <v>0.52226347159999997</v>
      </c>
      <c r="N153" s="623">
        <f t="shared" si="98"/>
        <v>2.7545541751054849</v>
      </c>
      <c r="O153" s="623">
        <f t="shared" si="99"/>
        <v>-0.77544582489451486</v>
      </c>
      <c r="P153" s="645">
        <f t="shared" si="100"/>
        <v>21.967303821374362</v>
      </c>
      <c r="R153" s="623">
        <f t="shared" si="101"/>
        <v>4.6827420976793244</v>
      </c>
      <c r="S153" s="623">
        <f t="shared" si="102"/>
        <v>3.2779194683755271</v>
      </c>
      <c r="U153" s="642">
        <f t="shared" si="103"/>
        <v>6.0009999999999994</v>
      </c>
      <c r="V153" s="642">
        <f t="shared" si="104"/>
        <v>4.2006999999999994</v>
      </c>
      <c r="W153" s="624">
        <f t="shared" si="105"/>
        <v>70</v>
      </c>
    </row>
    <row r="154" spans="2:23" ht="15">
      <c r="B154" s="723">
        <v>44806</v>
      </c>
      <c r="C154" s="795">
        <v>3.28</v>
      </c>
      <c r="H154" s="646">
        <f>+'BRL USD'!W375</f>
        <v>5.2042674993494673</v>
      </c>
      <c r="I154" s="646">
        <f>+RBOB!X375</f>
        <v>2.4636</v>
      </c>
      <c r="J154" s="622">
        <f t="shared" si="94"/>
        <v>1.9636</v>
      </c>
      <c r="K154" s="622">
        <f t="shared" si="95"/>
        <v>0.51872813920000005</v>
      </c>
      <c r="L154" s="622">
        <f t="shared" si="96"/>
        <v>2.4411249999999995E-2</v>
      </c>
      <c r="M154" s="623">
        <f t="shared" si="97"/>
        <v>0.54313938920000004</v>
      </c>
      <c r="N154" s="623">
        <f t="shared" si="98"/>
        <v>2.8266426708300814</v>
      </c>
      <c r="O154" s="623">
        <f t="shared" si="99"/>
        <v>-0.45335732916991844</v>
      </c>
      <c r="P154" s="645">
        <f t="shared" si="100"/>
        <v>13.821869791765806</v>
      </c>
      <c r="R154" s="623">
        <f t="shared" si="101"/>
        <v>4.8052925404111377</v>
      </c>
      <c r="S154" s="623">
        <f t="shared" si="102"/>
        <v>3.3637047782877962</v>
      </c>
      <c r="U154" s="642">
        <f t="shared" si="103"/>
        <v>5.5759999999999996</v>
      </c>
      <c r="V154" s="642">
        <f t="shared" si="104"/>
        <v>3.9031999999999996</v>
      </c>
      <c r="W154" s="624">
        <f t="shared" si="105"/>
        <v>70</v>
      </c>
    </row>
    <row r="155" spans="2:23" ht="15">
      <c r="B155" s="96">
        <v>44809</v>
      </c>
      <c r="C155" s="611">
        <v>3.28</v>
      </c>
      <c r="H155" s="646">
        <f>+'BRL USD'!W376</f>
        <v>5.2042674993494673</v>
      </c>
      <c r="I155" s="646">
        <f>+RBOB!X376</f>
        <v>2.4636</v>
      </c>
      <c r="J155" s="622">
        <f t="shared" si="94"/>
        <v>1.9636</v>
      </c>
      <c r="K155" s="622">
        <f t="shared" si="95"/>
        <v>0.51872813920000005</v>
      </c>
      <c r="L155" s="622">
        <f t="shared" si="96"/>
        <v>2.4411249999999995E-2</v>
      </c>
      <c r="M155" s="623">
        <f t="shared" si="97"/>
        <v>0.54313938920000004</v>
      </c>
      <c r="N155" s="623">
        <f t="shared" si="98"/>
        <v>2.8266426708300814</v>
      </c>
      <c r="O155" s="623">
        <f t="shared" si="99"/>
        <v>-0.45335732916991844</v>
      </c>
      <c r="P155" s="645">
        <f t="shared" si="100"/>
        <v>13.821869791765806</v>
      </c>
      <c r="R155" s="623">
        <f t="shared" si="101"/>
        <v>4.8052925404111377</v>
      </c>
      <c r="S155" s="623">
        <f t="shared" si="102"/>
        <v>3.3637047782877962</v>
      </c>
      <c r="U155" s="642">
        <f t="shared" si="103"/>
        <v>5.5759999999999996</v>
      </c>
      <c r="V155" s="642">
        <f t="shared" si="104"/>
        <v>3.9031999999999996</v>
      </c>
      <c r="W155" s="624">
        <f t="shared" si="105"/>
        <v>70</v>
      </c>
    </row>
    <row r="156" spans="2:23" ht="15">
      <c r="B156" s="96">
        <v>44810</v>
      </c>
      <c r="C156" s="611">
        <v>3.28</v>
      </c>
      <c r="H156" s="646">
        <f>+'BRL USD'!W377</f>
        <v>5.2728710783021349</v>
      </c>
      <c r="I156" s="646">
        <f>+RBOB!X377</f>
        <v>2.4159000000000002</v>
      </c>
      <c r="J156" s="622">
        <f t="shared" si="94"/>
        <v>1.9159000000000002</v>
      </c>
      <c r="K156" s="622">
        <f t="shared" si="95"/>
        <v>0.50612713480000004</v>
      </c>
      <c r="L156" s="622">
        <f t="shared" si="96"/>
        <v>2.4223750000000002E-2</v>
      </c>
      <c r="M156" s="623">
        <f t="shared" si="97"/>
        <v>0.53035088480000003</v>
      </c>
      <c r="N156" s="623">
        <f t="shared" si="98"/>
        <v>2.7964718418138674</v>
      </c>
      <c r="O156" s="623">
        <f t="shared" si="99"/>
        <v>-0.48352815818613237</v>
      </c>
      <c r="P156" s="645">
        <f t="shared" si="100"/>
        <v>14.741712139821106</v>
      </c>
      <c r="R156" s="623">
        <f t="shared" si="101"/>
        <v>4.7540021310835741</v>
      </c>
      <c r="S156" s="623">
        <f t="shared" si="102"/>
        <v>3.3278014917585015</v>
      </c>
      <c r="U156" s="642">
        <f t="shared" si="103"/>
        <v>5.5759999999999996</v>
      </c>
      <c r="V156" s="642">
        <f t="shared" si="104"/>
        <v>3.9031999999999996</v>
      </c>
      <c r="W156" s="624">
        <f t="shared" si="105"/>
        <v>70</v>
      </c>
    </row>
    <row r="157" spans="2:23" ht="15">
      <c r="B157" s="96">
        <v>44811</v>
      </c>
      <c r="C157" s="611">
        <v>3.28</v>
      </c>
      <c r="H157" s="646">
        <f>+'BRL USD'!W378</f>
        <v>5.2576235541535228</v>
      </c>
      <c r="I157" s="646">
        <f>+RBOB!X378</f>
        <v>2.3077000000000001</v>
      </c>
      <c r="J157" s="622">
        <f t="shared" si="94"/>
        <v>1.8077000000000001</v>
      </c>
      <c r="K157" s="622">
        <f t="shared" si="95"/>
        <v>0.47754372440000009</v>
      </c>
      <c r="L157" s="622">
        <f t="shared" si="96"/>
        <v>2.4265000000000002E-2</v>
      </c>
      <c r="M157" s="623">
        <f t="shared" si="97"/>
        <v>0.50180872440000013</v>
      </c>
      <c r="N157" s="623">
        <f t="shared" si="98"/>
        <v>2.6383213690851743</v>
      </c>
      <c r="O157" s="623">
        <f t="shared" si="99"/>
        <v>-0.64167863091482547</v>
      </c>
      <c r="P157" s="645">
        <f t="shared" si="100"/>
        <v>19.563372893744678</v>
      </c>
      <c r="R157" s="623">
        <f t="shared" si="101"/>
        <v>4.485146327444796</v>
      </c>
      <c r="S157" s="623">
        <f t="shared" si="102"/>
        <v>3.1396024292113571</v>
      </c>
      <c r="U157" s="642">
        <f t="shared" si="103"/>
        <v>5.5759999999999996</v>
      </c>
      <c r="V157" s="642">
        <f t="shared" si="104"/>
        <v>3.9031999999999996</v>
      </c>
      <c r="W157" s="624">
        <f t="shared" si="105"/>
        <v>70</v>
      </c>
    </row>
    <row r="158" spans="2:23" ht="15">
      <c r="B158" s="96">
        <v>44812</v>
      </c>
      <c r="C158" s="611">
        <v>3.28</v>
      </c>
      <c r="H158" s="646">
        <f>+'BRL USD'!W379</f>
        <v>5.2383446830801468</v>
      </c>
      <c r="I158" s="646">
        <f>+RBOB!X379</f>
        <v>2.3460999999999999</v>
      </c>
      <c r="J158" s="622">
        <f t="shared" si="94"/>
        <v>1.8460999999999999</v>
      </c>
      <c r="K158" s="622">
        <f t="shared" si="95"/>
        <v>0.48768792919999998</v>
      </c>
      <c r="L158" s="622">
        <f t="shared" si="96"/>
        <v>2.4317499999999999E-2</v>
      </c>
      <c r="M158" s="623">
        <f t="shared" si="97"/>
        <v>0.51200542920000003</v>
      </c>
      <c r="N158" s="623">
        <f t="shared" si="98"/>
        <v>2.6820609177579886</v>
      </c>
      <c r="O158" s="623">
        <f t="shared" si="99"/>
        <v>-0.5979390822420112</v>
      </c>
      <c r="P158" s="645">
        <f t="shared" si="100"/>
        <v>18.229850068354004</v>
      </c>
      <c r="R158" s="623">
        <f t="shared" si="101"/>
        <v>4.5595035601885803</v>
      </c>
      <c r="S158" s="623">
        <f t="shared" si="102"/>
        <v>3.1916524921320062</v>
      </c>
      <c r="U158" s="642">
        <f t="shared" si="103"/>
        <v>5.5759999999999996</v>
      </c>
      <c r="V158" s="642">
        <f t="shared" si="104"/>
        <v>3.9031999999999996</v>
      </c>
      <c r="W158" s="624">
        <f t="shared" si="105"/>
        <v>70</v>
      </c>
    </row>
    <row r="159" spans="2:23" ht="15">
      <c r="B159" s="96">
        <v>44813</v>
      </c>
      <c r="C159" s="611">
        <v>3.28</v>
      </c>
      <c r="H159" s="646">
        <f>+'BRL USD'!W380</f>
        <v>5.1840331778123385</v>
      </c>
      <c r="I159" s="646">
        <f>+RBOB!X380</f>
        <v>2.4331</v>
      </c>
      <c r="J159" s="622">
        <f t="shared" si="94"/>
        <v>1.9331</v>
      </c>
      <c r="K159" s="622">
        <f t="shared" si="95"/>
        <v>0.51067089320000003</v>
      </c>
      <c r="L159" s="622">
        <f t="shared" si="96"/>
        <v>2.44675E-2</v>
      </c>
      <c r="M159" s="623">
        <f t="shared" si="97"/>
        <v>0.53513839320000001</v>
      </c>
      <c r="N159" s="623">
        <f t="shared" si="98"/>
        <v>2.7741751850699847</v>
      </c>
      <c r="O159" s="623">
        <f t="shared" si="99"/>
        <v>-0.50582481493001508</v>
      </c>
      <c r="P159" s="645">
        <f t="shared" si="100"/>
        <v>15.421488260061434</v>
      </c>
      <c r="R159" s="623">
        <f t="shared" si="101"/>
        <v>4.7160978146189736</v>
      </c>
      <c r="S159" s="623">
        <f t="shared" si="102"/>
        <v>3.3012684702332815</v>
      </c>
      <c r="U159" s="642">
        <f t="shared" si="103"/>
        <v>5.5759999999999996</v>
      </c>
      <c r="V159" s="642">
        <f t="shared" si="104"/>
        <v>3.9031999999999996</v>
      </c>
      <c r="W159" s="624">
        <f t="shared" si="105"/>
        <v>70</v>
      </c>
    </row>
    <row r="160" spans="2:23" ht="15">
      <c r="B160" s="96">
        <v>44816</v>
      </c>
      <c r="C160" s="611">
        <v>3.28</v>
      </c>
      <c r="H160" s="646">
        <f>+'BRL USD'!W381</f>
        <v>5.1111679018655769</v>
      </c>
      <c r="I160" s="646">
        <f>+RBOB!X381</f>
        <v>2.4447999999999999</v>
      </c>
      <c r="J160" s="622">
        <f t="shared" si="94"/>
        <v>1.9447999999999999</v>
      </c>
      <c r="K160" s="622">
        <f t="shared" si="95"/>
        <v>0.51376170560000001</v>
      </c>
      <c r="L160" s="622">
        <f t="shared" si="96"/>
        <v>2.4673749999999998E-2</v>
      </c>
      <c r="M160" s="623">
        <f t="shared" si="97"/>
        <v>0.53843545560000006</v>
      </c>
      <c r="N160" s="623">
        <f t="shared" si="98"/>
        <v>2.7520340178890881</v>
      </c>
      <c r="O160" s="623">
        <f t="shared" si="99"/>
        <v>-0.52796598211091172</v>
      </c>
      <c r="P160" s="645">
        <f t="shared" si="100"/>
        <v>16.096523844844867</v>
      </c>
      <c r="R160" s="623">
        <f t="shared" si="101"/>
        <v>4.6784578304114497</v>
      </c>
      <c r="S160" s="623">
        <f t="shared" si="102"/>
        <v>3.2749204812880146</v>
      </c>
      <c r="U160" s="642">
        <f t="shared" si="103"/>
        <v>5.5759999999999996</v>
      </c>
      <c r="V160" s="642">
        <f t="shared" si="104"/>
        <v>3.9031999999999996</v>
      </c>
      <c r="W160" s="624">
        <f t="shared" si="105"/>
        <v>70</v>
      </c>
    </row>
    <row r="161" spans="2:23" ht="15">
      <c r="B161" s="96">
        <v>44817</v>
      </c>
      <c r="C161" s="611">
        <v>3.28</v>
      </c>
      <c r="H161" s="646">
        <f>+'BRL USD'!W382</f>
        <v>5.2124055251498564</v>
      </c>
      <c r="I161" s="646">
        <f>+RBOB!X382</f>
        <v>2.4803999999999999</v>
      </c>
      <c r="J161" s="622">
        <f t="shared" si="94"/>
        <v>1.9803999999999999</v>
      </c>
      <c r="K161" s="622">
        <f t="shared" si="95"/>
        <v>0.52316622879999997</v>
      </c>
      <c r="L161" s="622">
        <f t="shared" si="96"/>
        <v>2.4388750000000001E-2</v>
      </c>
      <c r="M161" s="623">
        <f t="shared" si="97"/>
        <v>0.54755497879999993</v>
      </c>
      <c r="N161" s="623">
        <f t="shared" si="98"/>
        <v>2.8540785968204321</v>
      </c>
      <c r="O161" s="623">
        <f t="shared" si="99"/>
        <v>-0.42592140317956773</v>
      </c>
      <c r="P161" s="645">
        <f t="shared" si="100"/>
        <v>12.985408633523409</v>
      </c>
      <c r="R161" s="623">
        <f t="shared" si="101"/>
        <v>4.8519336145947349</v>
      </c>
      <c r="S161" s="623">
        <f t="shared" si="102"/>
        <v>3.3963535302163144</v>
      </c>
      <c r="U161" s="642">
        <f t="shared" si="103"/>
        <v>5.5759999999999996</v>
      </c>
      <c r="V161" s="642">
        <f t="shared" si="104"/>
        <v>3.9031999999999996</v>
      </c>
      <c r="W161" s="624">
        <f t="shared" si="105"/>
        <v>70</v>
      </c>
    </row>
    <row r="162" spans="2:23" ht="15">
      <c r="B162" s="96">
        <v>44818</v>
      </c>
      <c r="C162" s="611">
        <v>3.28</v>
      </c>
      <c r="H162" s="646">
        <f>+'BRL USD'!W383</f>
        <v>5.2029136316337148</v>
      </c>
      <c r="I162" s="646">
        <f>+RBOB!X383</f>
        <v>2.5245000000000002</v>
      </c>
      <c r="J162" s="622">
        <f>+I162-0.5</f>
        <v>2.0245000000000002</v>
      </c>
      <c r="K162" s="622">
        <f t="shared" si="95"/>
        <v>0.53481621400000001</v>
      </c>
      <c r="L162" s="622">
        <f t="shared" si="96"/>
        <v>2.4414999999999999E-2</v>
      </c>
      <c r="M162" s="623">
        <f t="shared" si="97"/>
        <v>0.55923121399999998</v>
      </c>
      <c r="N162" s="623">
        <f t="shared" si="98"/>
        <v>2.9096317065556709</v>
      </c>
      <c r="O162" s="623">
        <f t="shared" si="99"/>
        <v>-0.37036829344432887</v>
      </c>
      <c r="P162" s="645">
        <f t="shared" si="100"/>
        <v>11.291716263546615</v>
      </c>
      <c r="R162" s="623">
        <f t="shared" si="101"/>
        <v>4.946373901144641</v>
      </c>
      <c r="S162" s="623">
        <f t="shared" si="102"/>
        <v>3.4624617308012486</v>
      </c>
      <c r="U162" s="642">
        <f t="shared" si="103"/>
        <v>5.5759999999999996</v>
      </c>
      <c r="V162" s="642">
        <f t="shared" si="104"/>
        <v>3.9031999999999996</v>
      </c>
      <c r="W162" s="624">
        <f t="shared" si="105"/>
        <v>70</v>
      </c>
    </row>
    <row r="163" spans="2:23" ht="15">
      <c r="B163" s="96">
        <v>44819</v>
      </c>
      <c r="C163" s="611">
        <v>3.28</v>
      </c>
      <c r="H163" s="646">
        <f>+'BRL USD'!W384</f>
        <v>5.2603892688058922</v>
      </c>
      <c r="I163" s="646">
        <f>+RBOB!X384</f>
        <v>2.4287000000000001</v>
      </c>
      <c r="J163" s="622">
        <f t="shared" si="94"/>
        <v>1.9287000000000001</v>
      </c>
      <c r="K163" s="622">
        <f t="shared" si="95"/>
        <v>0.50950853640000004</v>
      </c>
      <c r="L163" s="622">
        <f t="shared" si="96"/>
        <v>2.4257500000000001E-2</v>
      </c>
      <c r="M163" s="623">
        <f t="shared" si="97"/>
        <v>0.53376603640000009</v>
      </c>
      <c r="N163" s="623">
        <f t="shared" si="98"/>
        <v>2.8078171299316157</v>
      </c>
      <c r="O163" s="623">
        <f t="shared" si="99"/>
        <v>-0.47218287006838411</v>
      </c>
      <c r="P163" s="645">
        <f t="shared" si="100"/>
        <v>14.395819209401949</v>
      </c>
      <c r="R163" s="623">
        <f t="shared" si="101"/>
        <v>4.7732891208837467</v>
      </c>
      <c r="S163" s="623">
        <f t="shared" si="102"/>
        <v>3.3413023846186225</v>
      </c>
      <c r="U163" s="642">
        <f t="shared" si="103"/>
        <v>5.5759999999999996</v>
      </c>
      <c r="V163" s="642">
        <f t="shared" si="104"/>
        <v>3.9031999999999996</v>
      </c>
      <c r="W163" s="624">
        <f t="shared" si="105"/>
        <v>70</v>
      </c>
    </row>
    <row r="164" spans="2:23" ht="15">
      <c r="B164" s="96">
        <v>44820</v>
      </c>
      <c r="C164" s="611">
        <v>3.28</v>
      </c>
      <c r="H164" s="646">
        <f>+'BRL USD'!W385</f>
        <v>5.2770448548812663</v>
      </c>
      <c r="I164" s="646">
        <f>+RBOB!X385</f>
        <v>2.4157000000000002</v>
      </c>
      <c r="J164" s="622">
        <f t="shared" ref="J164:J169" si="106">+I164-0.5</f>
        <v>1.9157000000000002</v>
      </c>
      <c r="K164" s="622">
        <f t="shared" ref="K164:K174" si="107">(+J164*$K$30)/1000</f>
        <v>0.50607430040000012</v>
      </c>
      <c r="L164" s="622">
        <f t="shared" ref="L164:L174" si="108">((75/H164)+10)/1000</f>
        <v>2.4212499999999998E-2</v>
      </c>
      <c r="M164" s="623">
        <f t="shared" ref="M164:M174" si="109">+K164+L164</f>
        <v>0.53028680040000009</v>
      </c>
      <c r="N164" s="623">
        <f t="shared" ref="N164:N174" si="110">+M164*H164</f>
        <v>2.7983472316622695</v>
      </c>
      <c r="O164" s="623">
        <f t="shared" ref="O164:O174" si="111">+N164-C164</f>
        <v>-0.4816527683377303</v>
      </c>
      <c r="P164" s="645">
        <f t="shared" ref="P164:P174" si="112">(1-(+N164/C164))*100</f>
        <v>14.684535620052753</v>
      </c>
    </row>
    <row r="165" spans="2:23" ht="15">
      <c r="B165" s="96">
        <v>44823</v>
      </c>
      <c r="C165" s="611">
        <v>3.28</v>
      </c>
      <c r="H165" s="646">
        <f>+'BRL USD'!W386</f>
        <v>5.186721991701245</v>
      </c>
      <c r="I165" s="646">
        <f>+RBOB!X386</f>
        <v>2.4641000000000002</v>
      </c>
      <c r="J165" s="622">
        <f t="shared" si="106"/>
        <v>1.9641000000000002</v>
      </c>
      <c r="K165" s="622">
        <f t="shared" si="107"/>
        <v>0.51886022520000008</v>
      </c>
      <c r="L165" s="622">
        <f t="shared" si="108"/>
        <v>2.4460000000000003E-2</v>
      </c>
      <c r="M165" s="623">
        <f t="shared" si="109"/>
        <v>0.54332022520000012</v>
      </c>
      <c r="N165" s="623">
        <f t="shared" si="110"/>
        <v>2.8180509605809134</v>
      </c>
      <c r="O165" s="623">
        <f t="shared" si="111"/>
        <v>-0.46194903941908638</v>
      </c>
      <c r="P165" s="645">
        <f t="shared" si="112"/>
        <v>14.08381217741117</v>
      </c>
    </row>
    <row r="166" spans="2:23" ht="15">
      <c r="B166" s="96">
        <v>44824</v>
      </c>
      <c r="C166" s="611">
        <v>3.28</v>
      </c>
      <c r="H166" s="646">
        <f>+'BRL USD'!W387</f>
        <v>5.158627805003869</v>
      </c>
      <c r="I166" s="646">
        <f>+RBOB!X387</f>
        <v>2.4478</v>
      </c>
      <c r="J166" s="622">
        <f t="shared" si="106"/>
        <v>1.9478</v>
      </c>
      <c r="K166" s="622">
        <f t="shared" si="107"/>
        <v>0.51455422159999997</v>
      </c>
      <c r="L166" s="622">
        <f t="shared" si="108"/>
        <v>2.4538750000000002E-2</v>
      </c>
      <c r="M166" s="623">
        <f t="shared" si="109"/>
        <v>0.53909297160000003</v>
      </c>
      <c r="N166" s="623">
        <f t="shared" si="110"/>
        <v>2.7809799927779211</v>
      </c>
      <c r="O166" s="623">
        <f t="shared" si="111"/>
        <v>-0.49902000722207873</v>
      </c>
      <c r="P166" s="645">
        <f t="shared" si="112"/>
        <v>15.214024610429233</v>
      </c>
    </row>
    <row r="167" spans="2:23" ht="15">
      <c r="B167" s="96">
        <v>44825</v>
      </c>
      <c r="C167" s="611">
        <v>3.28</v>
      </c>
      <c r="H167" s="646">
        <f>+'BRL USD'!W388</f>
        <v>5.1466803911477097</v>
      </c>
      <c r="I167" s="646">
        <f>+RBOB!X388</f>
        <v>2.4864999999999999</v>
      </c>
      <c r="J167" s="622">
        <f t="shared" si="106"/>
        <v>1.9864999999999999</v>
      </c>
      <c r="K167" s="622">
        <f t="shared" si="107"/>
        <v>0.52477767800000008</v>
      </c>
      <c r="L167" s="622">
        <f t="shared" si="108"/>
        <v>2.4572499999999997E-2</v>
      </c>
      <c r="M167" s="623">
        <f t="shared" si="109"/>
        <v>0.54935017800000008</v>
      </c>
      <c r="N167" s="623">
        <f t="shared" si="110"/>
        <v>2.8273297889861042</v>
      </c>
      <c r="O167" s="623">
        <f t="shared" si="111"/>
        <v>-0.4526702110138956</v>
      </c>
      <c r="P167" s="645">
        <f t="shared" si="112"/>
        <v>13.800921067496819</v>
      </c>
    </row>
    <row r="168" spans="2:23" ht="15">
      <c r="B168" s="96">
        <v>44826</v>
      </c>
      <c r="C168" s="611">
        <v>3.28</v>
      </c>
      <c r="H168" s="646">
        <f>+'BRL USD'!W389</f>
        <v>5.1321529381575575</v>
      </c>
      <c r="I168" s="646">
        <f>+RBOB!X389</f>
        <v>2.5156999999999998</v>
      </c>
      <c r="J168" s="622">
        <f t="shared" si="106"/>
        <v>2.0156999999999998</v>
      </c>
      <c r="K168" s="622">
        <f t="shared" si="107"/>
        <v>0.53249150039999993</v>
      </c>
      <c r="L168" s="622">
        <f t="shared" si="108"/>
        <v>2.461375E-2</v>
      </c>
      <c r="M168" s="623">
        <f t="shared" si="109"/>
        <v>0.55710525039999992</v>
      </c>
      <c r="N168" s="623">
        <f t="shared" si="110"/>
        <v>2.8591493477033612</v>
      </c>
      <c r="O168" s="623">
        <f t="shared" si="111"/>
        <v>-0.42085065229663865</v>
      </c>
      <c r="P168" s="645">
        <f t="shared" si="112"/>
        <v>12.830812570019468</v>
      </c>
    </row>
    <row r="169" spans="2:23" ht="15">
      <c r="B169" s="96">
        <v>44827</v>
      </c>
      <c r="C169" s="611">
        <v>3.28</v>
      </c>
      <c r="H169" s="646">
        <f>+'BRL USD'!W390</f>
        <v>5.2700922266139658</v>
      </c>
      <c r="I169" s="646">
        <f>+RBOB!X390</f>
        <v>2.383</v>
      </c>
      <c r="J169" s="622">
        <f t="shared" si="106"/>
        <v>1.883</v>
      </c>
      <c r="K169" s="622">
        <f t="shared" si="107"/>
        <v>0.49743587600000005</v>
      </c>
      <c r="L169" s="622">
        <f t="shared" si="108"/>
        <v>2.4231249999999999E-2</v>
      </c>
      <c r="M169" s="623">
        <f t="shared" si="109"/>
        <v>0.52166712600000009</v>
      </c>
      <c r="N169" s="623">
        <f t="shared" si="110"/>
        <v>2.7492338656126489</v>
      </c>
      <c r="O169" s="623">
        <f t="shared" si="111"/>
        <v>-0.53076613438735087</v>
      </c>
      <c r="P169" s="645">
        <f t="shared" si="112"/>
        <v>16.181894341077772</v>
      </c>
    </row>
    <row r="170" spans="2:23" ht="15">
      <c r="B170" s="687">
        <v>44830</v>
      </c>
      <c r="C170" s="643">
        <v>3.28</v>
      </c>
      <c r="D170" s="643"/>
      <c r="E170" s="643"/>
      <c r="F170" s="643"/>
      <c r="G170" s="643"/>
      <c r="H170" s="774">
        <f>+'BRL USD'!W391</f>
        <v>5.3995680345572357</v>
      </c>
      <c r="I170" s="774">
        <f>+RBOB!X391</f>
        <v>2.3841999999999999</v>
      </c>
      <c r="J170" s="773">
        <f>+I170-0.25</f>
        <v>2.1341999999999999</v>
      </c>
      <c r="K170" s="775">
        <f t="shared" si="107"/>
        <v>0.5637958824</v>
      </c>
      <c r="L170" s="775">
        <f t="shared" si="108"/>
        <v>2.3890000000000002E-2</v>
      </c>
      <c r="M170" s="641">
        <f t="shared" si="109"/>
        <v>0.58768588239999997</v>
      </c>
      <c r="N170" s="641">
        <f t="shared" si="110"/>
        <v>3.1732499049676024</v>
      </c>
      <c r="O170" s="641">
        <f t="shared" si="111"/>
        <v>-0.10675009503239741</v>
      </c>
      <c r="P170" s="645">
        <f t="shared" si="112"/>
        <v>3.2545760680608993</v>
      </c>
    </row>
    <row r="171" spans="2:23" ht="15">
      <c r="B171" s="96">
        <v>44831</v>
      </c>
      <c r="C171" s="611">
        <v>3.28</v>
      </c>
      <c r="H171" s="646">
        <f>+'BRL USD'!W392</f>
        <v>5.3633681952266024</v>
      </c>
      <c r="I171" s="646">
        <f>+RBOB!X392</f>
        <v>2.4931000000000001</v>
      </c>
      <c r="J171" s="622">
        <f>+I171-0.25</f>
        <v>2.2431000000000001</v>
      </c>
      <c r="K171" s="622">
        <f t="shared" si="107"/>
        <v>0.59256421320000008</v>
      </c>
      <c r="L171" s="622">
        <f t="shared" si="108"/>
        <v>2.3983750000000002E-2</v>
      </c>
      <c r="M171" s="623">
        <f t="shared" si="109"/>
        <v>0.61654796320000005</v>
      </c>
      <c r="N171" s="623">
        <f t="shared" si="110"/>
        <v>3.3067737366586218</v>
      </c>
      <c r="O171" s="623">
        <f t="shared" si="111"/>
        <v>2.6773736658622038E-2</v>
      </c>
      <c r="P171" s="645">
        <f t="shared" si="112"/>
        <v>-0.8162724591043391</v>
      </c>
    </row>
    <row r="172" spans="2:23" ht="15">
      <c r="B172" s="96">
        <v>44832</v>
      </c>
      <c r="C172" s="611">
        <v>3.28</v>
      </c>
      <c r="H172" s="646">
        <f>+'BRL USD'!W393</f>
        <v>5.3461641272387066</v>
      </c>
      <c r="I172" s="646">
        <f>+RBOB!X393</f>
        <v>2.5779000000000001</v>
      </c>
      <c r="J172" s="622">
        <f t="shared" ref="J172:J174" si="113">+I172-0.25</f>
        <v>2.3279000000000001</v>
      </c>
      <c r="K172" s="622">
        <f t="shared" si="107"/>
        <v>0.61496599880000002</v>
      </c>
      <c r="L172" s="622">
        <f t="shared" si="108"/>
        <v>2.4028749999999998E-2</v>
      </c>
      <c r="M172" s="623">
        <f t="shared" si="109"/>
        <v>0.63899474880000007</v>
      </c>
      <c r="N172" s="623">
        <f t="shared" si="110"/>
        <v>3.4161708035284688</v>
      </c>
      <c r="O172" s="623">
        <f t="shared" si="111"/>
        <v>0.136170803528469</v>
      </c>
      <c r="P172" s="645">
        <f t="shared" si="112"/>
        <v>-4.1515488880630835</v>
      </c>
    </row>
    <row r="173" spans="2:23" ht="15">
      <c r="B173" s="96">
        <v>44833</v>
      </c>
      <c r="C173" s="611">
        <v>3.28</v>
      </c>
      <c r="H173" s="646">
        <f>+'BRL USD'!W394</f>
        <v>5.4054054054054053</v>
      </c>
      <c r="I173" s="646">
        <f>+RBOB!X394</f>
        <v>2.5076000000000001</v>
      </c>
      <c r="J173" s="622">
        <f>+I173-0.25</f>
        <v>2.2576000000000001</v>
      </c>
      <c r="K173" s="622">
        <f t="shared" si="107"/>
        <v>0.5963947072000001</v>
      </c>
      <c r="L173" s="622">
        <f t="shared" si="108"/>
        <v>2.3875E-2</v>
      </c>
      <c r="M173" s="623">
        <f t="shared" si="109"/>
        <v>0.62026970720000008</v>
      </c>
      <c r="N173" s="623">
        <f t="shared" si="110"/>
        <v>3.3528092281081086</v>
      </c>
      <c r="O173" s="623">
        <f t="shared" si="111"/>
        <v>7.2809228108108748E-2</v>
      </c>
      <c r="P173" s="645">
        <f t="shared" si="112"/>
        <v>-2.219793539881354</v>
      </c>
    </row>
    <row r="174" spans="2:23" ht="15">
      <c r="B174" s="96">
        <v>44834</v>
      </c>
      <c r="C174" s="611">
        <v>3.28</v>
      </c>
      <c r="H174" s="646">
        <f>+'BRL USD'!W395</f>
        <v>5.4065743944636671</v>
      </c>
      <c r="I174" s="646">
        <f>+RBOB!X395</f>
        <v>2.4725999999999999</v>
      </c>
      <c r="J174" s="622">
        <f t="shared" si="113"/>
        <v>2.2225999999999999</v>
      </c>
      <c r="K174" s="622">
        <f t="shared" si="107"/>
        <v>0.58714868720000002</v>
      </c>
      <c r="L174" s="622">
        <f t="shared" si="108"/>
        <v>2.3872000000000001E-2</v>
      </c>
      <c r="M174" s="623">
        <f t="shared" si="109"/>
        <v>0.61102068720000002</v>
      </c>
      <c r="N174" s="623">
        <f t="shared" si="110"/>
        <v>3.3035288019031137</v>
      </c>
      <c r="O174" s="623">
        <f t="shared" si="111"/>
        <v>2.3528801903113905E-2</v>
      </c>
      <c r="P174" s="645">
        <f t="shared" si="112"/>
        <v>-0.71734152143640983</v>
      </c>
    </row>
    <row r="175" spans="2:23" ht="15">
      <c r="B175" s="96">
        <v>44837</v>
      </c>
      <c r="C175" s="611">
        <v>3.28</v>
      </c>
      <c r="H175" s="646">
        <f>+'BRL USD'!X396</f>
        <v>5.2056220718375847</v>
      </c>
      <c r="I175" s="646">
        <f>+RBOB!Y396</f>
        <v>2.5129000000000001</v>
      </c>
      <c r="J175" s="622">
        <f t="shared" ref="J175:J205" si="114">+I175-0.25</f>
        <v>2.2629000000000001</v>
      </c>
      <c r="K175" s="622">
        <f t="shared" ref="K175:K205" si="115">(+J175*$K$30)/1000</f>
        <v>0.59779481880000018</v>
      </c>
      <c r="L175" s="622">
        <f t="shared" ref="L175:L205" si="116">((75/H175)+10)/1000</f>
        <v>2.4407499999999999E-2</v>
      </c>
      <c r="M175" s="623">
        <f t="shared" ref="M175:M205" si="117">+K175+L175</f>
        <v>0.62220231880000021</v>
      </c>
      <c r="N175" s="623">
        <f t="shared" ref="N175:N205" si="118">+M175*H175</f>
        <v>3.2389501238938063</v>
      </c>
      <c r="O175" s="623">
        <f t="shared" ref="O175:O205" si="119">+N175-C175</f>
        <v>-4.1049876106193484E-2</v>
      </c>
      <c r="P175" s="645">
        <f t="shared" ref="P175:P205" si="120">(1-(+N175/C175))*100</f>
        <v>1.2515206129937062</v>
      </c>
    </row>
    <row r="176" spans="2:23" ht="15">
      <c r="B176" s="96">
        <v>44838</v>
      </c>
      <c r="C176" s="611">
        <v>3.28</v>
      </c>
      <c r="H176" s="646">
        <f>+'BRL USD'!X397</f>
        <v>5.1948051948051948</v>
      </c>
      <c r="I176" s="646">
        <f>+RBOB!Y397</f>
        <v>2.6829999999999998</v>
      </c>
      <c r="J176" s="622">
        <f t="shared" si="114"/>
        <v>2.4329999999999998</v>
      </c>
      <c r="K176" s="622">
        <f t="shared" si="115"/>
        <v>0.64273047600000011</v>
      </c>
      <c r="L176" s="622">
        <f t="shared" si="116"/>
        <v>2.4437500000000001E-2</v>
      </c>
      <c r="M176" s="623">
        <f t="shared" si="117"/>
        <v>0.66716797600000011</v>
      </c>
      <c r="N176" s="623">
        <f t="shared" si="118"/>
        <v>3.4658076675324683</v>
      </c>
      <c r="O176" s="623">
        <f t="shared" si="119"/>
        <v>0.18580766753246847</v>
      </c>
      <c r="P176" s="645">
        <f t="shared" si="120"/>
        <v>-5.6648679125752555</v>
      </c>
    </row>
    <row r="177" spans="2:16" ht="15">
      <c r="B177" s="96">
        <v>44839</v>
      </c>
      <c r="C177" s="611">
        <v>3.28</v>
      </c>
      <c r="H177" s="646">
        <f>+'BRL USD'!X398</f>
        <v>5.2002080083203328</v>
      </c>
      <c r="I177" s="646">
        <f>+RBOB!Y398</f>
        <v>2.6684999999999999</v>
      </c>
      <c r="J177" s="622">
        <f t="shared" si="114"/>
        <v>2.4184999999999999</v>
      </c>
      <c r="K177" s="622">
        <f t="shared" si="115"/>
        <v>0.63889998199999998</v>
      </c>
      <c r="L177" s="622">
        <f t="shared" si="116"/>
        <v>2.44225E-2</v>
      </c>
      <c r="M177" s="623">
        <f t="shared" si="117"/>
        <v>0.66332248199999999</v>
      </c>
      <c r="N177" s="623">
        <f t="shared" si="118"/>
        <v>3.44941488299532</v>
      </c>
      <c r="O177" s="623">
        <f t="shared" si="119"/>
        <v>0.16941488299532015</v>
      </c>
      <c r="P177" s="645">
        <f t="shared" si="120"/>
        <v>-5.1650878961987834</v>
      </c>
    </row>
    <row r="178" spans="2:16" ht="15">
      <c r="B178" s="96">
        <v>44840</v>
      </c>
      <c r="C178" s="611">
        <v>3.28</v>
      </c>
      <c r="H178" s="646">
        <f>+'BRL USD'!X399</f>
        <v>5.2328623757195185</v>
      </c>
      <c r="I178" s="646">
        <f>+RBOB!Y399</f>
        <v>2.6814</v>
      </c>
      <c r="J178" s="622">
        <f t="shared" si="114"/>
        <v>2.4314</v>
      </c>
      <c r="K178" s="622">
        <f t="shared" si="115"/>
        <v>0.64230780080000016</v>
      </c>
      <c r="L178" s="622">
        <f t="shared" si="116"/>
        <v>2.43325E-2</v>
      </c>
      <c r="M178" s="623">
        <f t="shared" si="117"/>
        <v>0.66664030080000014</v>
      </c>
      <c r="N178" s="623">
        <f t="shared" si="118"/>
        <v>3.4884369481946633</v>
      </c>
      <c r="O178" s="623">
        <f t="shared" si="119"/>
        <v>0.20843694819466352</v>
      </c>
      <c r="P178" s="645">
        <f t="shared" si="120"/>
        <v>-6.3547850059348709</v>
      </c>
    </row>
    <row r="179" spans="2:16" ht="15">
      <c r="B179" s="96">
        <v>44841</v>
      </c>
      <c r="C179" s="611">
        <v>3.28</v>
      </c>
      <c r="H179" s="646">
        <f>+'BRL USD'!X400</f>
        <v>5.2356020942408374</v>
      </c>
      <c r="I179" s="646">
        <f>+RBOB!Y400</f>
        <v>2.7345999999999999</v>
      </c>
      <c r="J179" s="622">
        <f t="shared" si="114"/>
        <v>2.4845999999999999</v>
      </c>
      <c r="K179" s="622">
        <f t="shared" si="115"/>
        <v>0.65636175120000007</v>
      </c>
      <c r="L179" s="622">
        <f t="shared" si="116"/>
        <v>2.4325000000000003E-2</v>
      </c>
      <c r="M179" s="623">
        <f t="shared" si="117"/>
        <v>0.68068675120000011</v>
      </c>
      <c r="N179" s="623">
        <f t="shared" si="118"/>
        <v>3.5638049801047123</v>
      </c>
      <c r="O179" s="623">
        <f t="shared" si="119"/>
        <v>0.28380498010471245</v>
      </c>
      <c r="P179" s="645">
        <f t="shared" si="120"/>
        <v>-8.6525908568509955</v>
      </c>
    </row>
    <row r="180" spans="2:16" ht="15">
      <c r="B180" s="96">
        <v>44844</v>
      </c>
      <c r="C180" s="611">
        <v>3.28</v>
      </c>
      <c r="H180" s="646">
        <f>+'BRL USD'!X401</f>
        <v>5.208333333333333</v>
      </c>
      <c r="I180" s="646">
        <f>+RBOB!Y401</f>
        <v>2.6227999999999998</v>
      </c>
      <c r="J180" s="622">
        <f t="shared" si="114"/>
        <v>2.3727999999999998</v>
      </c>
      <c r="K180" s="622">
        <f t="shared" si="115"/>
        <v>0.62682732159999999</v>
      </c>
      <c r="L180" s="622">
        <f t="shared" si="116"/>
        <v>2.4399999999999998E-2</v>
      </c>
      <c r="M180" s="623">
        <f t="shared" si="117"/>
        <v>0.65122732159999996</v>
      </c>
      <c r="N180" s="623">
        <f t="shared" si="118"/>
        <v>3.3918089666666664</v>
      </c>
      <c r="O180" s="623">
        <f t="shared" si="119"/>
        <v>0.11180896666666662</v>
      </c>
      <c r="P180" s="645">
        <f t="shared" si="120"/>
        <v>-3.4088099593496013</v>
      </c>
    </row>
    <row r="181" spans="2:16" ht="15">
      <c r="B181" s="96">
        <v>44845</v>
      </c>
      <c r="C181" s="611">
        <v>3.28</v>
      </c>
      <c r="H181" s="646">
        <f>+'BRL USD'!X402</f>
        <v>5.298013245033113</v>
      </c>
      <c r="I181" s="646">
        <f>+RBOB!Y402</f>
        <v>2.6273</v>
      </c>
      <c r="J181" s="622">
        <f t="shared" si="114"/>
        <v>2.3773</v>
      </c>
      <c r="K181" s="622">
        <f t="shared" si="115"/>
        <v>0.62801609560000005</v>
      </c>
      <c r="L181" s="622">
        <f t="shared" si="116"/>
        <v>2.4156250000000001E-2</v>
      </c>
      <c r="M181" s="623">
        <f t="shared" si="117"/>
        <v>0.65217234560000004</v>
      </c>
      <c r="N181" s="623">
        <f t="shared" si="118"/>
        <v>3.4552177250331129</v>
      </c>
      <c r="O181" s="623">
        <f t="shared" si="119"/>
        <v>0.17521772503311306</v>
      </c>
      <c r="P181" s="645">
        <f t="shared" si="120"/>
        <v>-5.3420038119851521</v>
      </c>
    </row>
    <row r="182" spans="2:16" ht="15">
      <c r="B182" s="96">
        <v>44846</v>
      </c>
      <c r="C182" s="611">
        <v>3.28</v>
      </c>
      <c r="H182" s="646">
        <f>+'BRL USD'!X403</f>
        <v>5.3177346450412122</v>
      </c>
      <c r="I182" s="646">
        <f>+RBOB!Y403</f>
        <v>2.6303000000000001</v>
      </c>
      <c r="J182" s="622">
        <f t="shared" si="114"/>
        <v>2.3803000000000001</v>
      </c>
      <c r="K182" s="622">
        <f t="shared" si="115"/>
        <v>0.62880861160000001</v>
      </c>
      <c r="L182" s="622">
        <f t="shared" si="116"/>
        <v>2.410375E-2</v>
      </c>
      <c r="M182" s="623">
        <f t="shared" si="117"/>
        <v>0.65291236159999999</v>
      </c>
      <c r="N182" s="623">
        <f t="shared" si="118"/>
        <v>3.4720146854559957</v>
      </c>
      <c r="O182" s="623">
        <f t="shared" si="119"/>
        <v>0.19201468545599587</v>
      </c>
      <c r="P182" s="645">
        <f t="shared" si="120"/>
        <v>-5.8541062639023034</v>
      </c>
    </row>
    <row r="183" spans="2:16" ht="15">
      <c r="B183" s="96">
        <v>44847</v>
      </c>
      <c r="C183" s="611">
        <v>3.28</v>
      </c>
      <c r="H183" s="646">
        <f>+'BRL USD'!X404</f>
        <v>5.2784375824755871</v>
      </c>
      <c r="I183" s="646">
        <f>+RBOB!Y404</f>
        <v>2.7033999999999998</v>
      </c>
      <c r="J183" s="622">
        <f t="shared" si="114"/>
        <v>2.4533999999999998</v>
      </c>
      <c r="K183" s="622">
        <f t="shared" si="115"/>
        <v>0.64811958479999998</v>
      </c>
      <c r="L183" s="622">
        <f t="shared" si="116"/>
        <v>2.4208750000000001E-2</v>
      </c>
      <c r="M183" s="623">
        <f t="shared" si="117"/>
        <v>0.67232833479999998</v>
      </c>
      <c r="N183" s="623">
        <f t="shared" si="118"/>
        <v>3.5488431501715492</v>
      </c>
      <c r="O183" s="623">
        <f t="shared" si="119"/>
        <v>0.26884315017154936</v>
      </c>
      <c r="P183" s="645">
        <f t="shared" si="120"/>
        <v>-8.1964375052301577</v>
      </c>
    </row>
    <row r="184" spans="2:16" ht="15">
      <c r="B184" s="96">
        <v>44848</v>
      </c>
      <c r="C184" s="611">
        <v>3.28</v>
      </c>
      <c r="H184" s="646">
        <f>+'BRL USD'!X405</f>
        <v>5.3461641272387066</v>
      </c>
      <c r="I184" s="646">
        <f>+RBOB!Y405</f>
        <v>2.6309</v>
      </c>
      <c r="J184" s="622">
        <f t="shared" si="114"/>
        <v>2.3809</v>
      </c>
      <c r="K184" s="622">
        <f t="shared" si="115"/>
        <v>0.62896711480000012</v>
      </c>
      <c r="L184" s="622">
        <f t="shared" si="116"/>
        <v>2.4028749999999998E-2</v>
      </c>
      <c r="M184" s="623">
        <f t="shared" si="117"/>
        <v>0.65299586480000016</v>
      </c>
      <c r="N184" s="623">
        <f t="shared" si="118"/>
        <v>3.4910230676289773</v>
      </c>
      <c r="O184" s="623">
        <f t="shared" si="119"/>
        <v>0.21102306762897749</v>
      </c>
      <c r="P184" s="645">
        <f t="shared" si="120"/>
        <v>-6.4336301106395544</v>
      </c>
    </row>
    <row r="185" spans="2:16" ht="15">
      <c r="B185" s="96">
        <v>44851</v>
      </c>
      <c r="C185" s="611">
        <v>3.28</v>
      </c>
      <c r="H185" s="646">
        <f>+'BRL USD'!X406</f>
        <v>5.3036329885971893</v>
      </c>
      <c r="I185" s="646">
        <f>+RBOB!Y406</f>
        <v>2.5931000000000002</v>
      </c>
      <c r="J185" s="622">
        <f t="shared" si="114"/>
        <v>2.3431000000000002</v>
      </c>
      <c r="K185" s="622">
        <f t="shared" si="115"/>
        <v>0.61898141320000011</v>
      </c>
      <c r="L185" s="622">
        <f t="shared" si="116"/>
        <v>2.414125E-2</v>
      </c>
      <c r="M185" s="623">
        <f t="shared" si="117"/>
        <v>0.64312266320000011</v>
      </c>
      <c r="N185" s="623">
        <f t="shared" si="118"/>
        <v>3.4108865722620001</v>
      </c>
      <c r="O185" s="623">
        <f t="shared" si="119"/>
        <v>0.13088657226200029</v>
      </c>
      <c r="P185" s="645">
        <f t="shared" si="120"/>
        <v>-3.9904442762805026</v>
      </c>
    </row>
    <row r="186" spans="2:16" ht="15">
      <c r="B186" s="96">
        <v>44852</v>
      </c>
      <c r="C186" s="611">
        <v>3.28</v>
      </c>
      <c r="H186" s="646">
        <f>+'BRL USD'!X407</f>
        <v>5.2770448548812663</v>
      </c>
      <c r="I186" s="646">
        <f>+RBOB!Y407</f>
        <v>2.5506000000000002</v>
      </c>
      <c r="J186" s="622">
        <f t="shared" si="114"/>
        <v>2.3006000000000002</v>
      </c>
      <c r="K186" s="622">
        <f t="shared" si="115"/>
        <v>0.60775410320000012</v>
      </c>
      <c r="L186" s="622">
        <f t="shared" si="116"/>
        <v>2.4212499999999998E-2</v>
      </c>
      <c r="M186" s="623">
        <f t="shared" si="117"/>
        <v>0.63196660320000009</v>
      </c>
      <c r="N186" s="623">
        <f t="shared" si="118"/>
        <v>3.3349161118733512</v>
      </c>
      <c r="O186" s="623">
        <f t="shared" si="119"/>
        <v>5.4916111873351436E-2</v>
      </c>
      <c r="P186" s="645">
        <f t="shared" si="120"/>
        <v>-1.674271703455843</v>
      </c>
    </row>
    <row r="187" spans="2:16" ht="15">
      <c r="B187" s="96">
        <v>44853</v>
      </c>
      <c r="C187" s="611">
        <v>3.28</v>
      </c>
      <c r="H187" s="646">
        <f>+'BRL USD'!X408</f>
        <v>5.2910052910052912</v>
      </c>
      <c r="I187" s="646">
        <f>+RBOB!Y408</f>
        <v>2.6522000000000001</v>
      </c>
      <c r="J187" s="622">
        <f t="shared" si="114"/>
        <v>2.4022000000000001</v>
      </c>
      <c r="K187" s="622">
        <f t="shared" si="115"/>
        <v>0.63459397840000009</v>
      </c>
      <c r="L187" s="622">
        <f t="shared" si="116"/>
        <v>2.4174999999999999E-2</v>
      </c>
      <c r="M187" s="623">
        <f t="shared" si="117"/>
        <v>0.65876897840000004</v>
      </c>
      <c r="N187" s="623">
        <f t="shared" si="118"/>
        <v>3.4855501502645505</v>
      </c>
      <c r="O187" s="623">
        <f t="shared" si="119"/>
        <v>0.2055501502645507</v>
      </c>
      <c r="P187" s="645">
        <f t="shared" si="120"/>
        <v>-6.2667728739192352</v>
      </c>
    </row>
    <row r="188" spans="2:16" ht="15">
      <c r="B188" s="96">
        <v>44854</v>
      </c>
      <c r="C188" s="611">
        <v>3.28</v>
      </c>
      <c r="H188" s="646">
        <f>+'BRL USD'!X409</f>
        <v>5.2287581699346406</v>
      </c>
      <c r="I188" s="646">
        <f>+RBOB!Y409</f>
        <v>2.6478000000000002</v>
      </c>
      <c r="J188" s="622">
        <f t="shared" si="114"/>
        <v>2.3978000000000002</v>
      </c>
      <c r="K188" s="622">
        <f t="shared" si="115"/>
        <v>0.63343162160000011</v>
      </c>
      <c r="L188" s="622">
        <f t="shared" si="116"/>
        <v>2.4343750000000001E-2</v>
      </c>
      <c r="M188" s="623">
        <f t="shared" si="117"/>
        <v>0.6577753716000001</v>
      </c>
      <c r="N188" s="623">
        <f t="shared" si="118"/>
        <v>3.4393483482352947</v>
      </c>
      <c r="O188" s="623">
        <f t="shared" si="119"/>
        <v>0.15934834823529487</v>
      </c>
      <c r="P188" s="645">
        <f t="shared" si="120"/>
        <v>-4.8581813486370473</v>
      </c>
    </row>
    <row r="189" spans="2:16" ht="15">
      <c r="B189" s="96">
        <v>44855</v>
      </c>
      <c r="C189" s="611">
        <v>3.28</v>
      </c>
      <c r="H189" s="646">
        <f>+'BRL USD'!X410</f>
        <v>5.1706308169596698</v>
      </c>
      <c r="I189" s="646">
        <f>+RBOB!Y410</f>
        <v>2.6619999999999999</v>
      </c>
      <c r="J189" s="622">
        <f t="shared" si="114"/>
        <v>2.4119999999999999</v>
      </c>
      <c r="K189" s="622">
        <f t="shared" si="115"/>
        <v>0.63718286400000002</v>
      </c>
      <c r="L189" s="622">
        <f t="shared" si="116"/>
        <v>2.4504999999999996E-2</v>
      </c>
      <c r="M189" s="623">
        <f t="shared" si="117"/>
        <v>0.66168786400000001</v>
      </c>
      <c r="N189" s="623">
        <f t="shared" si="118"/>
        <v>3.421343660806619</v>
      </c>
      <c r="O189" s="623">
        <f t="shared" si="119"/>
        <v>0.1413436608066192</v>
      </c>
      <c r="P189" s="645">
        <f t="shared" si="120"/>
        <v>-4.3092579514213192</v>
      </c>
    </row>
    <row r="190" spans="2:16" ht="15">
      <c r="B190" s="96">
        <v>44858</v>
      </c>
      <c r="C190" s="611">
        <v>3.28</v>
      </c>
      <c r="H190" s="646">
        <f>+'BRL USD'!X411</f>
        <v>5.2882072977260712</v>
      </c>
      <c r="I190" s="646">
        <f>+RBOB!Y411</f>
        <v>2.7302</v>
      </c>
      <c r="J190" s="622">
        <f t="shared" si="114"/>
        <v>2.4802</v>
      </c>
      <c r="K190" s="622">
        <f t="shared" si="115"/>
        <v>0.65519939440000008</v>
      </c>
      <c r="L190" s="622">
        <f t="shared" si="116"/>
        <v>2.4182499999999999E-2</v>
      </c>
      <c r="M190" s="623">
        <f t="shared" si="117"/>
        <v>0.67938189440000007</v>
      </c>
      <c r="N190" s="623">
        <f t="shared" si="118"/>
        <v>3.5927122919090433</v>
      </c>
      <c r="O190" s="623">
        <f t="shared" si="119"/>
        <v>0.31271229190904348</v>
      </c>
      <c r="P190" s="645">
        <f t="shared" si="120"/>
        <v>-9.5339113386903485</v>
      </c>
    </row>
    <row r="191" spans="2:16" ht="15">
      <c r="B191" s="96">
        <v>44859</v>
      </c>
      <c r="C191" s="611">
        <v>3.28</v>
      </c>
      <c r="H191" s="646">
        <f>+'BRL USD'!X412</f>
        <v>5.3248136315228969</v>
      </c>
      <c r="I191" s="646">
        <f>+RBOB!Y412</f>
        <v>2.9159999999999999</v>
      </c>
      <c r="J191" s="622">
        <f t="shared" si="114"/>
        <v>2.6659999999999999</v>
      </c>
      <c r="K191" s="622">
        <f t="shared" si="115"/>
        <v>0.70428255200000001</v>
      </c>
      <c r="L191" s="622">
        <f t="shared" si="116"/>
        <v>2.4085000000000002E-2</v>
      </c>
      <c r="M191" s="623">
        <f t="shared" si="117"/>
        <v>0.72836755200000003</v>
      </c>
      <c r="N191" s="623">
        <f t="shared" si="118"/>
        <v>3.8784214696485626</v>
      </c>
      <c r="O191" s="623">
        <f t="shared" si="119"/>
        <v>0.5984214696485628</v>
      </c>
      <c r="P191" s="645">
        <f t="shared" si="120"/>
        <v>-18.244557001480576</v>
      </c>
    </row>
    <row r="192" spans="2:16" ht="15">
      <c r="B192" s="96">
        <v>44860</v>
      </c>
      <c r="C192" s="611">
        <v>3.28</v>
      </c>
      <c r="H192" s="646">
        <f>+'BRL USD'!X413</f>
        <v>5.3676865271068168</v>
      </c>
      <c r="I192" s="646">
        <f>+RBOB!Y413</f>
        <v>2.8994</v>
      </c>
      <c r="J192" s="622">
        <f t="shared" si="114"/>
        <v>2.6494</v>
      </c>
      <c r="K192" s="622">
        <f t="shared" si="115"/>
        <v>0.69989729680000001</v>
      </c>
      <c r="L192" s="622">
        <f t="shared" si="116"/>
        <v>2.3972500000000001E-2</v>
      </c>
      <c r="M192" s="623">
        <f t="shared" si="117"/>
        <v>0.72386979679999996</v>
      </c>
      <c r="N192" s="623">
        <f t="shared" si="118"/>
        <v>3.8855061556629091</v>
      </c>
      <c r="O192" s="623">
        <f t="shared" si="119"/>
        <v>0.60550615566290933</v>
      </c>
      <c r="P192" s="645">
        <f t="shared" si="120"/>
        <v>-18.460553526308221</v>
      </c>
    </row>
    <row r="193" spans="2:16" ht="15">
      <c r="B193" s="96">
        <v>44861</v>
      </c>
      <c r="C193" s="611">
        <v>3.28</v>
      </c>
      <c r="H193" s="646">
        <f>+'BRL USD'!X414</f>
        <v>5.3149083178315175</v>
      </c>
      <c r="I193" s="646">
        <f>+RBOB!Y414</f>
        <v>3.0116000000000001</v>
      </c>
      <c r="J193" s="622">
        <f t="shared" si="114"/>
        <v>2.7616000000000001</v>
      </c>
      <c r="K193" s="622">
        <f t="shared" si="115"/>
        <v>0.72953739520000016</v>
      </c>
      <c r="L193" s="622">
        <f t="shared" si="116"/>
        <v>2.4111249999999997E-2</v>
      </c>
      <c r="M193" s="623">
        <f t="shared" si="117"/>
        <v>0.75364864520000019</v>
      </c>
      <c r="N193" s="623">
        <f t="shared" si="118"/>
        <v>4.005573453095935</v>
      </c>
      <c r="O193" s="623">
        <f t="shared" si="119"/>
        <v>0.72557345309593524</v>
      </c>
      <c r="P193" s="645">
        <f t="shared" si="120"/>
        <v>-22.12114186268095</v>
      </c>
    </row>
    <row r="194" spans="2:16" ht="15">
      <c r="B194" s="96">
        <v>44862</v>
      </c>
      <c r="C194" s="611">
        <v>3.28</v>
      </c>
      <c r="H194" s="646">
        <f>+'BRL USD'!X415</f>
        <v>5.3177346450412122</v>
      </c>
      <c r="I194" s="646">
        <f>+RBOB!Y415</f>
        <v>2.9066000000000001</v>
      </c>
      <c r="J194" s="622">
        <f t="shared" si="114"/>
        <v>2.6566000000000001</v>
      </c>
      <c r="K194" s="622">
        <f t="shared" si="115"/>
        <v>0.70179933520000004</v>
      </c>
      <c r="L194" s="622">
        <f t="shared" si="116"/>
        <v>2.410375E-2</v>
      </c>
      <c r="M194" s="623">
        <f t="shared" si="117"/>
        <v>0.72590308520000002</v>
      </c>
      <c r="N194" s="623">
        <f t="shared" si="118"/>
        <v>3.860159985110343</v>
      </c>
      <c r="O194" s="623">
        <f t="shared" si="119"/>
        <v>0.58015998511034317</v>
      </c>
      <c r="P194" s="645">
        <f t="shared" si="120"/>
        <v>-17.68780442409583</v>
      </c>
    </row>
    <row r="195" spans="2:16" ht="15">
      <c r="B195" s="96">
        <v>44865</v>
      </c>
      <c r="C195" s="611">
        <v>3.28</v>
      </c>
      <c r="H195" s="646">
        <f>+'BRL USD'!X416</f>
        <v>5.2570707601724322</v>
      </c>
      <c r="I195" s="646">
        <f>+RBOB!Y416</f>
        <v>2.8107000000000002</v>
      </c>
      <c r="J195" s="622">
        <f t="shared" si="114"/>
        <v>2.5607000000000002</v>
      </c>
      <c r="K195" s="622">
        <f t="shared" si="115"/>
        <v>0.67646524040000011</v>
      </c>
      <c r="L195" s="622">
        <f t="shared" si="116"/>
        <v>2.42665E-2</v>
      </c>
      <c r="M195" s="623">
        <f t="shared" si="117"/>
        <v>0.70073174040000008</v>
      </c>
      <c r="N195" s="623">
        <f t="shared" si="118"/>
        <v>3.6837963431815797</v>
      </c>
      <c r="O195" s="623">
        <f t="shared" si="119"/>
        <v>0.40379634318157986</v>
      </c>
      <c r="P195" s="645">
        <f t="shared" si="120"/>
        <v>-12.310864121389621</v>
      </c>
    </row>
    <row r="196" spans="2:16" ht="15">
      <c r="B196" s="96">
        <v>44866</v>
      </c>
      <c r="C196" s="611">
        <v>3.28</v>
      </c>
      <c r="H196" s="646">
        <f>+'BRL USD'!Y417</f>
        <v>5.1295203898435497</v>
      </c>
      <c r="I196" s="646">
        <f>+RBOB!Z417</f>
        <v>2.5945</v>
      </c>
      <c r="J196" s="622">
        <f t="shared" si="114"/>
        <v>2.3445</v>
      </c>
      <c r="K196" s="622">
        <f t="shared" si="115"/>
        <v>0.61935125400000002</v>
      </c>
      <c r="L196" s="622">
        <f t="shared" si="116"/>
        <v>2.4621250000000001E-2</v>
      </c>
      <c r="M196" s="623">
        <f t="shared" si="117"/>
        <v>0.64397250400000006</v>
      </c>
      <c r="N196" s="623">
        <f t="shared" si="118"/>
        <v>3.3032700897666074</v>
      </c>
      <c r="O196" s="623">
        <f t="shared" si="119"/>
        <v>2.3270089766607605E-2</v>
      </c>
      <c r="P196" s="645">
        <f t="shared" si="120"/>
        <v>-0.70945395629902208</v>
      </c>
    </row>
    <row r="197" spans="2:16" ht="15">
      <c r="B197" s="96">
        <v>44867</v>
      </c>
      <c r="C197" s="611">
        <v>3.28</v>
      </c>
      <c r="H197" s="646">
        <f>+'BRL USD'!Y418</f>
        <v>5.2042674993494673</v>
      </c>
      <c r="I197" s="646">
        <f>+RBOB!Z418</f>
        <v>2.6972</v>
      </c>
      <c r="J197" s="622">
        <f t="shared" si="114"/>
        <v>2.4472</v>
      </c>
      <c r="K197" s="622">
        <f t="shared" si="115"/>
        <v>0.64648171840000013</v>
      </c>
      <c r="L197" s="622">
        <f t="shared" si="116"/>
        <v>2.4411249999999995E-2</v>
      </c>
      <c r="M197" s="623">
        <f t="shared" si="117"/>
        <v>0.67089296840000012</v>
      </c>
      <c r="N197" s="623">
        <f t="shared" si="118"/>
        <v>3.4915064709862098</v>
      </c>
      <c r="O197" s="623">
        <f t="shared" si="119"/>
        <v>0.21150647098621</v>
      </c>
      <c r="P197" s="645">
        <f t="shared" si="120"/>
        <v>-6.4483680178722524</v>
      </c>
    </row>
    <row r="198" spans="2:16" ht="15">
      <c r="B198" s="96">
        <v>44868</v>
      </c>
      <c r="C198" s="611">
        <v>3.28</v>
      </c>
      <c r="H198" s="646">
        <f>+'BRL USD'!Y419</f>
        <v>5.1440329218106999</v>
      </c>
      <c r="I198" s="646">
        <f>+RBOB!Z419</f>
        <v>2.6939000000000002</v>
      </c>
      <c r="J198" s="622">
        <f t="shared" si="114"/>
        <v>2.4439000000000002</v>
      </c>
      <c r="K198" s="622">
        <f t="shared" si="115"/>
        <v>0.64560995080000005</v>
      </c>
      <c r="L198" s="622">
        <f t="shared" si="116"/>
        <v>2.4579999999999998E-2</v>
      </c>
      <c r="M198" s="623">
        <f t="shared" si="117"/>
        <v>0.6701899508000001</v>
      </c>
      <c r="N198" s="623">
        <f t="shared" si="118"/>
        <v>3.4474791707818939</v>
      </c>
      <c r="O198" s="623">
        <f t="shared" si="119"/>
        <v>0.16747917078189412</v>
      </c>
      <c r="P198" s="645">
        <f t="shared" si="120"/>
        <v>-5.1060722799358027</v>
      </c>
    </row>
    <row r="199" spans="2:16" ht="15">
      <c r="B199" s="96">
        <v>44869</v>
      </c>
      <c r="C199" s="611">
        <v>3.28</v>
      </c>
      <c r="H199" s="646">
        <f>+'BRL USD'!Y420</f>
        <v>5.0517807527153327</v>
      </c>
      <c r="I199" s="646">
        <f>+RBOB!Z420</f>
        <v>2.7347999999999999</v>
      </c>
      <c r="J199" s="622">
        <f t="shared" si="114"/>
        <v>2.4847999999999999</v>
      </c>
      <c r="K199" s="622">
        <f t="shared" si="115"/>
        <v>0.65641458559999999</v>
      </c>
      <c r="L199" s="622">
        <f t="shared" si="116"/>
        <v>2.4846249999999997E-2</v>
      </c>
      <c r="M199" s="623">
        <f t="shared" si="117"/>
        <v>0.68126083559999995</v>
      </c>
      <c r="N199" s="623">
        <f t="shared" si="118"/>
        <v>3.4415803768628441</v>
      </c>
      <c r="O199" s="623">
        <f t="shared" si="119"/>
        <v>0.16158037686284432</v>
      </c>
      <c r="P199" s="645">
        <f t="shared" si="120"/>
        <v>-4.9262310019159816</v>
      </c>
    </row>
    <row r="200" spans="2:16" ht="15">
      <c r="B200" s="96">
        <v>44872</v>
      </c>
      <c r="C200" s="611">
        <v>3.28</v>
      </c>
      <c r="H200" s="646">
        <f>+'BRL USD'!Y421</f>
        <v>5.1387461459403907</v>
      </c>
      <c r="I200" s="646">
        <f>+RBOB!Z421</f>
        <v>2.6530999999999998</v>
      </c>
      <c r="J200" s="622">
        <f t="shared" si="114"/>
        <v>2.4030999999999998</v>
      </c>
      <c r="K200" s="622">
        <f t="shared" si="115"/>
        <v>0.63483173320000008</v>
      </c>
      <c r="L200" s="622">
        <f t="shared" si="116"/>
        <v>2.4594999999999999E-2</v>
      </c>
      <c r="M200" s="623">
        <f t="shared" si="117"/>
        <v>0.65942673320000011</v>
      </c>
      <c r="N200" s="623">
        <f t="shared" si="118"/>
        <v>3.388626583761563</v>
      </c>
      <c r="O200" s="623">
        <f t="shared" si="119"/>
        <v>0.1086265837615632</v>
      </c>
      <c r="P200" s="645">
        <f t="shared" si="120"/>
        <v>-3.3117860902915686</v>
      </c>
    </row>
    <row r="201" spans="2:16" ht="15">
      <c r="B201" s="96">
        <v>44873</v>
      </c>
      <c r="C201" s="611">
        <v>3.28</v>
      </c>
      <c r="H201" s="646">
        <f>+'BRL USD'!Y422</f>
        <v>5.1719679337988103</v>
      </c>
      <c r="I201" s="646">
        <f>+RBOB!Z422</f>
        <v>2.6366999999999998</v>
      </c>
      <c r="J201" s="622">
        <f t="shared" si="114"/>
        <v>2.3866999999999998</v>
      </c>
      <c r="K201" s="622">
        <f t="shared" si="115"/>
        <v>0.63049931240000001</v>
      </c>
      <c r="L201" s="622">
        <f t="shared" si="116"/>
        <v>2.4501249999999999E-2</v>
      </c>
      <c r="M201" s="623">
        <f t="shared" si="117"/>
        <v>0.65500056240000004</v>
      </c>
      <c r="N201" s="623">
        <f t="shared" si="118"/>
        <v>3.3876419053529867</v>
      </c>
      <c r="O201" s="623">
        <f t="shared" si="119"/>
        <v>0.1076419053529869</v>
      </c>
      <c r="P201" s="645">
        <f t="shared" si="120"/>
        <v>-3.2817654071032543</v>
      </c>
    </row>
    <row r="202" spans="2:16" ht="15">
      <c r="B202" s="96">
        <v>44874</v>
      </c>
      <c r="C202" s="611">
        <v>3.28</v>
      </c>
      <c r="H202" s="646">
        <f>+'BRL USD'!Y423</f>
        <v>5.1853772361939336</v>
      </c>
      <c r="I202" s="646">
        <f>+RBOB!Z423</f>
        <v>2.5446</v>
      </c>
      <c r="J202" s="622">
        <f t="shared" si="114"/>
        <v>2.2946</v>
      </c>
      <c r="K202" s="622">
        <f t="shared" si="115"/>
        <v>0.60616907120000008</v>
      </c>
      <c r="L202" s="622">
        <f t="shared" si="116"/>
        <v>2.4463749999999996E-2</v>
      </c>
      <c r="M202" s="623">
        <f t="shared" si="117"/>
        <v>0.63063282120000008</v>
      </c>
      <c r="N202" s="623">
        <f t="shared" si="118"/>
        <v>3.2700690754472395</v>
      </c>
      <c r="O202" s="623">
        <f t="shared" si="119"/>
        <v>-9.9309245527603451E-3</v>
      </c>
      <c r="P202" s="645">
        <f t="shared" si="120"/>
        <v>0.3027720900231845</v>
      </c>
    </row>
    <row r="203" spans="2:16" ht="15">
      <c r="B203" s="96">
        <v>44875</v>
      </c>
      <c r="C203" s="611">
        <v>3.28</v>
      </c>
      <c r="H203" s="646">
        <f>+'BRL USD'!Y424</f>
        <v>5.3981106612685563</v>
      </c>
      <c r="I203" s="646">
        <f>+RBOB!Z424</f>
        <v>2.5663</v>
      </c>
      <c r="J203" s="622">
        <f t="shared" si="114"/>
        <v>2.3163</v>
      </c>
      <c r="K203" s="622">
        <f t="shared" si="115"/>
        <v>0.61190160360000001</v>
      </c>
      <c r="L203" s="622">
        <f t="shared" si="116"/>
        <v>2.3893749999999998E-2</v>
      </c>
      <c r="M203" s="623">
        <f t="shared" si="117"/>
        <v>0.63579535360000006</v>
      </c>
      <c r="N203" s="623">
        <f t="shared" si="118"/>
        <v>3.4320936766531718</v>
      </c>
      <c r="O203" s="623">
        <f t="shared" si="119"/>
        <v>0.15209367665317197</v>
      </c>
      <c r="P203" s="645">
        <f t="shared" si="120"/>
        <v>-4.6370023369869617</v>
      </c>
    </row>
    <row r="204" spans="2:16" ht="15">
      <c r="B204" s="96">
        <v>44876</v>
      </c>
      <c r="C204" s="611">
        <v>3.28</v>
      </c>
      <c r="H204" s="646">
        <f>+'BRL USD'!Y425</f>
        <v>5.359056806002144</v>
      </c>
      <c r="I204" s="646">
        <f>+RBOB!Z425</f>
        <v>2.6095999999999999</v>
      </c>
      <c r="J204" s="622">
        <f t="shared" si="114"/>
        <v>2.3595999999999999</v>
      </c>
      <c r="K204" s="622">
        <f t="shared" si="115"/>
        <v>0.62334025120000003</v>
      </c>
      <c r="L204" s="622">
        <f t="shared" si="116"/>
        <v>2.3994999999999999E-2</v>
      </c>
      <c r="M204" s="623">
        <f t="shared" si="117"/>
        <v>0.64733525120000002</v>
      </c>
      <c r="N204" s="623">
        <f t="shared" si="118"/>
        <v>3.4691063837084677</v>
      </c>
      <c r="O204" s="623">
        <f t="shared" si="119"/>
        <v>0.18910638370846788</v>
      </c>
      <c r="P204" s="645">
        <f t="shared" si="120"/>
        <v>-5.7654385276971976</v>
      </c>
    </row>
    <row r="205" spans="2:16" ht="15">
      <c r="B205" s="96">
        <v>44879</v>
      </c>
      <c r="C205" s="611">
        <v>3.28</v>
      </c>
      <c r="H205" s="646">
        <f>+'BRL USD'!Y426</f>
        <v>5.3433075073470473</v>
      </c>
      <c r="I205" s="646">
        <f>+RBOB!Z426</f>
        <v>2.5285000000000002</v>
      </c>
      <c r="J205" s="622">
        <f t="shared" si="114"/>
        <v>2.2785000000000002</v>
      </c>
      <c r="K205" s="622">
        <f t="shared" si="115"/>
        <v>0.60191590200000011</v>
      </c>
      <c r="L205" s="622">
        <f t="shared" si="116"/>
        <v>2.4036250000000002E-2</v>
      </c>
      <c r="M205" s="623">
        <f t="shared" si="117"/>
        <v>0.62595215200000009</v>
      </c>
      <c r="N205" s="623">
        <f t="shared" si="118"/>
        <v>3.3446548330216403</v>
      </c>
      <c r="O205" s="623">
        <f t="shared" si="119"/>
        <v>6.4654833021640545E-2</v>
      </c>
      <c r="P205" s="645">
        <f t="shared" si="120"/>
        <v>-1.9711839335865955</v>
      </c>
    </row>
    <row r="206" spans="2:16" ht="15">
      <c r="B206" s="96">
        <v>44880</v>
      </c>
      <c r="C206" s="611">
        <v>3.28</v>
      </c>
      <c r="H206" s="646">
        <f>+'BRL USD'!Y427</f>
        <v>5.3691275167785237</v>
      </c>
      <c r="I206" s="646">
        <f>+RBOB!Z427</f>
        <v>2.5160999999999998</v>
      </c>
      <c r="J206" s="622">
        <f t="shared" ref="J206:J217" si="121">+I206-0.25</f>
        <v>2.2660999999999998</v>
      </c>
      <c r="K206" s="622">
        <f t="shared" ref="K206:K217" si="122">(+J206*$K$30)/1000</f>
        <v>0.59864016919999996</v>
      </c>
      <c r="L206" s="622">
        <f t="shared" ref="L206:L217" si="123">((75/H206)+10)/1000</f>
        <v>2.396875E-2</v>
      </c>
      <c r="M206" s="623">
        <f t="shared" ref="M206:M217" si="124">+K206+L206</f>
        <v>0.62260891919999994</v>
      </c>
      <c r="N206" s="623">
        <f t="shared" ref="N206:N217" si="125">+M206*H206</f>
        <v>3.3428666802684561</v>
      </c>
      <c r="O206" s="623">
        <f t="shared" ref="O206:O217" si="126">+N206-C206</f>
        <v>6.2866680268456321E-2</v>
      </c>
      <c r="P206" s="645">
        <f t="shared" ref="P206:P217" si="127">(1-(+N206/C206))*100</f>
        <v>-1.9166670813553832</v>
      </c>
    </row>
    <row r="207" spans="2:16" ht="15">
      <c r="B207" s="96">
        <v>44881</v>
      </c>
      <c r="C207" s="611">
        <v>3.28</v>
      </c>
      <c r="H207" s="646">
        <f>+'BRL USD'!Y428</f>
        <v>5.4097917230186638</v>
      </c>
      <c r="I207" s="646">
        <f>+RBOB!Z428</f>
        <v>2.508</v>
      </c>
      <c r="J207" s="622">
        <f t="shared" si="121"/>
        <v>2.258</v>
      </c>
      <c r="K207" s="622">
        <f t="shared" si="122"/>
        <v>0.59650037600000005</v>
      </c>
      <c r="L207" s="622">
        <f t="shared" si="123"/>
        <v>2.386375E-2</v>
      </c>
      <c r="M207" s="623">
        <f t="shared" si="124"/>
        <v>0.62036412600000002</v>
      </c>
      <c r="N207" s="623">
        <f t="shared" si="125"/>
        <v>3.3560407140925075</v>
      </c>
      <c r="O207" s="623">
        <f t="shared" si="126"/>
        <v>7.6040714092507677E-2</v>
      </c>
      <c r="P207" s="645">
        <f t="shared" si="127"/>
        <v>-2.3183144540398715</v>
      </c>
    </row>
    <row r="208" spans="2:16" ht="15">
      <c r="B208" s="96">
        <v>44882</v>
      </c>
      <c r="C208" s="611">
        <v>3.28</v>
      </c>
      <c r="H208" s="646">
        <f>+'BRL USD'!Y429</f>
        <v>5.4689636313918513</v>
      </c>
      <c r="I208" s="646">
        <f>+RBOB!Z429</f>
        <v>2.4546999999999999</v>
      </c>
      <c r="J208" s="622">
        <f t="shared" si="121"/>
        <v>2.2046999999999999</v>
      </c>
      <c r="K208" s="622">
        <f t="shared" si="122"/>
        <v>0.58242000840000008</v>
      </c>
      <c r="L208" s="622">
        <f t="shared" si="123"/>
        <v>2.3713749999999999E-2</v>
      </c>
      <c r="M208" s="623">
        <f t="shared" si="124"/>
        <v>0.60613375840000006</v>
      </c>
      <c r="N208" s="623">
        <f t="shared" si="125"/>
        <v>3.3149234804484555</v>
      </c>
      <c r="O208" s="623">
        <f t="shared" si="126"/>
        <v>3.4923480448455724E-2</v>
      </c>
      <c r="P208" s="645">
        <f t="shared" si="127"/>
        <v>-1.0647402575748588</v>
      </c>
    </row>
    <row r="209" spans="2:16" ht="15">
      <c r="B209" s="96">
        <v>44883</v>
      </c>
      <c r="C209" s="611">
        <v>3.28</v>
      </c>
      <c r="H209" s="646">
        <f>+'BRL USD'!Y430</f>
        <v>5.3937432578209279</v>
      </c>
      <c r="I209" s="646">
        <f>+RBOB!Z430</f>
        <v>2.4207999999999998</v>
      </c>
      <c r="J209" s="622">
        <f t="shared" si="121"/>
        <v>2.1707999999999998</v>
      </c>
      <c r="K209" s="622">
        <f t="shared" si="122"/>
        <v>0.57346457760000003</v>
      </c>
      <c r="L209" s="622">
        <f t="shared" si="123"/>
        <v>2.3905000000000003E-2</v>
      </c>
      <c r="M209" s="623">
        <f t="shared" si="124"/>
        <v>0.59736957759999998</v>
      </c>
      <c r="N209" s="623">
        <f t="shared" si="125"/>
        <v>3.2220581316073353</v>
      </c>
      <c r="O209" s="623">
        <f t="shared" si="126"/>
        <v>-5.7941868392664464E-2</v>
      </c>
      <c r="P209" s="645">
        <f t="shared" si="127"/>
        <v>1.7665203778251315</v>
      </c>
    </row>
    <row r="210" spans="2:16" ht="15">
      <c r="B210" s="96">
        <v>44886</v>
      </c>
      <c r="C210" s="611">
        <v>3.28</v>
      </c>
      <c r="H210" s="646">
        <f>+'BRL USD'!Y431</f>
        <v>5.3233963268565345</v>
      </c>
      <c r="I210" s="646">
        <f>+RBOB!Z431</f>
        <v>2.4371</v>
      </c>
      <c r="J210" s="622">
        <f t="shared" si="121"/>
        <v>2.1871</v>
      </c>
      <c r="K210" s="622">
        <f t="shared" si="122"/>
        <v>0.57777058120000002</v>
      </c>
      <c r="L210" s="622">
        <f t="shared" si="123"/>
        <v>2.4088749999999999E-2</v>
      </c>
      <c r="M210" s="623">
        <f t="shared" si="124"/>
        <v>0.60185933120000001</v>
      </c>
      <c r="N210" s="623">
        <f t="shared" si="125"/>
        <v>3.2039357529944104</v>
      </c>
      <c r="O210" s="623">
        <f t="shared" si="126"/>
        <v>-7.6064247005589447E-2</v>
      </c>
      <c r="P210" s="645">
        <f t="shared" si="127"/>
        <v>2.3190319209021149</v>
      </c>
    </row>
    <row r="211" spans="2:16" ht="15">
      <c r="B211" s="96">
        <v>44887</v>
      </c>
      <c r="C211" s="611">
        <v>3.28</v>
      </c>
      <c r="H211" s="646">
        <f>+'BRL USD'!Y432</f>
        <v>5.3691275167785237</v>
      </c>
      <c r="I211" s="646">
        <f>+RBOB!Z432</f>
        <v>2.5405000000000002</v>
      </c>
      <c r="J211" s="622">
        <f t="shared" si="121"/>
        <v>2.2905000000000002</v>
      </c>
      <c r="K211" s="622">
        <f t="shared" si="122"/>
        <v>0.60508596600000009</v>
      </c>
      <c r="L211" s="622">
        <f t="shared" si="123"/>
        <v>2.396875E-2</v>
      </c>
      <c r="M211" s="623">
        <f t="shared" si="124"/>
        <v>0.62905471600000007</v>
      </c>
      <c r="N211" s="623">
        <f t="shared" si="125"/>
        <v>3.3774749852348998</v>
      </c>
      <c r="O211" s="623">
        <f t="shared" si="126"/>
        <v>9.7474985234899947E-2</v>
      </c>
      <c r="P211" s="645">
        <f t="shared" si="127"/>
        <v>-2.9717983303323203</v>
      </c>
    </row>
    <row r="212" spans="2:16" ht="15">
      <c r="B212" s="96">
        <v>44888</v>
      </c>
      <c r="C212" s="611">
        <v>3.28</v>
      </c>
      <c r="H212" s="646">
        <f>+'BRL USD'!Y433</f>
        <v>5.4024851431658565</v>
      </c>
      <c r="I212" s="646">
        <f>+RBOB!Z433</f>
        <v>2.4744000000000002</v>
      </c>
      <c r="J212" s="622">
        <f t="shared" si="121"/>
        <v>2.2244000000000002</v>
      </c>
      <c r="K212" s="622">
        <f t="shared" si="122"/>
        <v>0.5876241968</v>
      </c>
      <c r="L212" s="622">
        <f t="shared" si="123"/>
        <v>2.3882500000000001E-2</v>
      </c>
      <c r="M212" s="623">
        <f t="shared" si="124"/>
        <v>0.61150669680000003</v>
      </c>
      <c r="N212" s="623">
        <f t="shared" si="125"/>
        <v>3.3036558444084281</v>
      </c>
      <c r="O212" s="623">
        <f t="shared" si="126"/>
        <v>2.3655844408428273E-2</v>
      </c>
      <c r="P212" s="645">
        <f t="shared" si="127"/>
        <v>-0.7212147685496495</v>
      </c>
    </row>
    <row r="213" spans="2:16" ht="15">
      <c r="B213" s="96">
        <v>44889</v>
      </c>
      <c r="C213" s="611">
        <v>3.28</v>
      </c>
      <c r="H213" s="646">
        <f>+'BRL USD'!Y434</f>
        <v>5.4024851431658565</v>
      </c>
      <c r="I213" s="646">
        <f>+RBOB!Z434</f>
        <v>2.4744000000000002</v>
      </c>
      <c r="J213" s="622">
        <f t="shared" si="121"/>
        <v>2.2244000000000002</v>
      </c>
      <c r="K213" s="622">
        <f t="shared" si="122"/>
        <v>0.5876241968</v>
      </c>
      <c r="L213" s="622">
        <f t="shared" si="123"/>
        <v>2.3882500000000001E-2</v>
      </c>
      <c r="M213" s="623">
        <f t="shared" si="124"/>
        <v>0.61150669680000003</v>
      </c>
      <c r="N213" s="623">
        <f t="shared" si="125"/>
        <v>3.3036558444084281</v>
      </c>
      <c r="O213" s="623">
        <f t="shared" si="126"/>
        <v>2.3655844408428273E-2</v>
      </c>
      <c r="P213" s="645">
        <f t="shared" si="127"/>
        <v>-0.7212147685496495</v>
      </c>
    </row>
    <row r="214" spans="2:16" ht="15">
      <c r="B214" s="96">
        <v>44890</v>
      </c>
      <c r="C214" s="611">
        <v>3.28</v>
      </c>
      <c r="H214" s="646">
        <f>+'BRL USD'!Y435</f>
        <v>5.3908355795148246</v>
      </c>
      <c r="I214" s="646">
        <f>+RBOB!Z435</f>
        <v>2.3281999999999998</v>
      </c>
      <c r="J214" s="622">
        <f t="shared" si="121"/>
        <v>2.0781999999999998</v>
      </c>
      <c r="K214" s="622">
        <f t="shared" si="122"/>
        <v>0.54900225039999995</v>
      </c>
      <c r="L214" s="622">
        <f t="shared" si="123"/>
        <v>2.39125E-2</v>
      </c>
      <c r="M214" s="623">
        <f t="shared" si="124"/>
        <v>0.57291475039999995</v>
      </c>
      <c r="N214" s="623">
        <f t="shared" si="125"/>
        <v>3.088489220485175</v>
      </c>
      <c r="O214" s="623">
        <f t="shared" si="126"/>
        <v>-0.19151077951482476</v>
      </c>
      <c r="P214" s="645">
        <f t="shared" si="127"/>
        <v>5.8387432778910009</v>
      </c>
    </row>
    <row r="215" spans="2:16" ht="15">
      <c r="B215" s="96">
        <v>44893</v>
      </c>
      <c r="C215" s="611">
        <v>3.28</v>
      </c>
      <c r="H215" s="646">
        <f>+'BRL USD'!Y436</f>
        <v>5.3691275167785237</v>
      </c>
      <c r="I215" s="646">
        <f>+RBOB!Z436</f>
        <v>2.3306</v>
      </c>
      <c r="J215" s="622">
        <f t="shared" si="121"/>
        <v>2.0806</v>
      </c>
      <c r="K215" s="622">
        <f t="shared" si="122"/>
        <v>0.54963626320000003</v>
      </c>
      <c r="L215" s="622">
        <f t="shared" si="123"/>
        <v>2.396875E-2</v>
      </c>
      <c r="M215" s="623">
        <f t="shared" si="124"/>
        <v>0.57360501320000001</v>
      </c>
      <c r="N215" s="623">
        <f t="shared" si="125"/>
        <v>3.0797584601342285</v>
      </c>
      <c r="O215" s="623">
        <f t="shared" si="126"/>
        <v>-0.20024153986577131</v>
      </c>
      <c r="P215" s="645">
        <f t="shared" si="127"/>
        <v>6.1049249959076572</v>
      </c>
    </row>
    <row r="216" spans="2:16" ht="15">
      <c r="B216" s="96">
        <v>44894</v>
      </c>
      <c r="C216" s="611">
        <v>3.28</v>
      </c>
      <c r="H216" s="646">
        <f>+'BRL USD'!Y437</f>
        <v>5.2826201796090864</v>
      </c>
      <c r="I216" s="646">
        <f>+RBOB!Z437</f>
        <v>2.3321000000000001</v>
      </c>
      <c r="J216" s="622">
        <f t="shared" si="121"/>
        <v>2.0821000000000001</v>
      </c>
      <c r="K216" s="622">
        <f t="shared" si="122"/>
        <v>0.55003252120000001</v>
      </c>
      <c r="L216" s="622">
        <f t="shared" si="123"/>
        <v>2.4197499999999997E-2</v>
      </c>
      <c r="M216" s="623">
        <f t="shared" si="124"/>
        <v>0.5742300212</v>
      </c>
      <c r="N216" s="623">
        <f t="shared" si="125"/>
        <v>3.0334390977284733</v>
      </c>
      <c r="O216" s="623">
        <f t="shared" si="126"/>
        <v>-0.24656090227152649</v>
      </c>
      <c r="P216" s="645">
        <f t="shared" si="127"/>
        <v>7.5171006790099586</v>
      </c>
    </row>
    <row r="217" spans="2:16" ht="15">
      <c r="B217" s="96">
        <v>44895</v>
      </c>
      <c r="C217" s="611">
        <v>3.28</v>
      </c>
      <c r="H217" s="646">
        <f>+'BRL USD'!Y438</f>
        <v>5.2940865053734978</v>
      </c>
      <c r="I217" s="646">
        <f>+RBOB!Z438</f>
        <v>2.4184999999999999</v>
      </c>
      <c r="J217" s="622">
        <f t="shared" si="121"/>
        <v>2.1684999999999999</v>
      </c>
      <c r="K217" s="622">
        <f t="shared" si="122"/>
        <v>0.57285698200000001</v>
      </c>
      <c r="L217" s="622">
        <f t="shared" si="123"/>
        <v>2.4166750000000001E-2</v>
      </c>
      <c r="M217" s="623">
        <f t="shared" si="124"/>
        <v>0.59702373200000003</v>
      </c>
      <c r="N217" s="623">
        <f t="shared" si="125"/>
        <v>3.1606952829689239</v>
      </c>
      <c r="O217" s="623">
        <f t="shared" si="126"/>
        <v>-0.11930471703107592</v>
      </c>
      <c r="P217" s="645">
        <f t="shared" si="127"/>
        <v>3.6373389338742679</v>
      </c>
    </row>
    <row r="218" spans="2:16" ht="15">
      <c r="B218" s="96">
        <v>44896</v>
      </c>
      <c r="C218" s="611">
        <v>3.28</v>
      </c>
      <c r="H218" s="646">
        <f>+'BRL USD'!Z439</f>
        <v>5.2205690420255806</v>
      </c>
      <c r="I218" s="646">
        <f>+RBOB!AA439</f>
        <v>2.3420000000000001</v>
      </c>
      <c r="J218" s="622">
        <f t="shared" ref="J218" si="128">+I218-0.25</f>
        <v>2.0920000000000001</v>
      </c>
      <c r="K218" s="622">
        <f t="shared" ref="K218" si="129">(+J218*$K$30)/1000</f>
        <v>0.55264782400000012</v>
      </c>
      <c r="L218" s="622">
        <f t="shared" ref="L218" si="130">((75/H218)+10)/1000</f>
        <v>2.4366250000000002E-2</v>
      </c>
      <c r="M218" s="623">
        <f t="shared" ref="M218" si="131">+K218+L218</f>
        <v>0.57701407400000015</v>
      </c>
      <c r="N218" s="623">
        <f t="shared" ref="N218" si="132">+M218*H218</f>
        <v>3.0123418115374583</v>
      </c>
      <c r="O218" s="623">
        <f t="shared" ref="O218" si="133">+N218-C218</f>
        <v>-0.26765818846254152</v>
      </c>
      <c r="P218" s="645">
        <f t="shared" ref="P218" si="134">(1-(+N218/C218))*100</f>
        <v>8.1603106238579688</v>
      </c>
    </row>
    <row r="219" spans="2:16" ht="15">
      <c r="B219" s="96">
        <v>44897</v>
      </c>
      <c r="C219" s="611">
        <v>3.28</v>
      </c>
      <c r="H219" s="646">
        <f>+'BRL USD'!Z440</f>
        <v>5.2493438320209975</v>
      </c>
      <c r="I219" s="646">
        <f>+RBOB!AA440</f>
        <v>2.2804000000000002</v>
      </c>
      <c r="J219" s="622">
        <f t="shared" ref="J219:J239" si="135">+I219-0.25</f>
        <v>2.0304000000000002</v>
      </c>
      <c r="K219" s="622">
        <f t="shared" ref="K219:K239" si="136">(+J219*$K$30)/1000</f>
        <v>0.5363748288000002</v>
      </c>
      <c r="L219" s="622">
        <f t="shared" ref="L219:L239" si="137">((75/H219)+10)/1000</f>
        <v>2.42875E-2</v>
      </c>
      <c r="M219" s="623">
        <f t="shared" ref="M219:M239" si="138">+K219+L219</f>
        <v>0.56066232880000022</v>
      </c>
      <c r="N219" s="623">
        <f t="shared" ref="N219:N239" si="139">+M219*H219</f>
        <v>2.9431093375328095</v>
      </c>
      <c r="O219" s="623">
        <f t="shared" ref="O219:O239" si="140">+N219-C219</f>
        <v>-0.33689066246719035</v>
      </c>
      <c r="P219" s="645">
        <f t="shared" ref="P219:P239" si="141">(1-(+N219/C219))*100</f>
        <v>10.271056782536292</v>
      </c>
    </row>
    <row r="220" spans="2:16" ht="15">
      <c r="B220" s="96">
        <v>44900</v>
      </c>
      <c r="C220" s="611">
        <v>3.28</v>
      </c>
      <c r="H220" s="646">
        <f>+'BRL USD'!Z441</f>
        <v>5.3050397877984086</v>
      </c>
      <c r="I220" s="646">
        <f>+RBOB!AA441</f>
        <v>2.2019000000000002</v>
      </c>
      <c r="J220" s="622">
        <f t="shared" si="135"/>
        <v>1.9519000000000002</v>
      </c>
      <c r="K220" s="622">
        <f t="shared" si="136"/>
        <v>0.51563732680000007</v>
      </c>
      <c r="L220" s="622">
        <f t="shared" si="137"/>
        <v>2.4137499999999999E-2</v>
      </c>
      <c r="M220" s="623">
        <f t="shared" si="138"/>
        <v>0.53977482680000011</v>
      </c>
      <c r="N220" s="623">
        <f t="shared" si="139"/>
        <v>2.8635269326259953</v>
      </c>
      <c r="O220" s="623">
        <f t="shared" si="140"/>
        <v>-0.41647306737400447</v>
      </c>
      <c r="P220" s="645">
        <f t="shared" si="141"/>
        <v>12.697349615061116</v>
      </c>
    </row>
    <row r="221" spans="2:16" ht="15">
      <c r="B221" s="96">
        <v>44901</v>
      </c>
      <c r="C221" s="611">
        <v>3.28</v>
      </c>
      <c r="H221" s="646">
        <f>+'BRL USD'!Z442</f>
        <v>5.2798310454065467</v>
      </c>
      <c r="I221" s="646">
        <f>+RBOB!AA442</f>
        <v>2.1490999999999998</v>
      </c>
      <c r="J221" s="622">
        <f t="shared" si="135"/>
        <v>1.8990999999999998</v>
      </c>
      <c r="K221" s="622">
        <f t="shared" si="136"/>
        <v>0.50168904520000002</v>
      </c>
      <c r="L221" s="622">
        <f t="shared" si="137"/>
        <v>2.4204999999999997E-2</v>
      </c>
      <c r="M221" s="623">
        <f t="shared" si="138"/>
        <v>0.52589404520000005</v>
      </c>
      <c r="N221" s="623">
        <f t="shared" si="139"/>
        <v>2.7766317064413939</v>
      </c>
      <c r="O221" s="623">
        <f t="shared" si="140"/>
        <v>-0.50336829355860591</v>
      </c>
      <c r="P221" s="645">
        <f t="shared" si="141"/>
        <v>15.346594315811156</v>
      </c>
    </row>
    <row r="222" spans="2:16" ht="15">
      <c r="B222" s="96">
        <v>44902</v>
      </c>
      <c r="C222" s="794">
        <f>3.28-0.2</f>
        <v>3.0799999999999996</v>
      </c>
      <c r="H222" s="646">
        <f>+'BRL USD'!Z443</f>
        <v>5.2246603970741905</v>
      </c>
      <c r="I222" s="646">
        <f>+RBOB!AA443</f>
        <v>2.0771999999999999</v>
      </c>
      <c r="J222" s="622">
        <f t="shared" si="135"/>
        <v>1.8271999999999999</v>
      </c>
      <c r="K222" s="622">
        <f t="shared" si="136"/>
        <v>0.48269507840000003</v>
      </c>
      <c r="L222" s="622">
        <f t="shared" si="137"/>
        <v>2.4354999999999998E-2</v>
      </c>
      <c r="M222" s="623">
        <f t="shared" si="138"/>
        <v>0.50705007840000005</v>
      </c>
      <c r="N222" s="623">
        <f t="shared" si="139"/>
        <v>2.6491644639498437</v>
      </c>
      <c r="O222" s="623">
        <f t="shared" si="140"/>
        <v>-0.4308355360501559</v>
      </c>
      <c r="P222" s="645">
        <f t="shared" si="141"/>
        <v>13.988166754875198</v>
      </c>
    </row>
    <row r="223" spans="2:16" ht="15">
      <c r="B223" s="96">
        <v>44903</v>
      </c>
      <c r="C223" s="611">
        <f t="shared" ref="C223:C256" si="142">3.28-0.2</f>
        <v>3.0799999999999996</v>
      </c>
      <c r="H223" s="646">
        <f>+'BRL USD'!Z444</f>
        <v>5.2356020942408374</v>
      </c>
      <c r="I223" s="646">
        <f>+RBOB!AA444</f>
        <v>2.0491000000000001</v>
      </c>
      <c r="J223" s="622">
        <f t="shared" si="135"/>
        <v>1.7991000000000001</v>
      </c>
      <c r="K223" s="622">
        <f t="shared" si="136"/>
        <v>0.4752718452000001</v>
      </c>
      <c r="L223" s="622">
        <f t="shared" si="137"/>
        <v>2.4325000000000003E-2</v>
      </c>
      <c r="M223" s="623">
        <f t="shared" si="138"/>
        <v>0.49959684520000008</v>
      </c>
      <c r="N223" s="623">
        <f t="shared" si="139"/>
        <v>2.615690289005236</v>
      </c>
      <c r="O223" s="623">
        <f t="shared" si="140"/>
        <v>-0.46430971099476359</v>
      </c>
      <c r="P223" s="645">
        <f t="shared" si="141"/>
        <v>15.074990616713102</v>
      </c>
    </row>
    <row r="224" spans="2:16" ht="15">
      <c r="B224" s="96">
        <v>44904</v>
      </c>
      <c r="C224" s="611">
        <f t="shared" si="142"/>
        <v>3.0799999999999996</v>
      </c>
      <c r="H224" s="646">
        <f>+'BRL USD'!Z445</f>
        <v>5.2700922266139658</v>
      </c>
      <c r="I224" s="646">
        <f>+RBOB!AA445</f>
        <v>2.0560999999999998</v>
      </c>
      <c r="J224" s="622">
        <f t="shared" si="135"/>
        <v>1.8060999999999998</v>
      </c>
      <c r="K224" s="622">
        <f t="shared" si="136"/>
        <v>0.47712104920000004</v>
      </c>
      <c r="L224" s="622">
        <f t="shared" si="137"/>
        <v>2.4231249999999999E-2</v>
      </c>
      <c r="M224" s="623">
        <f t="shared" si="138"/>
        <v>0.50135229920000002</v>
      </c>
      <c r="N224" s="623">
        <f t="shared" si="139"/>
        <v>2.6421728548089591</v>
      </c>
      <c r="O224" s="623">
        <f t="shared" si="140"/>
        <v>-0.43782714519104049</v>
      </c>
      <c r="P224" s="645">
        <f t="shared" si="141"/>
        <v>14.215167051657163</v>
      </c>
    </row>
    <row r="225" spans="2:16" ht="15">
      <c r="B225" s="96">
        <v>44907</v>
      </c>
      <c r="C225" s="611">
        <f t="shared" si="142"/>
        <v>3.0799999999999996</v>
      </c>
      <c r="H225" s="646">
        <f>+'BRL USD'!Z446</f>
        <v>5.3376034160661865</v>
      </c>
      <c r="I225" s="646">
        <f>+RBOB!AA446</f>
        <v>2.081</v>
      </c>
      <c r="J225" s="622">
        <f t="shared" si="135"/>
        <v>1.831</v>
      </c>
      <c r="K225" s="622">
        <f t="shared" si="136"/>
        <v>0.48369893200000003</v>
      </c>
      <c r="L225" s="622">
        <f t="shared" si="137"/>
        <v>2.405125E-2</v>
      </c>
      <c r="M225" s="623">
        <f t="shared" si="138"/>
        <v>0.50775018199999999</v>
      </c>
      <c r="N225" s="623">
        <f t="shared" si="139"/>
        <v>2.7101691059514277</v>
      </c>
      <c r="O225" s="623">
        <f t="shared" si="140"/>
        <v>-0.36983089404857195</v>
      </c>
      <c r="P225" s="645">
        <f t="shared" si="141"/>
        <v>12.007496560018572</v>
      </c>
    </row>
    <row r="226" spans="2:16" ht="15">
      <c r="B226" s="96">
        <v>44908</v>
      </c>
      <c r="C226" s="611">
        <f t="shared" si="142"/>
        <v>3.0799999999999996</v>
      </c>
      <c r="H226" s="646">
        <f>+'BRL USD'!Z447</f>
        <v>5.3191489361702127</v>
      </c>
      <c r="I226" s="646">
        <f>+RBOB!AA447</f>
        <v>2.1608999999999998</v>
      </c>
      <c r="J226" s="622">
        <f t="shared" si="135"/>
        <v>1.9108999999999998</v>
      </c>
      <c r="K226" s="622">
        <f t="shared" si="136"/>
        <v>0.50480627479999995</v>
      </c>
      <c r="L226" s="622">
        <f t="shared" si="137"/>
        <v>2.41E-2</v>
      </c>
      <c r="M226" s="623">
        <f t="shared" si="138"/>
        <v>0.52890627479999996</v>
      </c>
      <c r="N226" s="623">
        <f t="shared" si="139"/>
        <v>2.8133312489361701</v>
      </c>
      <c r="O226" s="623">
        <f t="shared" si="140"/>
        <v>-0.26666875106382948</v>
      </c>
      <c r="P226" s="645">
        <f t="shared" si="141"/>
        <v>8.6580763332412154</v>
      </c>
    </row>
    <row r="227" spans="2:16" ht="15">
      <c r="B227" s="96">
        <v>44909</v>
      </c>
      <c r="C227" s="611">
        <f t="shared" si="142"/>
        <v>3.0799999999999996</v>
      </c>
      <c r="H227" s="646">
        <f>+'BRL USD'!Z448</f>
        <v>5.3177346450412122</v>
      </c>
      <c r="I227" s="646">
        <f>+RBOB!AA448</f>
        <v>2.2444000000000002</v>
      </c>
      <c r="J227" s="622">
        <f t="shared" si="135"/>
        <v>1.9944000000000002</v>
      </c>
      <c r="K227" s="622">
        <f t="shared" si="136"/>
        <v>0.52686463680000006</v>
      </c>
      <c r="L227" s="622">
        <f t="shared" si="137"/>
        <v>2.410375E-2</v>
      </c>
      <c r="M227" s="623">
        <f t="shared" si="138"/>
        <v>0.55096838680000004</v>
      </c>
      <c r="N227" s="623">
        <f t="shared" si="139"/>
        <v>2.9299036788088277</v>
      </c>
      <c r="O227" s="623">
        <f t="shared" si="140"/>
        <v>-0.15009632119117189</v>
      </c>
      <c r="P227" s="645">
        <f t="shared" si="141"/>
        <v>4.873257181531554</v>
      </c>
    </row>
    <row r="228" spans="2:16" ht="15">
      <c r="B228" s="96">
        <v>44910</v>
      </c>
      <c r="C228" s="611">
        <f t="shared" si="142"/>
        <v>3.0799999999999996</v>
      </c>
      <c r="H228" s="646">
        <f>+'BRL USD'!Z449</f>
        <v>5.329070077271516</v>
      </c>
      <c r="I228" s="646">
        <f>+RBOB!AA449</f>
        <v>2.1667999999999998</v>
      </c>
      <c r="J228" s="622">
        <f t="shared" si="135"/>
        <v>1.9167999999999998</v>
      </c>
      <c r="K228" s="622">
        <f t="shared" si="136"/>
        <v>0.50636488960000003</v>
      </c>
      <c r="L228" s="622">
        <f t="shared" si="137"/>
        <v>2.4073750000000001E-2</v>
      </c>
      <c r="M228" s="623">
        <f t="shared" si="138"/>
        <v>0.53043863960000004</v>
      </c>
      <c r="N228" s="623">
        <f t="shared" si="139"/>
        <v>2.8267446821209701</v>
      </c>
      <c r="O228" s="623">
        <f t="shared" si="140"/>
        <v>-0.25325531787902955</v>
      </c>
      <c r="P228" s="645">
        <f t="shared" si="141"/>
        <v>8.2225752558126466</v>
      </c>
    </row>
    <row r="229" spans="2:16" ht="15">
      <c r="B229" s="96">
        <v>44911</v>
      </c>
      <c r="C229" s="611">
        <f t="shared" si="142"/>
        <v>3.0799999999999996</v>
      </c>
      <c r="H229" s="646">
        <f>+'BRL USD'!Z450</f>
        <v>5.3134962805526031</v>
      </c>
      <c r="I229" s="646">
        <f>+RBOB!AA450</f>
        <v>2.1322999999999999</v>
      </c>
      <c r="J229" s="622">
        <f t="shared" si="135"/>
        <v>1.8822999999999999</v>
      </c>
      <c r="K229" s="622">
        <f t="shared" si="136"/>
        <v>0.49725095559999999</v>
      </c>
      <c r="L229" s="622">
        <f t="shared" si="137"/>
        <v>2.4115000000000001E-2</v>
      </c>
      <c r="M229" s="623">
        <f t="shared" si="138"/>
        <v>0.52136595559999999</v>
      </c>
      <c r="N229" s="623">
        <f t="shared" si="139"/>
        <v>2.7702760658873538</v>
      </c>
      <c r="O229" s="623">
        <f t="shared" si="140"/>
        <v>-0.30972393411264587</v>
      </c>
      <c r="P229" s="645">
        <f t="shared" si="141"/>
        <v>10.055971886774218</v>
      </c>
    </row>
    <row r="230" spans="2:16" ht="15">
      <c r="B230" s="96">
        <v>44914</v>
      </c>
      <c r="C230" s="611">
        <f t="shared" si="142"/>
        <v>3.0799999999999996</v>
      </c>
      <c r="H230" s="646">
        <f>+'BRL USD'!Z451</f>
        <v>5.3149083178315175</v>
      </c>
      <c r="I230" s="646">
        <f>+RBOB!AA451</f>
        <v>2.1776</v>
      </c>
      <c r="J230" s="622">
        <f t="shared" si="135"/>
        <v>1.9276</v>
      </c>
      <c r="K230" s="622">
        <f t="shared" si="136"/>
        <v>0.50921794720000002</v>
      </c>
      <c r="L230" s="622">
        <f t="shared" si="137"/>
        <v>2.4111249999999997E-2</v>
      </c>
      <c r="M230" s="623">
        <f t="shared" si="138"/>
        <v>0.53332919720000005</v>
      </c>
      <c r="N230" s="623">
        <f t="shared" si="139"/>
        <v>2.8345957863406861</v>
      </c>
      <c r="O230" s="623">
        <f t="shared" si="140"/>
        <v>-0.24540421365931353</v>
      </c>
      <c r="P230" s="645">
        <f t="shared" si="141"/>
        <v>7.9676692746530335</v>
      </c>
    </row>
    <row r="231" spans="2:16" ht="15">
      <c r="B231" s="96">
        <v>44915</v>
      </c>
      <c r="C231" s="611">
        <f t="shared" si="142"/>
        <v>3.0799999999999996</v>
      </c>
      <c r="H231" s="646">
        <f>+'BRL USD'!Z452</f>
        <v>5.2192066805845512</v>
      </c>
      <c r="I231" s="646">
        <f>+RBOB!AA452</f>
        <v>2.2227999999999999</v>
      </c>
      <c r="J231" s="622">
        <f t="shared" si="135"/>
        <v>1.9727999999999999</v>
      </c>
      <c r="K231" s="622">
        <f t="shared" si="136"/>
        <v>0.52115852159999998</v>
      </c>
      <c r="L231" s="622">
        <f t="shared" si="137"/>
        <v>2.4369999999999996E-2</v>
      </c>
      <c r="M231" s="623">
        <f t="shared" si="138"/>
        <v>0.54552852159999998</v>
      </c>
      <c r="N231" s="623">
        <f t="shared" si="139"/>
        <v>2.8472261043841334</v>
      </c>
      <c r="O231" s="623">
        <f t="shared" si="140"/>
        <v>-0.23277389561586626</v>
      </c>
      <c r="P231" s="645">
        <f t="shared" si="141"/>
        <v>7.5575940135021558</v>
      </c>
    </row>
    <row r="232" spans="2:16" ht="15">
      <c r="B232" s="96">
        <v>44916</v>
      </c>
      <c r="C232" s="611">
        <f t="shared" si="142"/>
        <v>3.0799999999999996</v>
      </c>
      <c r="H232" s="646">
        <f>+'BRL USD'!Z453</f>
        <v>5.2056220718375847</v>
      </c>
      <c r="I232" s="646">
        <f>+RBOB!AA453</f>
        <v>2.2557999999999998</v>
      </c>
      <c r="J232" s="622">
        <f t="shared" si="135"/>
        <v>2.0057999999999998</v>
      </c>
      <c r="K232" s="622">
        <f t="shared" si="136"/>
        <v>0.52987619759999993</v>
      </c>
      <c r="L232" s="622">
        <f t="shared" si="137"/>
        <v>2.4407499999999999E-2</v>
      </c>
      <c r="M232" s="623">
        <f t="shared" si="138"/>
        <v>0.55428369759999996</v>
      </c>
      <c r="N232" s="623">
        <f t="shared" si="139"/>
        <v>2.8853914502863089</v>
      </c>
      <c r="O232" s="623">
        <f t="shared" si="140"/>
        <v>-0.19460854971369068</v>
      </c>
      <c r="P232" s="645">
        <f t="shared" si="141"/>
        <v>6.3184594062886568</v>
      </c>
    </row>
    <row r="233" spans="2:16" ht="15">
      <c r="B233" s="96">
        <v>44917</v>
      </c>
      <c r="C233" s="611">
        <f t="shared" si="142"/>
        <v>3.0799999999999996</v>
      </c>
      <c r="H233" s="646">
        <f>+'BRL USD'!Z454</f>
        <v>5.1961548454143927</v>
      </c>
      <c r="I233" s="646">
        <f>+RBOB!AA454</f>
        <v>2.2488000000000001</v>
      </c>
      <c r="J233" s="622">
        <f t="shared" si="135"/>
        <v>1.9988000000000001</v>
      </c>
      <c r="K233" s="622">
        <f t="shared" si="136"/>
        <v>0.52802699360000005</v>
      </c>
      <c r="L233" s="622">
        <f t="shared" si="137"/>
        <v>2.4433750000000004E-2</v>
      </c>
      <c r="M233" s="623">
        <f t="shared" si="138"/>
        <v>0.55246074360000008</v>
      </c>
      <c r="N233" s="623">
        <f t="shared" si="139"/>
        <v>2.8706715697583789</v>
      </c>
      <c r="O233" s="623">
        <f t="shared" si="140"/>
        <v>-0.20932843024162073</v>
      </c>
      <c r="P233" s="645">
        <f t="shared" si="141"/>
        <v>6.7963776052474278</v>
      </c>
    </row>
    <row r="234" spans="2:16" ht="15">
      <c r="B234" s="96">
        <v>44918</v>
      </c>
      <c r="C234" s="611">
        <f t="shared" si="142"/>
        <v>3.0799999999999996</v>
      </c>
      <c r="H234" s="646">
        <f>+'BRL USD'!Z455</f>
        <v>5.1666236114699045</v>
      </c>
      <c r="I234" s="646">
        <f>+RBOB!AA455</f>
        <v>2.3835999999999999</v>
      </c>
      <c r="J234" s="622">
        <f t="shared" si="135"/>
        <v>2.1335999999999999</v>
      </c>
      <c r="K234" s="622">
        <f t="shared" si="136"/>
        <v>0.56363737920000001</v>
      </c>
      <c r="L234" s="622">
        <f t="shared" si="137"/>
        <v>2.451625E-2</v>
      </c>
      <c r="M234" s="623">
        <f t="shared" si="138"/>
        <v>0.58815362920000003</v>
      </c>
      <c r="N234" s="623">
        <f t="shared" si="139"/>
        <v>3.0387684277964353</v>
      </c>
      <c r="O234" s="623">
        <f t="shared" si="140"/>
        <v>-4.1231572203564326E-2</v>
      </c>
      <c r="P234" s="645">
        <f t="shared" si="141"/>
        <v>1.3386874092066292</v>
      </c>
    </row>
    <row r="235" spans="2:16" ht="15">
      <c r="B235" s="96">
        <v>44921</v>
      </c>
      <c r="C235" s="611">
        <f t="shared" si="142"/>
        <v>3.0799999999999996</v>
      </c>
      <c r="H235" s="646">
        <f>+'BRL USD'!Z456</f>
        <v>5.1666236114699045</v>
      </c>
      <c r="I235" s="646">
        <f>+RBOB!AA456</f>
        <v>2.3835999999999999</v>
      </c>
      <c r="J235" s="622">
        <f t="shared" si="135"/>
        <v>2.1335999999999999</v>
      </c>
      <c r="K235" s="622">
        <f t="shared" si="136"/>
        <v>0.56363737920000001</v>
      </c>
      <c r="L235" s="622">
        <f t="shared" si="137"/>
        <v>2.451625E-2</v>
      </c>
      <c r="M235" s="623">
        <f t="shared" si="138"/>
        <v>0.58815362920000003</v>
      </c>
      <c r="N235" s="623">
        <f t="shared" si="139"/>
        <v>3.0387684277964353</v>
      </c>
      <c r="O235" s="623">
        <f t="shared" si="140"/>
        <v>-4.1231572203564326E-2</v>
      </c>
      <c r="P235" s="645">
        <f t="shared" si="141"/>
        <v>1.3386874092066292</v>
      </c>
    </row>
    <row r="236" spans="2:16" ht="15">
      <c r="B236" s="96">
        <v>44922</v>
      </c>
      <c r="C236" s="611">
        <f t="shared" si="142"/>
        <v>3.0799999999999996</v>
      </c>
      <c r="H236" s="646">
        <f>+'BRL USD'!Z457</f>
        <v>5.275652862041678</v>
      </c>
      <c r="I236" s="646">
        <f>+RBOB!AA457</f>
        <v>2.3601999999999999</v>
      </c>
      <c r="J236" s="622">
        <f t="shared" si="135"/>
        <v>2.1101999999999999</v>
      </c>
      <c r="K236" s="622">
        <f t="shared" si="136"/>
        <v>0.55745575440000006</v>
      </c>
      <c r="L236" s="622">
        <f t="shared" si="137"/>
        <v>2.4216249999999998E-2</v>
      </c>
      <c r="M236" s="623">
        <f t="shared" si="138"/>
        <v>0.58167200440000011</v>
      </c>
      <c r="N236" s="623">
        <f t="shared" si="139"/>
        <v>3.06869957478238</v>
      </c>
      <c r="O236" s="623">
        <f t="shared" si="140"/>
        <v>-1.1300425217619647E-2</v>
      </c>
      <c r="P236" s="645">
        <f t="shared" si="141"/>
        <v>0.36689692264998408</v>
      </c>
    </row>
    <row r="237" spans="2:16" ht="15">
      <c r="B237" s="96">
        <v>44923</v>
      </c>
      <c r="C237" s="611">
        <f t="shared" si="142"/>
        <v>3.0799999999999996</v>
      </c>
      <c r="H237" s="646">
        <f>+'BRL USD'!Z458</f>
        <v>5.2521008403361344</v>
      </c>
      <c r="I237" s="646">
        <f>+RBOB!AA458</f>
        <v>2.3628999999999998</v>
      </c>
      <c r="J237" s="622">
        <f t="shared" si="135"/>
        <v>2.1128999999999998</v>
      </c>
      <c r="K237" s="622">
        <f t="shared" si="136"/>
        <v>0.55816901880000003</v>
      </c>
      <c r="L237" s="622">
        <f t="shared" si="137"/>
        <v>2.4279999999999999E-2</v>
      </c>
      <c r="M237" s="623">
        <f t="shared" si="138"/>
        <v>0.5824490188</v>
      </c>
      <c r="N237" s="623">
        <f t="shared" si="139"/>
        <v>3.0590809810924369</v>
      </c>
      <c r="O237" s="623">
        <f t="shared" si="140"/>
        <v>-2.0919018907562759E-2</v>
      </c>
      <c r="P237" s="645">
        <f t="shared" si="141"/>
        <v>0.67918892557021771</v>
      </c>
    </row>
    <row r="238" spans="2:16" ht="15">
      <c r="B238" s="96">
        <v>44924</v>
      </c>
      <c r="C238" s="611">
        <f t="shared" si="142"/>
        <v>3.0799999999999996</v>
      </c>
      <c r="H238" s="646">
        <f>+'BRL USD'!Z459</f>
        <v>5.2175727851403524</v>
      </c>
      <c r="I238" s="646">
        <f>+RBOB!AA459</f>
        <v>2.3706999999999998</v>
      </c>
      <c r="J238" s="622">
        <f t="shared" si="135"/>
        <v>2.1206999999999998</v>
      </c>
      <c r="K238" s="622">
        <f t="shared" si="136"/>
        <v>0.56022956039999994</v>
      </c>
      <c r="L238" s="622">
        <f t="shared" si="137"/>
        <v>2.43745E-2</v>
      </c>
      <c r="M238" s="623">
        <f t="shared" si="138"/>
        <v>0.5846040603999999</v>
      </c>
      <c r="N238" s="623">
        <f t="shared" si="139"/>
        <v>3.0502142356255861</v>
      </c>
      <c r="O238" s="623">
        <f t="shared" si="140"/>
        <v>-2.9785764374413493E-2</v>
      </c>
      <c r="P238" s="645">
        <f t="shared" si="141"/>
        <v>0.96707027189654182</v>
      </c>
    </row>
    <row r="239" spans="2:16" ht="15">
      <c r="B239" s="96">
        <v>44925</v>
      </c>
      <c r="C239" s="611">
        <f t="shared" si="142"/>
        <v>3.0799999999999996</v>
      </c>
      <c r="H239" s="646">
        <f>+'BRL USD'!Z460</f>
        <v>5.3633681952266024</v>
      </c>
      <c r="I239" s="646">
        <f>+RBOB!AA460</f>
        <v>2.4594999999999998</v>
      </c>
      <c r="J239" s="622">
        <f t="shared" si="135"/>
        <v>2.2094999999999998</v>
      </c>
      <c r="K239" s="622">
        <f t="shared" si="136"/>
        <v>0.58368803400000002</v>
      </c>
      <c r="L239" s="622">
        <f t="shared" si="137"/>
        <v>2.3983750000000002E-2</v>
      </c>
      <c r="M239" s="623">
        <f t="shared" si="138"/>
        <v>0.60767178399999999</v>
      </c>
      <c r="N239" s="623">
        <f t="shared" si="139"/>
        <v>3.2591675194422098</v>
      </c>
      <c r="O239" s="623">
        <f t="shared" si="140"/>
        <v>0.17916751944221021</v>
      </c>
      <c r="P239" s="645">
        <f t="shared" si="141"/>
        <v>-5.8171272546172048</v>
      </c>
    </row>
    <row r="240" spans="2:16" ht="15">
      <c r="B240" s="96">
        <v>44928</v>
      </c>
      <c r="C240" s="800">
        <f t="shared" si="142"/>
        <v>3.0799999999999996</v>
      </c>
      <c r="H240" s="646">
        <f>+'BRL USD'!AA461</f>
        <v>5.4809536859413539</v>
      </c>
      <c r="I240" s="646">
        <f>+RBOB!AB461</f>
        <v>2.4782999999999999</v>
      </c>
      <c r="J240" s="622">
        <f t="shared" ref="J240:J245" si="143">+I240-0.25</f>
        <v>2.2282999999999999</v>
      </c>
      <c r="K240" s="622">
        <f t="shared" ref="K240:K245" si="144">(+J240*$K$30)/1000</f>
        <v>0.58865446760000006</v>
      </c>
      <c r="L240" s="622">
        <f t="shared" ref="L240:L245" si="145">((75/H240)+10)/1000</f>
        <v>2.368375E-2</v>
      </c>
      <c r="M240" s="623">
        <f t="shared" ref="M240:M245" si="146">+K240+L240</f>
        <v>0.61233821760000007</v>
      </c>
      <c r="N240" s="623">
        <f t="shared" ref="N240:N245" si="147">+M240*H240</f>
        <v>3.356197410797479</v>
      </c>
      <c r="O240" s="623">
        <f t="shared" ref="O240:O245" si="148">+N240-C240</f>
        <v>0.27619741079747939</v>
      </c>
      <c r="P240" s="645">
        <f t="shared" ref="P240:P245" si="149">(1-(+N240/C240))*100</f>
        <v>-8.9674484025155756</v>
      </c>
    </row>
    <row r="241" spans="2:16" ht="15">
      <c r="B241" s="96">
        <v>44929</v>
      </c>
      <c r="C241" s="800">
        <f t="shared" si="142"/>
        <v>3.0799999999999996</v>
      </c>
      <c r="H241" s="646">
        <f>+'BRL USD'!AA462</f>
        <v>5.4809536859413539</v>
      </c>
      <c r="I241" s="646">
        <f>+RBOB!AB462</f>
        <v>2.3612000000000002</v>
      </c>
      <c r="J241" s="622">
        <f t="shared" si="143"/>
        <v>2.1112000000000002</v>
      </c>
      <c r="K241" s="622">
        <f t="shared" si="144"/>
        <v>0.55771992640000012</v>
      </c>
      <c r="L241" s="622">
        <f t="shared" si="145"/>
        <v>2.368375E-2</v>
      </c>
      <c r="M241" s="623">
        <f t="shared" si="146"/>
        <v>0.58140367640000012</v>
      </c>
      <c r="N241" s="623">
        <f t="shared" si="147"/>
        <v>3.1866466231844348</v>
      </c>
      <c r="O241" s="623">
        <f t="shared" si="148"/>
        <v>0.10664662318443519</v>
      </c>
      <c r="P241" s="645">
        <f t="shared" si="149"/>
        <v>-3.4625527007933421</v>
      </c>
    </row>
    <row r="242" spans="2:16" ht="15">
      <c r="B242" s="96">
        <v>44930</v>
      </c>
      <c r="C242" s="800">
        <f t="shared" si="142"/>
        <v>3.0799999999999996</v>
      </c>
      <c r="H242" s="646">
        <f>+'BRL USD'!AA463</f>
        <v>5.4824561403508767</v>
      </c>
      <c r="I242" s="646">
        <f>+RBOB!AB463</f>
        <v>2.2591999999999999</v>
      </c>
      <c r="J242" s="622">
        <f t="shared" si="143"/>
        <v>2.0091999999999999</v>
      </c>
      <c r="K242" s="622">
        <f t="shared" si="144"/>
        <v>0.53077438240000008</v>
      </c>
      <c r="L242" s="622">
        <f t="shared" si="145"/>
        <v>2.368E-2</v>
      </c>
      <c r="M242" s="623">
        <f t="shared" si="146"/>
        <v>0.55445438240000011</v>
      </c>
      <c r="N242" s="623">
        <f t="shared" si="147"/>
        <v>3.0397718333333335</v>
      </c>
      <c r="O242" s="623">
        <f t="shared" si="148"/>
        <v>-4.0228166666666176E-2</v>
      </c>
      <c r="P242" s="645">
        <f t="shared" si="149"/>
        <v>1.3061093073592933</v>
      </c>
    </row>
    <row r="243" spans="2:16" ht="15">
      <c r="B243" s="96">
        <v>44931</v>
      </c>
      <c r="C243" s="800">
        <f t="shared" si="142"/>
        <v>3.0799999999999996</v>
      </c>
      <c r="H243" s="646">
        <f>+'BRL USD'!AA464</f>
        <v>5.3981106612685563</v>
      </c>
      <c r="I243" s="646">
        <f>+RBOB!AB464</f>
        <v>2.2671000000000001</v>
      </c>
      <c r="J243" s="622">
        <f t="shared" si="143"/>
        <v>2.0171000000000001</v>
      </c>
      <c r="K243" s="622">
        <f t="shared" si="144"/>
        <v>0.53286134120000006</v>
      </c>
      <c r="L243" s="622">
        <f t="shared" si="145"/>
        <v>2.3893749999999998E-2</v>
      </c>
      <c r="M243" s="623">
        <f t="shared" si="146"/>
        <v>0.55675509120000011</v>
      </c>
      <c r="N243" s="623">
        <f t="shared" si="147"/>
        <v>3.005425593522268</v>
      </c>
      <c r="O243" s="623">
        <f t="shared" si="148"/>
        <v>-7.4574406477731614E-2</v>
      </c>
      <c r="P243" s="645">
        <f t="shared" si="149"/>
        <v>2.4212469635627176</v>
      </c>
    </row>
    <row r="244" spans="2:16" ht="15">
      <c r="B244" s="96">
        <v>44932</v>
      </c>
      <c r="C244" s="800">
        <f t="shared" si="142"/>
        <v>3.0799999999999996</v>
      </c>
      <c r="H244" s="646">
        <f>+'BRL USD'!AA465</f>
        <v>5.2742616033755274</v>
      </c>
      <c r="I244" s="646">
        <f>+RBOB!AB465</f>
        <v>2.2446000000000002</v>
      </c>
      <c r="J244" s="622">
        <f t="shared" si="143"/>
        <v>1.9946000000000002</v>
      </c>
      <c r="K244" s="622">
        <f t="shared" si="144"/>
        <v>0.5269174712000001</v>
      </c>
      <c r="L244" s="622">
        <f t="shared" si="145"/>
        <v>2.4219999999999998E-2</v>
      </c>
      <c r="M244" s="623">
        <f t="shared" si="146"/>
        <v>0.55113747120000012</v>
      </c>
      <c r="N244" s="623">
        <f t="shared" si="147"/>
        <v>2.906843202531646</v>
      </c>
      <c r="O244" s="623">
        <f t="shared" si="148"/>
        <v>-0.17315679746835366</v>
      </c>
      <c r="P244" s="645">
        <f t="shared" si="149"/>
        <v>5.6219739437777143</v>
      </c>
    </row>
    <row r="245" spans="2:16" ht="15">
      <c r="B245" s="96">
        <v>44935</v>
      </c>
      <c r="C245" s="800">
        <f t="shared" si="142"/>
        <v>3.0799999999999996</v>
      </c>
      <c r="H245" s="646">
        <f>+'BRL USD'!AA466</f>
        <v>5.2840158520475562</v>
      </c>
      <c r="I245" s="646">
        <f>+RBOB!AB466</f>
        <v>2.2928999999999999</v>
      </c>
      <c r="J245" s="622">
        <f t="shared" si="143"/>
        <v>2.0428999999999999</v>
      </c>
      <c r="K245" s="622">
        <f t="shared" si="144"/>
        <v>0.53967697879999998</v>
      </c>
      <c r="L245" s="622">
        <f t="shared" si="145"/>
        <v>2.419375E-2</v>
      </c>
      <c r="M245" s="623">
        <f t="shared" si="146"/>
        <v>0.5638707288</v>
      </c>
      <c r="N245" s="623">
        <f t="shared" si="147"/>
        <v>2.9795018694848086</v>
      </c>
      <c r="O245" s="623">
        <f t="shared" si="148"/>
        <v>-0.10049813051519108</v>
      </c>
      <c r="P245" s="645">
        <f t="shared" si="149"/>
        <v>3.2629263154282828</v>
      </c>
    </row>
    <row r="246" spans="2:16" ht="15">
      <c r="B246" s="96">
        <v>44936</v>
      </c>
      <c r="C246" s="800">
        <f t="shared" si="142"/>
        <v>3.0799999999999996</v>
      </c>
      <c r="H246" s="646">
        <f>+'BRL USD'!AA467</f>
        <v>5.2301255230125516</v>
      </c>
      <c r="I246" s="646">
        <f>+RBOB!AB467</f>
        <v>2.3277000000000001</v>
      </c>
      <c r="J246" s="622">
        <f t="shared" ref="J246:J251" si="150">+I246-0.25</f>
        <v>2.0777000000000001</v>
      </c>
      <c r="K246" s="622">
        <f t="shared" ref="K246:K251" si="151">(+J246*$K$30)/1000</f>
        <v>0.54887016440000014</v>
      </c>
      <c r="L246" s="622">
        <f t="shared" ref="L246:L251" si="152">((75/H246)+10)/1000</f>
        <v>2.4340000000000004E-2</v>
      </c>
      <c r="M246" s="623">
        <f t="shared" ref="M246:M251" si="153">+K246+L246</f>
        <v>0.57321016440000017</v>
      </c>
      <c r="N246" s="623">
        <f t="shared" ref="N246:N251" si="154">+M246*H246</f>
        <v>2.9979611108786615</v>
      </c>
      <c r="O246" s="623">
        <f t="shared" ref="O246:O251" si="155">+N246-C246</f>
        <v>-8.2038889121338165E-2</v>
      </c>
      <c r="P246" s="645">
        <f t="shared" ref="P246:P251" si="156">(1-(+N246/C246))*100</f>
        <v>2.6636002961473393</v>
      </c>
    </row>
    <row r="247" spans="2:16" ht="15">
      <c r="B247" s="96">
        <v>44937</v>
      </c>
      <c r="C247" s="800">
        <f t="shared" si="142"/>
        <v>3.0799999999999996</v>
      </c>
      <c r="H247" s="646">
        <f>+'BRL USD'!AA468</f>
        <v>5.2002080083203328</v>
      </c>
      <c r="I247" s="646">
        <f>+RBOB!AB468</f>
        <v>2.4344999999999999</v>
      </c>
      <c r="J247" s="622">
        <f t="shared" si="150"/>
        <v>2.1844999999999999</v>
      </c>
      <c r="K247" s="622">
        <f t="shared" si="151"/>
        <v>0.57708373400000001</v>
      </c>
      <c r="L247" s="622">
        <f t="shared" si="152"/>
        <v>2.44225E-2</v>
      </c>
      <c r="M247" s="623">
        <f t="shared" si="153"/>
        <v>0.60150623400000003</v>
      </c>
      <c r="N247" s="623">
        <f t="shared" si="154"/>
        <v>3.1279575351014044</v>
      </c>
      <c r="O247" s="623">
        <f t="shared" si="155"/>
        <v>4.7957535101404769E-2</v>
      </c>
      <c r="P247" s="645">
        <f t="shared" si="156"/>
        <v>-1.5570628279676813</v>
      </c>
    </row>
    <row r="248" spans="2:16" ht="15">
      <c r="B248" s="96">
        <v>44938</v>
      </c>
      <c r="C248" s="800">
        <f t="shared" si="142"/>
        <v>3.0799999999999996</v>
      </c>
      <c r="H248" s="646">
        <f>+'BRL USD'!AA469</f>
        <v>5.0994390617032126</v>
      </c>
      <c r="I248" s="646">
        <f>+RBOB!AB469</f>
        <v>2.4752999999999998</v>
      </c>
      <c r="J248" s="622">
        <f t="shared" si="150"/>
        <v>2.2252999999999998</v>
      </c>
      <c r="K248" s="622">
        <f t="shared" si="151"/>
        <v>0.58786195159999999</v>
      </c>
      <c r="L248" s="622">
        <f t="shared" si="152"/>
        <v>2.47075E-2</v>
      </c>
      <c r="M248" s="623">
        <f t="shared" si="153"/>
        <v>0.61256945159999998</v>
      </c>
      <c r="N248" s="623">
        <f t="shared" si="154"/>
        <v>3.1237605894951552</v>
      </c>
      <c r="O248" s="623">
        <f t="shared" si="155"/>
        <v>4.37605894951556E-2</v>
      </c>
      <c r="P248" s="645">
        <f t="shared" si="156"/>
        <v>-1.4207983602323226</v>
      </c>
    </row>
    <row r="249" spans="2:16" ht="15">
      <c r="B249" s="96">
        <v>44939</v>
      </c>
      <c r="C249" s="800">
        <f t="shared" si="142"/>
        <v>3.0799999999999996</v>
      </c>
      <c r="H249" s="646">
        <f>+'BRL USD'!AA470</f>
        <v>5.1111679018655769</v>
      </c>
      <c r="I249" s="646">
        <f>+RBOB!AB470</f>
        <v>2.5327999999999999</v>
      </c>
      <c r="J249" s="622">
        <f t="shared" si="150"/>
        <v>2.2827999999999999</v>
      </c>
      <c r="K249" s="622">
        <f t="shared" si="151"/>
        <v>0.60305184160000003</v>
      </c>
      <c r="L249" s="622">
        <f t="shared" si="152"/>
        <v>2.4673749999999998E-2</v>
      </c>
      <c r="M249" s="623">
        <f t="shared" si="153"/>
        <v>0.62772559160000008</v>
      </c>
      <c r="N249" s="623">
        <f t="shared" si="154"/>
        <v>3.2084108949655006</v>
      </c>
      <c r="O249" s="623">
        <f t="shared" si="155"/>
        <v>0.12841089496550095</v>
      </c>
      <c r="P249" s="645">
        <f t="shared" si="156"/>
        <v>-4.1691849014773075</v>
      </c>
    </row>
    <row r="250" spans="2:16" ht="15">
      <c r="B250" s="96">
        <v>44942</v>
      </c>
      <c r="C250" s="800">
        <f t="shared" si="142"/>
        <v>3.0799999999999996</v>
      </c>
      <c r="H250" s="646">
        <f>+'BRL USD'!AA471</f>
        <v>5.1111679018655769</v>
      </c>
      <c r="I250" s="646">
        <f>+RBOB!AB471</f>
        <v>2.5327999999999999</v>
      </c>
      <c r="J250" s="622">
        <f t="shared" si="150"/>
        <v>2.2827999999999999</v>
      </c>
      <c r="K250" s="622">
        <f t="shared" si="151"/>
        <v>0.60305184160000003</v>
      </c>
      <c r="L250" s="622">
        <f t="shared" si="152"/>
        <v>2.4673749999999998E-2</v>
      </c>
      <c r="M250" s="623">
        <f t="shared" si="153"/>
        <v>0.62772559160000008</v>
      </c>
      <c r="N250" s="623">
        <f t="shared" si="154"/>
        <v>3.2084108949655006</v>
      </c>
      <c r="O250" s="623">
        <f t="shared" si="155"/>
        <v>0.12841089496550095</v>
      </c>
      <c r="P250" s="645">
        <f t="shared" si="156"/>
        <v>-4.1691849014773075</v>
      </c>
    </row>
    <row r="251" spans="2:16" ht="15">
      <c r="B251" s="96">
        <v>44943</v>
      </c>
      <c r="C251" s="800">
        <f t="shared" si="142"/>
        <v>3.0799999999999996</v>
      </c>
      <c r="H251" s="646">
        <f>+'BRL USD'!AA472</f>
        <v>5.1216389244558256</v>
      </c>
      <c r="I251" s="646">
        <f>+RBOB!AB472</f>
        <v>2.5451000000000001</v>
      </c>
      <c r="J251" s="622">
        <f t="shared" si="150"/>
        <v>2.2951000000000001</v>
      </c>
      <c r="K251" s="622">
        <f t="shared" si="151"/>
        <v>0.60630115720000011</v>
      </c>
      <c r="L251" s="622">
        <f t="shared" si="152"/>
        <v>2.4643749999999999E-2</v>
      </c>
      <c r="M251" s="623">
        <f t="shared" si="153"/>
        <v>0.63094490720000007</v>
      </c>
      <c r="N251" s="623">
        <f t="shared" si="154"/>
        <v>3.2314719959026892</v>
      </c>
      <c r="O251" s="623">
        <f t="shared" si="155"/>
        <v>0.15147199590268956</v>
      </c>
      <c r="P251" s="645">
        <f t="shared" si="156"/>
        <v>-4.9179219448925116</v>
      </c>
    </row>
    <row r="252" spans="2:16" ht="15">
      <c r="B252" s="96">
        <v>44944</v>
      </c>
      <c r="C252" s="800">
        <f t="shared" si="142"/>
        <v>3.0799999999999996</v>
      </c>
      <c r="H252" s="646">
        <f>+'BRL USD'!AA473</f>
        <v>5.173305742369374</v>
      </c>
      <c r="I252" s="646">
        <f>+RBOB!AB473</f>
        <v>2.5234999999999999</v>
      </c>
      <c r="J252" s="622">
        <f t="shared" ref="J252:J261" si="157">+I252-0.25</f>
        <v>2.2734999999999999</v>
      </c>
      <c r="K252" s="622">
        <f t="shared" ref="K252:K261" si="158">(+J252*$K$30)/1000</f>
        <v>0.60059504200000002</v>
      </c>
      <c r="L252" s="622">
        <f t="shared" ref="L252:L261" si="159">((75/H252)+10)/1000</f>
        <v>2.4497500000000002E-2</v>
      </c>
      <c r="M252" s="623">
        <f t="shared" ref="M252:M261" si="160">+K252+L252</f>
        <v>0.62509254199999997</v>
      </c>
      <c r="N252" s="623">
        <f t="shared" ref="N252:N261" si="161">+M252*H252</f>
        <v>3.2337948370408691</v>
      </c>
      <c r="O252" s="623">
        <f t="shared" ref="O252:O261" si="162">+N252-C252</f>
        <v>0.15379483704086949</v>
      </c>
      <c r="P252" s="645">
        <f t="shared" ref="P252:P261" si="163">(1-(+N252/C252))*100</f>
        <v>-4.9933388649632926</v>
      </c>
    </row>
    <row r="253" spans="2:16" ht="15">
      <c r="B253" s="96">
        <v>44945</v>
      </c>
      <c r="C253" s="800">
        <f t="shared" si="142"/>
        <v>3.0799999999999996</v>
      </c>
      <c r="H253" s="646">
        <f>+'BRL USD'!AA474</f>
        <v>5.186721991701245</v>
      </c>
      <c r="I253" s="646">
        <f>+RBOB!AB474</f>
        <v>2.5968</v>
      </c>
      <c r="J253" s="622">
        <f t="shared" si="157"/>
        <v>2.3468</v>
      </c>
      <c r="K253" s="622">
        <f t="shared" si="158"/>
        <v>0.61995884960000003</v>
      </c>
      <c r="L253" s="622">
        <f t="shared" si="159"/>
        <v>2.4460000000000003E-2</v>
      </c>
      <c r="M253" s="623">
        <f t="shared" si="160"/>
        <v>0.64441884960000007</v>
      </c>
      <c r="N253" s="623">
        <f t="shared" si="161"/>
        <v>3.3424214190871373</v>
      </c>
      <c r="O253" s="623">
        <f t="shared" si="162"/>
        <v>0.26242141908713768</v>
      </c>
      <c r="P253" s="645">
        <f t="shared" si="163"/>
        <v>-8.5201759443875869</v>
      </c>
    </row>
    <row r="254" spans="2:16" ht="15">
      <c r="B254" s="96">
        <v>44946</v>
      </c>
      <c r="C254" s="800">
        <f t="shared" si="142"/>
        <v>3.0799999999999996</v>
      </c>
      <c r="H254" s="646">
        <f>+'BRL USD'!AA475</f>
        <v>5.2029136316337148</v>
      </c>
      <c r="I254" s="646">
        <f>+RBOB!AB475</f>
        <v>2.6454</v>
      </c>
      <c r="J254" s="622">
        <f t="shared" si="157"/>
        <v>2.3954</v>
      </c>
      <c r="K254" s="622">
        <f t="shared" si="158"/>
        <v>0.63279760880000002</v>
      </c>
      <c r="L254" s="622">
        <f t="shared" si="159"/>
        <v>2.4414999999999999E-2</v>
      </c>
      <c r="M254" s="623">
        <f t="shared" si="160"/>
        <v>0.65721260879999999</v>
      </c>
      <c r="N254" s="623">
        <f t="shared" si="161"/>
        <v>3.4194204412070759</v>
      </c>
      <c r="O254" s="623">
        <f t="shared" si="162"/>
        <v>0.33942044120707626</v>
      </c>
      <c r="P254" s="645">
        <f>(1-(+N254/C254))*100</f>
        <v>-11.020144195034941</v>
      </c>
    </row>
    <row r="255" spans="2:16" ht="15">
      <c r="B255" s="96">
        <v>44949</v>
      </c>
      <c r="C255" s="800">
        <f t="shared" si="142"/>
        <v>3.0799999999999996</v>
      </c>
      <c r="H255" s="646">
        <f>+'BRL USD'!AA476</f>
        <v>5.2002080083203328</v>
      </c>
      <c r="I255" s="646">
        <f>+RBOB!AB476</f>
        <v>2.6964999999999999</v>
      </c>
      <c r="J255" s="622">
        <f t="shared" si="157"/>
        <v>2.4464999999999999</v>
      </c>
      <c r="K255" s="622">
        <f t="shared" si="158"/>
        <v>0.64629679800000006</v>
      </c>
      <c r="L255" s="622">
        <f t="shared" si="159"/>
        <v>2.44225E-2</v>
      </c>
      <c r="M255" s="623">
        <f t="shared" si="160"/>
        <v>0.67071929800000007</v>
      </c>
      <c r="N255" s="623">
        <f t="shared" si="161"/>
        <v>3.4878798647945923</v>
      </c>
      <c r="O255" s="623">
        <f t="shared" si="162"/>
        <v>0.40787986479459271</v>
      </c>
      <c r="P255" s="645">
        <f t="shared" si="163"/>
        <v>-13.242852753071199</v>
      </c>
    </row>
    <row r="256" spans="2:16" ht="15">
      <c r="B256" s="96">
        <v>44950</v>
      </c>
      <c r="C256" s="800">
        <f t="shared" si="142"/>
        <v>3.0799999999999996</v>
      </c>
      <c r="H256" s="646">
        <f>+'BRL USD'!AA477</f>
        <v>5.158627805003869</v>
      </c>
      <c r="I256" s="646">
        <f>+RBOB!AB477</f>
        <v>2.6486999999999998</v>
      </c>
      <c r="J256" s="622">
        <f t="shared" si="157"/>
        <v>2.3986999999999998</v>
      </c>
      <c r="K256" s="622">
        <f t="shared" si="158"/>
        <v>0.63366937639999998</v>
      </c>
      <c r="L256" s="622">
        <f t="shared" si="159"/>
        <v>2.4538750000000002E-2</v>
      </c>
      <c r="M256" s="623">
        <f t="shared" si="160"/>
        <v>0.65820812640000004</v>
      </c>
      <c r="N256" s="623">
        <f t="shared" si="161"/>
        <v>3.3954507423265414</v>
      </c>
      <c r="O256" s="623">
        <f t="shared" si="162"/>
        <v>0.3154507423265418</v>
      </c>
      <c r="P256" s="645">
        <f t="shared" si="163"/>
        <v>-10.241907218394219</v>
      </c>
    </row>
    <row r="257" spans="2:16" ht="15">
      <c r="B257" s="687">
        <v>44951</v>
      </c>
      <c r="C257" s="801">
        <v>3.31</v>
      </c>
      <c r="H257" s="646">
        <f>+'BRL USD'!AA478</f>
        <v>5.082592121982211</v>
      </c>
      <c r="I257" s="646">
        <f>+RBOB!AB478</f>
        <v>2.5933999999999999</v>
      </c>
      <c r="J257" s="622">
        <f t="shared" si="157"/>
        <v>2.3433999999999999</v>
      </c>
      <c r="K257" s="622">
        <f t="shared" si="158"/>
        <v>0.61906066479999999</v>
      </c>
      <c r="L257" s="622">
        <f t="shared" si="159"/>
        <v>2.475625E-2</v>
      </c>
      <c r="M257" s="623">
        <f t="shared" si="160"/>
        <v>0.64381691480000003</v>
      </c>
      <c r="N257" s="623">
        <f t="shared" si="161"/>
        <v>3.2722587791613726</v>
      </c>
      <c r="O257" s="623">
        <f t="shared" si="162"/>
        <v>-3.774122083862741E-2</v>
      </c>
      <c r="P257" s="645">
        <f t="shared" si="163"/>
        <v>1.1402181522243926</v>
      </c>
    </row>
    <row r="258" spans="2:16" ht="15">
      <c r="B258" s="96">
        <v>44952</v>
      </c>
      <c r="C258" s="800">
        <v>3.31</v>
      </c>
      <c r="H258" s="646">
        <f>+'BRL USD'!AA479</f>
        <v>5.0748540979446837</v>
      </c>
      <c r="I258" s="646">
        <f>+RBOB!AB479</f>
        <v>2.6120999999999999</v>
      </c>
      <c r="J258" s="622">
        <f t="shared" si="157"/>
        <v>2.3620999999999999</v>
      </c>
      <c r="K258" s="622">
        <f t="shared" si="158"/>
        <v>0.62400068120000007</v>
      </c>
      <c r="L258" s="622">
        <f t="shared" si="159"/>
        <v>2.4778750000000002E-2</v>
      </c>
      <c r="M258" s="623">
        <f t="shared" si="160"/>
        <v>0.64877943120000003</v>
      </c>
      <c r="N258" s="623">
        <f t="shared" si="161"/>
        <v>3.2924609550875412</v>
      </c>
      <c r="O258" s="623">
        <f t="shared" si="162"/>
        <v>-1.7539044912458834E-2</v>
      </c>
      <c r="P258" s="645">
        <f t="shared" si="163"/>
        <v>0.5298805109504201</v>
      </c>
    </row>
    <row r="259" spans="2:16" ht="15">
      <c r="B259" s="96">
        <v>44953</v>
      </c>
      <c r="C259" s="800">
        <v>3.31</v>
      </c>
      <c r="H259" s="646">
        <f>+'BRL USD'!AA480</f>
        <v>5.1085568326947639</v>
      </c>
      <c r="I259" s="646">
        <f>+RBOB!AB480</f>
        <v>2.5886</v>
      </c>
      <c r="J259" s="622">
        <f t="shared" si="157"/>
        <v>2.3386</v>
      </c>
      <c r="K259" s="622">
        <f t="shared" si="158"/>
        <v>0.61779263920000005</v>
      </c>
      <c r="L259" s="622">
        <f t="shared" si="159"/>
        <v>2.4681249999999998E-2</v>
      </c>
      <c r="M259" s="623">
        <f t="shared" si="160"/>
        <v>0.64247388920000004</v>
      </c>
      <c r="N259" s="623">
        <f t="shared" si="161"/>
        <v>3.2821143765006391</v>
      </c>
      <c r="O259" s="623">
        <f t="shared" si="162"/>
        <v>-2.7885623499360968E-2</v>
      </c>
      <c r="P259" s="645">
        <f t="shared" si="163"/>
        <v>0.84246596674806273</v>
      </c>
    </row>
    <row r="260" spans="2:16" ht="15">
      <c r="B260" s="96">
        <v>44956</v>
      </c>
      <c r="C260" s="800">
        <v>3.31</v>
      </c>
      <c r="H260" s="646">
        <f>+'BRL USD'!AA481</f>
        <v>5.1150895140664963</v>
      </c>
      <c r="I260" s="646">
        <f>+RBOB!AB481</f>
        <v>2.4988999999999999</v>
      </c>
      <c r="J260" s="622">
        <f t="shared" si="157"/>
        <v>2.2488999999999999</v>
      </c>
      <c r="K260" s="622">
        <f t="shared" si="158"/>
        <v>0.59409641080000009</v>
      </c>
      <c r="L260" s="622">
        <f t="shared" si="159"/>
        <v>2.46625E-2</v>
      </c>
      <c r="M260" s="623">
        <f t="shared" si="160"/>
        <v>0.61875891080000012</v>
      </c>
      <c r="N260" s="623">
        <f t="shared" si="161"/>
        <v>3.165007216368287</v>
      </c>
      <c r="O260" s="623">
        <f t="shared" si="162"/>
        <v>-0.14499278363171308</v>
      </c>
      <c r="P260" s="645">
        <f t="shared" si="163"/>
        <v>4.3804466353991822</v>
      </c>
    </row>
    <row r="261" spans="2:16" ht="15">
      <c r="B261" s="96">
        <v>44957</v>
      </c>
      <c r="C261" s="800">
        <v>3.31</v>
      </c>
      <c r="H261" s="646">
        <f>+'BRL USD'!AA482</f>
        <v>5.0991790321758197</v>
      </c>
      <c r="I261" s="646">
        <f>+RBOB!AB482</f>
        <v>2.5434999999999999</v>
      </c>
      <c r="J261" s="622">
        <f t="shared" si="157"/>
        <v>2.2934999999999999</v>
      </c>
      <c r="K261" s="622">
        <f t="shared" si="158"/>
        <v>0.60587848200000005</v>
      </c>
      <c r="L261" s="622">
        <f t="shared" si="159"/>
        <v>2.4708250000000001E-2</v>
      </c>
      <c r="M261" s="623">
        <f t="shared" si="160"/>
        <v>0.63058673200000004</v>
      </c>
      <c r="N261" s="623">
        <f t="shared" si="161"/>
        <v>3.2154746417826732</v>
      </c>
      <c r="O261" s="623">
        <f t="shared" si="162"/>
        <v>-9.4525358217326882E-2</v>
      </c>
      <c r="P261" s="645">
        <f t="shared" si="163"/>
        <v>2.8557510035446154</v>
      </c>
    </row>
    <row r="262" spans="2:16" ht="15">
      <c r="B262" s="96">
        <v>44958</v>
      </c>
      <c r="C262" s="800">
        <v>3.31</v>
      </c>
      <c r="H262" s="646">
        <f>+'BRL USD'!AA483</f>
        <v>5.0991790321758197</v>
      </c>
      <c r="I262" s="646">
        <f>+RBOB!AC483</f>
        <v>2.4538000000000002</v>
      </c>
      <c r="J262" s="622">
        <f t="shared" ref="J262:J281" si="164">+I262-0.25</f>
        <v>2.2038000000000002</v>
      </c>
      <c r="K262" s="622">
        <f t="shared" ref="K262:K281" si="165">(+J262*$K$30)/1000</f>
        <v>0.58218225360000009</v>
      </c>
      <c r="L262" s="622">
        <f t="shared" ref="L262:L281" si="166">((75/H262)+10)/1000</f>
        <v>2.4708250000000001E-2</v>
      </c>
      <c r="M262" s="623">
        <f t="shared" ref="M262:M281" si="167">+K262+L262</f>
        <v>0.60689050360000008</v>
      </c>
      <c r="N262" s="623">
        <f t="shared" ref="N262:N281" si="168">+M262*H262</f>
        <v>3.094643330783744</v>
      </c>
      <c r="O262" s="623">
        <f t="shared" ref="O262:O281" si="169">+N262-C262</f>
        <v>-0.21535666921625607</v>
      </c>
      <c r="P262" s="645">
        <f t="shared" ref="P262:P281" si="170">(1-(+N262/C262))*100</f>
        <v>6.5062437829684576</v>
      </c>
    </row>
    <row r="263" spans="2:16" ht="15">
      <c r="B263" s="96">
        <v>44959</v>
      </c>
      <c r="C263" s="800">
        <v>3.31</v>
      </c>
      <c r="H263" s="646">
        <f>+'BRL USD'!AA484</f>
        <v>5.0991790321758197</v>
      </c>
      <c r="I263" s="646">
        <f>+RBOB!AC484</f>
        <v>2.4523000000000001</v>
      </c>
      <c r="J263" s="622">
        <f t="shared" si="164"/>
        <v>2.2023000000000001</v>
      </c>
      <c r="K263" s="622">
        <f t="shared" si="165"/>
        <v>0.58178599560000011</v>
      </c>
      <c r="L263" s="622">
        <f t="shared" si="166"/>
        <v>2.4708250000000001E-2</v>
      </c>
      <c r="M263" s="623">
        <f t="shared" si="167"/>
        <v>0.60649424560000009</v>
      </c>
      <c r="N263" s="623">
        <f t="shared" si="168"/>
        <v>3.0926227402988125</v>
      </c>
      <c r="O263" s="623">
        <f t="shared" si="169"/>
        <v>-0.2173772597011876</v>
      </c>
      <c r="P263" s="645">
        <f t="shared" si="170"/>
        <v>6.5672888127247031</v>
      </c>
    </row>
    <row r="264" spans="2:16" ht="15">
      <c r="B264" s="96">
        <v>44960</v>
      </c>
      <c r="C264" s="800">
        <v>3.31</v>
      </c>
      <c r="H264" s="646">
        <f>+'BRL USD'!AA485</f>
        <v>5.0991790321758197</v>
      </c>
      <c r="I264" s="646">
        <f>+RBOB!AC485</f>
        <v>2.3210000000000002</v>
      </c>
      <c r="J264" s="622">
        <f t="shared" si="164"/>
        <v>2.0710000000000002</v>
      </c>
      <c r="K264" s="622">
        <f t="shared" si="165"/>
        <v>0.54710021200000003</v>
      </c>
      <c r="L264" s="622">
        <f t="shared" si="166"/>
        <v>2.4708250000000001E-2</v>
      </c>
      <c r="M264" s="623">
        <f t="shared" si="167"/>
        <v>0.57180846200000002</v>
      </c>
      <c r="N264" s="623">
        <f t="shared" si="168"/>
        <v>2.9157537198511041</v>
      </c>
      <c r="O264" s="623">
        <f t="shared" si="169"/>
        <v>-0.39424628014889596</v>
      </c>
      <c r="P264" s="645">
        <f t="shared" si="170"/>
        <v>11.91076375072193</v>
      </c>
    </row>
    <row r="265" spans="2:16" ht="15">
      <c r="B265" s="96">
        <v>44963</v>
      </c>
      <c r="C265" s="800">
        <v>3.31</v>
      </c>
      <c r="H265" s="646">
        <f>+'BRL USD'!AA486</f>
        <v>5.0991790321758197</v>
      </c>
      <c r="I265" s="646">
        <f>+RBOB!AC486</f>
        <v>2.3734000000000002</v>
      </c>
      <c r="J265" s="622">
        <f t="shared" si="164"/>
        <v>2.1234000000000002</v>
      </c>
      <c r="K265" s="622">
        <f t="shared" si="165"/>
        <v>0.56094282480000013</v>
      </c>
      <c r="L265" s="622">
        <f t="shared" si="166"/>
        <v>2.4708250000000001E-2</v>
      </c>
      <c r="M265" s="623">
        <f t="shared" si="167"/>
        <v>0.58565107480000012</v>
      </c>
      <c r="N265" s="623">
        <f t="shared" si="168"/>
        <v>2.9863396807913931</v>
      </c>
      <c r="O265" s="623">
        <f t="shared" si="169"/>
        <v>-0.32366031920860694</v>
      </c>
      <c r="P265" s="645">
        <f t="shared" si="170"/>
        <v>9.7782573779035324</v>
      </c>
    </row>
    <row r="266" spans="2:16" ht="15">
      <c r="B266" s="96">
        <v>44964</v>
      </c>
      <c r="C266" s="800">
        <v>3.31</v>
      </c>
      <c r="H266" s="646">
        <f>+'BRL USD'!AA487</f>
        <v>5.0991790321758197</v>
      </c>
      <c r="I266" s="646">
        <f>+RBOB!AC487</f>
        <v>2.4567999999999999</v>
      </c>
      <c r="J266" s="622">
        <f t="shared" si="164"/>
        <v>2.2067999999999999</v>
      </c>
      <c r="K266" s="622">
        <f t="shared" si="165"/>
        <v>0.58297476960000005</v>
      </c>
      <c r="L266" s="622">
        <f t="shared" si="166"/>
        <v>2.4708250000000001E-2</v>
      </c>
      <c r="M266" s="623">
        <f t="shared" si="167"/>
        <v>0.60768301960000004</v>
      </c>
      <c r="N266" s="623">
        <f t="shared" si="168"/>
        <v>3.0986845117536079</v>
      </c>
      <c r="O266" s="623">
        <f t="shared" si="169"/>
        <v>-0.21131548824639212</v>
      </c>
      <c r="P266" s="645">
        <f t="shared" si="170"/>
        <v>6.3841537234559542</v>
      </c>
    </row>
    <row r="267" spans="2:16" ht="15">
      <c r="B267" s="96">
        <v>44965</v>
      </c>
      <c r="C267" s="800">
        <v>3.31</v>
      </c>
      <c r="H267" s="646">
        <f>+'BRL USD'!AA488</f>
        <v>5.0991790321758197</v>
      </c>
      <c r="I267" s="646">
        <f>+RBOB!AC488</f>
        <v>2.4628000000000001</v>
      </c>
      <c r="J267" s="622">
        <f t="shared" si="164"/>
        <v>2.2128000000000001</v>
      </c>
      <c r="K267" s="622">
        <f t="shared" si="165"/>
        <v>0.5845598016000001</v>
      </c>
      <c r="L267" s="622">
        <f t="shared" si="166"/>
        <v>2.4708250000000001E-2</v>
      </c>
      <c r="M267" s="623">
        <f t="shared" si="167"/>
        <v>0.60926805160000008</v>
      </c>
      <c r="N267" s="623">
        <f t="shared" si="168"/>
        <v>3.1067668736933358</v>
      </c>
      <c r="O267" s="623">
        <f t="shared" si="169"/>
        <v>-0.20323312630666424</v>
      </c>
      <c r="P267" s="645">
        <f t="shared" si="170"/>
        <v>6.1399736044309483</v>
      </c>
    </row>
    <row r="268" spans="2:16" ht="15">
      <c r="B268" s="96">
        <v>44966</v>
      </c>
      <c r="C268" s="800">
        <v>3.31</v>
      </c>
      <c r="H268" s="646">
        <f>+'BRL USD'!AA489</f>
        <v>5.0991790321758197</v>
      </c>
      <c r="I268" s="646">
        <f>+RBOB!AC489</f>
        <v>2.4474999999999998</v>
      </c>
      <c r="J268" s="622">
        <f t="shared" si="164"/>
        <v>2.1974999999999998</v>
      </c>
      <c r="K268" s="622">
        <f t="shared" si="165"/>
        <v>0.58051796999999994</v>
      </c>
      <c r="L268" s="622">
        <f t="shared" si="166"/>
        <v>2.4708250000000001E-2</v>
      </c>
      <c r="M268" s="623">
        <f t="shared" si="167"/>
        <v>0.60522621999999993</v>
      </c>
      <c r="N268" s="623">
        <f t="shared" si="168"/>
        <v>3.0861568507470292</v>
      </c>
      <c r="O268" s="623">
        <f t="shared" si="169"/>
        <v>-0.22384314925297089</v>
      </c>
      <c r="P268" s="645">
        <f t="shared" si="170"/>
        <v>6.7626329079447434</v>
      </c>
    </row>
    <row r="269" spans="2:16" ht="15">
      <c r="B269" s="96">
        <v>44967</v>
      </c>
      <c r="C269" s="800">
        <v>3.31</v>
      </c>
      <c r="H269" s="646">
        <f>+'BRL USD'!AA490</f>
        <v>5.0991790321758197</v>
      </c>
      <c r="I269" s="646">
        <f>+RBOB!AC490</f>
        <v>2.5036999999999998</v>
      </c>
      <c r="J269" s="622">
        <f t="shared" si="164"/>
        <v>2.2536999999999998</v>
      </c>
      <c r="K269" s="622">
        <f t="shared" si="165"/>
        <v>0.59536443640000003</v>
      </c>
      <c r="L269" s="622">
        <f t="shared" si="166"/>
        <v>2.4708250000000001E-2</v>
      </c>
      <c r="M269" s="623">
        <f t="shared" si="167"/>
        <v>0.62007268640000002</v>
      </c>
      <c r="N269" s="623">
        <f t="shared" si="168"/>
        <v>3.1618616409158125</v>
      </c>
      <c r="O269" s="623">
        <f t="shared" si="169"/>
        <v>-0.1481383590841876</v>
      </c>
      <c r="P269" s="645">
        <f t="shared" si="170"/>
        <v>4.4754791264104981</v>
      </c>
    </row>
    <row r="270" spans="2:16" ht="15">
      <c r="B270" s="96">
        <v>44970</v>
      </c>
      <c r="C270" s="800">
        <v>3.31</v>
      </c>
      <c r="H270" s="646">
        <f>+'BRL USD'!AA491</f>
        <v>5.0991790321758197</v>
      </c>
      <c r="I270" s="646">
        <f>+RBOB!AC491</f>
        <v>2.5310999999999999</v>
      </c>
      <c r="J270" s="622">
        <f t="shared" si="164"/>
        <v>2.2810999999999999</v>
      </c>
      <c r="K270" s="622">
        <f t="shared" si="165"/>
        <v>0.60260274920000001</v>
      </c>
      <c r="L270" s="622">
        <f t="shared" si="166"/>
        <v>2.4708250000000001E-2</v>
      </c>
      <c r="M270" s="623">
        <f t="shared" si="167"/>
        <v>0.6273109992</v>
      </c>
      <c r="N270" s="623">
        <f t="shared" si="168"/>
        <v>3.1987710937739022</v>
      </c>
      <c r="O270" s="623">
        <f t="shared" si="169"/>
        <v>-0.11122890622609782</v>
      </c>
      <c r="P270" s="645">
        <f t="shared" si="170"/>
        <v>3.3603899161963047</v>
      </c>
    </row>
    <row r="271" spans="2:16" ht="15">
      <c r="B271" s="96">
        <v>44971</v>
      </c>
      <c r="C271" s="800">
        <v>3.31</v>
      </c>
      <c r="H271" s="646">
        <f>+'BRL USD'!AA492</f>
        <v>5.0991790321758197</v>
      </c>
      <c r="I271" s="646">
        <f>+RBOB!AC492</f>
        <v>2.4885000000000002</v>
      </c>
      <c r="J271" s="622">
        <f t="shared" si="164"/>
        <v>2.2385000000000002</v>
      </c>
      <c r="K271" s="622">
        <f t="shared" si="165"/>
        <v>0.59134902200000006</v>
      </c>
      <c r="L271" s="622">
        <f t="shared" si="166"/>
        <v>2.4708250000000001E-2</v>
      </c>
      <c r="M271" s="623">
        <f t="shared" si="167"/>
        <v>0.61605727200000004</v>
      </c>
      <c r="N271" s="623">
        <f t="shared" si="168"/>
        <v>3.1413863240018358</v>
      </c>
      <c r="O271" s="623">
        <f t="shared" si="169"/>
        <v>-0.16861367599816424</v>
      </c>
      <c r="P271" s="645">
        <f t="shared" si="170"/>
        <v>5.0940687612738405</v>
      </c>
    </row>
    <row r="272" spans="2:16" ht="15">
      <c r="B272" s="96">
        <v>44972</v>
      </c>
      <c r="C272" s="800">
        <v>3.31</v>
      </c>
      <c r="H272" s="646">
        <f>+'BRL USD'!AA493</f>
        <v>5.0991790321758197</v>
      </c>
      <c r="I272" s="646">
        <f>+RBOB!AC493</f>
        <v>2.4977999999999998</v>
      </c>
      <c r="J272" s="622">
        <f t="shared" si="164"/>
        <v>2.2477999999999998</v>
      </c>
      <c r="K272" s="622">
        <f t="shared" si="165"/>
        <v>0.59380582160000006</v>
      </c>
      <c r="L272" s="622">
        <f t="shared" si="166"/>
        <v>2.4708250000000001E-2</v>
      </c>
      <c r="M272" s="623">
        <f t="shared" si="167"/>
        <v>0.61851407160000005</v>
      </c>
      <c r="N272" s="623">
        <f t="shared" si="168"/>
        <v>3.1539139850084137</v>
      </c>
      <c r="O272" s="623">
        <f t="shared" si="169"/>
        <v>-0.15608601499158636</v>
      </c>
      <c r="P272" s="645">
        <f t="shared" si="170"/>
        <v>4.7155895767850842</v>
      </c>
    </row>
    <row r="273" spans="2:16" ht="15">
      <c r="B273" s="96">
        <v>44973</v>
      </c>
      <c r="C273" s="800">
        <v>3.31</v>
      </c>
      <c r="H273" s="646">
        <f>+'BRL USD'!AA494</f>
        <v>5.0991790321758197</v>
      </c>
      <c r="I273" s="646">
        <f>+RBOB!AC494</f>
        <v>2.4355000000000002</v>
      </c>
      <c r="J273" s="622">
        <f t="shared" si="164"/>
        <v>2.1855000000000002</v>
      </c>
      <c r="K273" s="622">
        <f t="shared" si="165"/>
        <v>0.57734790600000008</v>
      </c>
      <c r="L273" s="622">
        <f t="shared" si="166"/>
        <v>2.4708250000000001E-2</v>
      </c>
      <c r="M273" s="623">
        <f t="shared" si="167"/>
        <v>0.60205615600000006</v>
      </c>
      <c r="N273" s="623">
        <f t="shared" si="168"/>
        <v>3.0699921268675747</v>
      </c>
      <c r="O273" s="623">
        <f t="shared" si="169"/>
        <v>-0.24000787313242533</v>
      </c>
      <c r="P273" s="645">
        <f t="shared" si="170"/>
        <v>7.2509931459947214</v>
      </c>
    </row>
    <row r="274" spans="2:16" ht="15">
      <c r="B274" s="96">
        <v>44974</v>
      </c>
      <c r="C274" s="800">
        <v>3.31</v>
      </c>
      <c r="H274" s="646">
        <f>+'BRL USD'!AA495</f>
        <v>5.0991790321758197</v>
      </c>
      <c r="I274" s="646">
        <f>+RBOB!AC495</f>
        <v>2.4081999999999999</v>
      </c>
      <c r="J274" s="622">
        <f t="shared" si="164"/>
        <v>2.1581999999999999</v>
      </c>
      <c r="K274" s="622">
        <f t="shared" si="165"/>
        <v>0.57013601040000006</v>
      </c>
      <c r="L274" s="622">
        <f t="shared" si="166"/>
        <v>2.4708250000000001E-2</v>
      </c>
      <c r="M274" s="623">
        <f t="shared" si="167"/>
        <v>0.59484426040000005</v>
      </c>
      <c r="N274" s="623">
        <f t="shared" si="168"/>
        <v>3.0332173800418136</v>
      </c>
      <c r="O274" s="623">
        <f t="shared" si="169"/>
        <v>-0.27678261995818643</v>
      </c>
      <c r="P274" s="645">
        <f t="shared" si="170"/>
        <v>8.3620126875585061</v>
      </c>
    </row>
    <row r="275" spans="2:16" ht="15">
      <c r="B275" s="96">
        <v>44977</v>
      </c>
      <c r="C275" s="800">
        <v>3.31</v>
      </c>
      <c r="H275" s="680">
        <f>+'BRL USD'!AA496</f>
        <v>5.0991790321758197</v>
      </c>
      <c r="I275" s="680">
        <f>+RBOB!AC496</f>
        <v>2.4081999999999999</v>
      </c>
      <c r="J275" s="681">
        <f t="shared" si="164"/>
        <v>2.1581999999999999</v>
      </c>
      <c r="K275" s="681">
        <f t="shared" si="165"/>
        <v>0.57013601040000006</v>
      </c>
      <c r="L275" s="681">
        <f t="shared" si="166"/>
        <v>2.4708250000000001E-2</v>
      </c>
      <c r="M275" s="681">
        <f t="shared" si="167"/>
        <v>0.59484426040000005</v>
      </c>
      <c r="N275" s="681">
        <f t="shared" si="168"/>
        <v>3.0332173800418136</v>
      </c>
      <c r="O275" s="681">
        <f t="shared" si="169"/>
        <v>-0.27678261995818643</v>
      </c>
      <c r="P275" s="682">
        <f t="shared" si="170"/>
        <v>8.3620126875585061</v>
      </c>
    </row>
    <row r="276" spans="2:16" ht="15">
      <c r="B276" s="96">
        <v>44978</v>
      </c>
      <c r="C276" s="800">
        <v>3.31</v>
      </c>
      <c r="H276" s="646">
        <f>+'BRL USD'!AA497</f>
        <v>5.0991790321758197</v>
      </c>
      <c r="I276" s="646">
        <f>+RBOB!AC497</f>
        <v>2.4156</v>
      </c>
      <c r="J276" s="622">
        <f t="shared" si="164"/>
        <v>2.1656</v>
      </c>
      <c r="K276" s="622">
        <f t="shared" si="165"/>
        <v>0.57209088320000001</v>
      </c>
      <c r="L276" s="622">
        <f t="shared" si="166"/>
        <v>2.4708250000000001E-2</v>
      </c>
      <c r="M276" s="623">
        <f t="shared" si="167"/>
        <v>0.5967991332</v>
      </c>
      <c r="N276" s="623">
        <f t="shared" si="168"/>
        <v>3.0431856264341439</v>
      </c>
      <c r="O276" s="623">
        <f t="shared" si="169"/>
        <v>-0.26681437356585613</v>
      </c>
      <c r="P276" s="645">
        <f t="shared" si="170"/>
        <v>8.0608572074276736</v>
      </c>
    </row>
    <row r="277" spans="2:16" ht="15">
      <c r="B277" s="96">
        <v>44979</v>
      </c>
      <c r="C277" s="800">
        <v>3.31</v>
      </c>
      <c r="H277" s="646">
        <f>+'BRL USD'!AA498</f>
        <v>5.0991790321758197</v>
      </c>
      <c r="I277" s="646">
        <f>+RBOB!AC498</f>
        <v>2.3376000000000001</v>
      </c>
      <c r="J277" s="622">
        <f t="shared" si="164"/>
        <v>2.0876000000000001</v>
      </c>
      <c r="K277" s="622">
        <f t="shared" si="165"/>
        <v>0.55148546720000013</v>
      </c>
      <c r="L277" s="622">
        <f t="shared" si="166"/>
        <v>2.4708250000000001E-2</v>
      </c>
      <c r="M277" s="623">
        <f t="shared" si="167"/>
        <v>0.57619371720000012</v>
      </c>
      <c r="N277" s="623">
        <f t="shared" si="168"/>
        <v>2.9381149212176845</v>
      </c>
      <c r="O277" s="623">
        <f t="shared" si="169"/>
        <v>-0.37188507878231558</v>
      </c>
      <c r="P277" s="645">
        <f t="shared" si="170"/>
        <v>11.235198754752741</v>
      </c>
    </row>
    <row r="278" spans="2:16" ht="15">
      <c r="B278" s="96">
        <v>44980</v>
      </c>
      <c r="C278" s="800">
        <v>3.31</v>
      </c>
      <c r="H278" s="646">
        <f>+'BRL USD'!AA499</f>
        <v>5.0991790321758197</v>
      </c>
      <c r="I278" s="646">
        <f>+RBOB!AC499</f>
        <v>2.3795000000000002</v>
      </c>
      <c r="J278" s="622">
        <f t="shared" si="164"/>
        <v>2.1295000000000002</v>
      </c>
      <c r="K278" s="622">
        <f t="shared" si="165"/>
        <v>0.56255427400000013</v>
      </c>
      <c r="L278" s="622">
        <f t="shared" si="166"/>
        <v>2.4708250000000001E-2</v>
      </c>
      <c r="M278" s="623">
        <f t="shared" si="167"/>
        <v>0.58726252400000012</v>
      </c>
      <c r="N278" s="623">
        <f t="shared" si="168"/>
        <v>2.9945567487634497</v>
      </c>
      <c r="O278" s="623">
        <f t="shared" si="169"/>
        <v>-0.31544325123655037</v>
      </c>
      <c r="P278" s="645">
        <f t="shared" si="170"/>
        <v>9.5300075902281058</v>
      </c>
    </row>
    <row r="279" spans="2:16" ht="15">
      <c r="B279" s="96">
        <v>44981</v>
      </c>
      <c r="C279" s="800">
        <v>3.31</v>
      </c>
      <c r="H279" s="646">
        <f>+'BRL USD'!AA500</f>
        <v>5.0991790321758197</v>
      </c>
      <c r="I279" s="646">
        <f>+RBOB!AC500</f>
        <v>2.3586999999999998</v>
      </c>
      <c r="J279" s="622">
        <f t="shared" si="164"/>
        <v>2.1086999999999998</v>
      </c>
      <c r="K279" s="622">
        <f t="shared" si="165"/>
        <v>0.55705949639999996</v>
      </c>
      <c r="L279" s="622">
        <f t="shared" si="166"/>
        <v>2.4708250000000001E-2</v>
      </c>
      <c r="M279" s="623">
        <f t="shared" si="167"/>
        <v>0.58176774639999995</v>
      </c>
      <c r="N279" s="623">
        <f t="shared" si="168"/>
        <v>2.9665378940390594</v>
      </c>
      <c r="O279" s="623">
        <f t="shared" si="169"/>
        <v>-0.34346210596094062</v>
      </c>
      <c r="P279" s="645">
        <f t="shared" si="170"/>
        <v>10.376498669514822</v>
      </c>
    </row>
    <row r="280" spans="2:16" ht="15">
      <c r="B280" s="96">
        <v>44984</v>
      </c>
      <c r="C280" s="800">
        <v>3.31</v>
      </c>
      <c r="H280" s="646">
        <f>+'BRL USD'!AA501</f>
        <v>5.0991790321758197</v>
      </c>
      <c r="I280" s="646">
        <f>+RBOB!AC501</f>
        <v>2.3683000000000001</v>
      </c>
      <c r="J280" s="622">
        <f t="shared" si="164"/>
        <v>2.1183000000000001</v>
      </c>
      <c r="K280" s="622">
        <f t="shared" si="165"/>
        <v>0.55959554760000008</v>
      </c>
      <c r="L280" s="622">
        <f t="shared" si="166"/>
        <v>2.4708250000000001E-2</v>
      </c>
      <c r="M280" s="623">
        <f t="shared" si="167"/>
        <v>0.58430379760000006</v>
      </c>
      <c r="N280" s="623">
        <f t="shared" si="168"/>
        <v>2.9794696731426242</v>
      </c>
      <c r="O280" s="623">
        <f t="shared" si="169"/>
        <v>-0.33053032685737582</v>
      </c>
      <c r="P280" s="645">
        <f t="shared" si="170"/>
        <v>9.9858104790747966</v>
      </c>
    </row>
    <row r="281" spans="2:16" ht="15">
      <c r="B281" s="96">
        <v>44985</v>
      </c>
      <c r="C281" s="800">
        <v>3.31</v>
      </c>
      <c r="H281" s="646">
        <f>+'BRL USD'!AA502</f>
        <v>5.0991790321758197</v>
      </c>
      <c r="I281" s="646">
        <f>+RBOB!AC502</f>
        <v>2.4342999999999999</v>
      </c>
      <c r="J281" s="622">
        <f t="shared" si="164"/>
        <v>2.1842999999999999</v>
      </c>
      <c r="K281" s="622">
        <f t="shared" si="165"/>
        <v>0.57703089959999998</v>
      </c>
      <c r="L281" s="622">
        <f t="shared" si="166"/>
        <v>2.4708250000000001E-2</v>
      </c>
      <c r="M281" s="623">
        <f t="shared" si="167"/>
        <v>0.60173914959999997</v>
      </c>
      <c r="N281" s="623">
        <f t="shared" si="168"/>
        <v>3.0683756544796288</v>
      </c>
      <c r="O281" s="623">
        <f t="shared" si="169"/>
        <v>-0.24162434552037126</v>
      </c>
      <c r="P281" s="645">
        <f t="shared" si="170"/>
        <v>7.2998291697997324</v>
      </c>
    </row>
    <row r="282" spans="2:16" ht="15">
      <c r="B282" s="96">
        <v>44986</v>
      </c>
      <c r="C282" s="643">
        <v>3.18</v>
      </c>
      <c r="H282" s="646">
        <f>+'BRL USD'!AC503</f>
        <v>5.2301255230125516</v>
      </c>
      <c r="I282" s="646">
        <f>+RBOB!AD503</f>
        <v>2.6747999999999998</v>
      </c>
      <c r="J282" s="622">
        <f t="shared" ref="J282" si="171">+I282-0.25</f>
        <v>2.4247999999999998</v>
      </c>
      <c r="K282" s="622">
        <f t="shared" ref="K282" si="172">(+J282*$K$30)/1000</f>
        <v>0.64056426560000002</v>
      </c>
      <c r="L282" s="622">
        <f t="shared" ref="L282" si="173">((75/H282)+10)/1000</f>
        <v>2.4340000000000004E-2</v>
      </c>
      <c r="M282" s="623">
        <f t="shared" ref="M282" si="174">+K282+L282</f>
        <v>0.66490426560000004</v>
      </c>
      <c r="N282" s="623">
        <f t="shared" ref="N282" si="175">+M282*H282</f>
        <v>3.4775327698744767</v>
      </c>
      <c r="O282" s="623">
        <f t="shared" ref="O282" si="176">+N282-C282</f>
        <v>0.29753276987447652</v>
      </c>
      <c r="P282" s="645">
        <f t="shared" ref="P282" si="177">(1-(+N282/C282))*100</f>
        <v>-9.3563764111470604</v>
      </c>
    </row>
    <row r="283" spans="2:16" ht="15">
      <c r="B283" s="96">
        <v>44987</v>
      </c>
      <c r="C283" s="800">
        <v>3.18</v>
      </c>
      <c r="H283" s="646">
        <f>+'BRL USD'!AC504</f>
        <v>5.2287581699346406</v>
      </c>
      <c r="I283" s="646">
        <f>+RBOB!AD504</f>
        <v>2.7002999999999999</v>
      </c>
      <c r="J283" s="622">
        <f t="shared" ref="J283:J304" si="178">+I283-0.25</f>
        <v>2.4502999999999999</v>
      </c>
      <c r="K283" s="622">
        <f t="shared" ref="K283:K304" si="179">(+J283*$K$30)/1000</f>
        <v>0.64730065160000005</v>
      </c>
      <c r="L283" s="622">
        <f t="shared" ref="L283:L304" si="180">((75/H283)+10)/1000</f>
        <v>2.4343750000000001E-2</v>
      </c>
      <c r="M283" s="623">
        <f t="shared" ref="M283:M304" si="181">+K283+L283</f>
        <v>0.67164440160000005</v>
      </c>
      <c r="N283" s="623">
        <f t="shared" ref="N283:N304" si="182">+M283*H283</f>
        <v>3.511866152156863</v>
      </c>
      <c r="O283" s="623">
        <f t="shared" ref="O283:O304" si="183">+N283-C283</f>
        <v>0.33186615215686288</v>
      </c>
      <c r="P283" s="645">
        <f t="shared" ref="P283:P304" si="184">(1-(+N283/C283))*100</f>
        <v>-10.436042520656063</v>
      </c>
    </row>
    <row r="284" spans="2:16" ht="15">
      <c r="B284" s="96">
        <v>44988</v>
      </c>
      <c r="C284" s="800">
        <v>3.18</v>
      </c>
      <c r="H284" s="646">
        <f>+'BRL USD'!AC505</f>
        <v>5.2342318764721281</v>
      </c>
      <c r="I284" s="646">
        <f>+RBOB!AD505</f>
        <v>2.7002999999999999</v>
      </c>
      <c r="J284" s="622">
        <f t="shared" si="178"/>
        <v>2.4502999999999999</v>
      </c>
      <c r="K284" s="622">
        <f t="shared" si="179"/>
        <v>0.64730065160000005</v>
      </c>
      <c r="L284" s="622">
        <f t="shared" si="180"/>
        <v>2.432875E-2</v>
      </c>
      <c r="M284" s="623">
        <f t="shared" si="181"/>
        <v>0.67162940160000006</v>
      </c>
      <c r="N284" s="623">
        <f t="shared" si="182"/>
        <v>3.5154640230306207</v>
      </c>
      <c r="O284" s="623">
        <f t="shared" si="183"/>
        <v>0.33546402303062051</v>
      </c>
      <c r="P284" s="645">
        <f t="shared" si="184"/>
        <v>-10.549183114170457</v>
      </c>
    </row>
    <row r="285" spans="2:16" ht="15">
      <c r="B285" s="96">
        <v>44991</v>
      </c>
      <c r="C285" s="800">
        <v>3.18</v>
      </c>
      <c r="H285" s="646">
        <f>+'BRL USD'!AC506</f>
        <v>5.2002080083203328</v>
      </c>
      <c r="I285" s="646">
        <f>+RBOB!AD506</f>
        <v>2.7965</v>
      </c>
      <c r="J285" s="622">
        <f t="shared" si="178"/>
        <v>2.5465</v>
      </c>
      <c r="K285" s="622">
        <f t="shared" si="179"/>
        <v>0.67271399800000009</v>
      </c>
      <c r="L285" s="622">
        <f t="shared" si="180"/>
        <v>2.44225E-2</v>
      </c>
      <c r="M285" s="623">
        <f t="shared" si="181"/>
        <v>0.6971364980000001</v>
      </c>
      <c r="N285" s="623">
        <f t="shared" si="182"/>
        <v>3.6252547997919922</v>
      </c>
      <c r="O285" s="623">
        <f t="shared" si="183"/>
        <v>0.44525479979199201</v>
      </c>
      <c r="P285" s="645">
        <f t="shared" si="184"/>
        <v>-14.001723263899123</v>
      </c>
    </row>
    <row r="286" spans="2:16" ht="15">
      <c r="B286" s="96">
        <v>44992</v>
      </c>
      <c r="C286" s="800">
        <v>3.18</v>
      </c>
      <c r="H286" s="646">
        <f>+'BRL USD'!AC507</f>
        <v>5.2246603970741905</v>
      </c>
      <c r="I286" s="646">
        <f>+RBOB!AD507</f>
        <v>2.7006999999999999</v>
      </c>
      <c r="J286" s="622">
        <f t="shared" si="178"/>
        <v>2.4506999999999999</v>
      </c>
      <c r="K286" s="622">
        <f t="shared" si="179"/>
        <v>0.64740632040000001</v>
      </c>
      <c r="L286" s="622">
        <f t="shared" si="180"/>
        <v>2.4354999999999998E-2</v>
      </c>
      <c r="M286" s="623">
        <f t="shared" si="181"/>
        <v>0.67176132040000003</v>
      </c>
      <c r="N286" s="623">
        <f t="shared" si="182"/>
        <v>3.5097247669801468</v>
      </c>
      <c r="O286" s="623">
        <f t="shared" si="183"/>
        <v>0.32972476698014663</v>
      </c>
      <c r="P286" s="645">
        <f t="shared" si="184"/>
        <v>-10.368703364155563</v>
      </c>
    </row>
    <row r="287" spans="2:16" ht="15">
      <c r="B287" s="96">
        <v>44993</v>
      </c>
      <c r="C287" s="800">
        <v>3.18</v>
      </c>
      <c r="H287" s="646">
        <f>+'BRL USD'!AC508</f>
        <v>5.1719679337988103</v>
      </c>
      <c r="I287" s="646">
        <f>+RBOB!AD508</f>
        <v>2.6888999999999998</v>
      </c>
      <c r="J287" s="622">
        <f t="shared" si="178"/>
        <v>2.4388999999999998</v>
      </c>
      <c r="K287" s="622">
        <f t="shared" si="179"/>
        <v>0.64428909080000007</v>
      </c>
      <c r="L287" s="622">
        <f t="shared" si="180"/>
        <v>2.4501249999999999E-2</v>
      </c>
      <c r="M287" s="623">
        <f t="shared" si="181"/>
        <v>0.6687903408000001</v>
      </c>
      <c r="N287" s="623">
        <f t="shared" si="182"/>
        <v>3.4589621970519788</v>
      </c>
      <c r="O287" s="623">
        <f t="shared" si="183"/>
        <v>0.27896219705197867</v>
      </c>
      <c r="P287" s="645">
        <f t="shared" si="184"/>
        <v>-8.7723961337100143</v>
      </c>
    </row>
    <row r="288" spans="2:16" ht="15">
      <c r="B288" s="96">
        <v>44994</v>
      </c>
      <c r="C288" s="800">
        <v>3.18</v>
      </c>
      <c r="H288" s="646">
        <f>+'BRL USD'!AC509</f>
        <v>5.1519835136527563</v>
      </c>
      <c r="I288" s="646">
        <f>+RBOB!AD509</f>
        <v>2.6051000000000002</v>
      </c>
      <c r="J288" s="622">
        <f t="shared" si="178"/>
        <v>2.3551000000000002</v>
      </c>
      <c r="K288" s="622">
        <f t="shared" si="179"/>
        <v>0.62215147720000019</v>
      </c>
      <c r="L288" s="622">
        <f t="shared" si="180"/>
        <v>2.4557499999999996E-2</v>
      </c>
      <c r="M288" s="623">
        <f t="shared" si="181"/>
        <v>0.6467089772000002</v>
      </c>
      <c r="N288" s="623">
        <f t="shared" si="182"/>
        <v>3.3318339886656374</v>
      </c>
      <c r="O288" s="623">
        <f t="shared" si="183"/>
        <v>0.15183398866563724</v>
      </c>
      <c r="P288" s="645">
        <f t="shared" si="184"/>
        <v>-4.7746537316238014</v>
      </c>
    </row>
    <row r="289" spans="2:16" ht="15">
      <c r="B289" s="96">
        <v>44995</v>
      </c>
      <c r="C289" s="800">
        <v>3.18</v>
      </c>
      <c r="H289" s="646">
        <f>+'BRL USD'!AC510</f>
        <v>5.2383446830801468</v>
      </c>
      <c r="I289" s="646">
        <f>+RBOB!AD510</f>
        <v>2.6457999999999999</v>
      </c>
      <c r="J289" s="622">
        <f t="shared" si="178"/>
        <v>2.3957999999999999</v>
      </c>
      <c r="K289" s="622">
        <f t="shared" si="179"/>
        <v>0.63290327759999998</v>
      </c>
      <c r="L289" s="622">
        <f t="shared" si="180"/>
        <v>2.4317499999999999E-2</v>
      </c>
      <c r="M289" s="623">
        <f t="shared" si="181"/>
        <v>0.65722077759999997</v>
      </c>
      <c r="N289" s="623">
        <f t="shared" si="182"/>
        <v>3.4427489659507593</v>
      </c>
      <c r="O289" s="623">
        <f t="shared" si="183"/>
        <v>0.26274896595075914</v>
      </c>
      <c r="P289" s="645">
        <f t="shared" si="184"/>
        <v>-8.2625460990804811</v>
      </c>
    </row>
    <row r="290" spans="2:16" ht="15">
      <c r="B290" s="96">
        <v>44998</v>
      </c>
      <c r="C290" s="800">
        <v>3.18</v>
      </c>
      <c r="H290" s="646">
        <f>+'BRL USD'!AC511</f>
        <v>5.2798310454065467</v>
      </c>
      <c r="I290" s="646">
        <f>+RBOB!AD511</f>
        <v>2.5914000000000001</v>
      </c>
      <c r="J290" s="622">
        <f t="shared" si="178"/>
        <v>2.3414000000000001</v>
      </c>
      <c r="K290" s="622">
        <f t="shared" si="179"/>
        <v>0.61853232080000009</v>
      </c>
      <c r="L290" s="622">
        <f t="shared" si="180"/>
        <v>2.4204999999999997E-2</v>
      </c>
      <c r="M290" s="623">
        <f t="shared" si="181"/>
        <v>0.64273732080000012</v>
      </c>
      <c r="N290" s="623">
        <f t="shared" si="182"/>
        <v>3.3935444604012677</v>
      </c>
      <c r="O290" s="623">
        <f t="shared" si="183"/>
        <v>0.21354446040126751</v>
      </c>
      <c r="P290" s="645">
        <f t="shared" si="184"/>
        <v>-6.7152346038134469</v>
      </c>
    </row>
    <row r="291" spans="2:16" ht="15">
      <c r="B291" s="96">
        <v>44999</v>
      </c>
      <c r="C291" s="800">
        <v>3.18</v>
      </c>
      <c r="H291" s="646">
        <f>+'BRL USD'!AC512</f>
        <v>5.2742616033755274</v>
      </c>
      <c r="I291" s="646">
        <f>+RBOB!AD512</f>
        <v>2.5529999999999999</v>
      </c>
      <c r="J291" s="622">
        <f t="shared" si="178"/>
        <v>2.3029999999999999</v>
      </c>
      <c r="K291" s="622">
        <f t="shared" si="179"/>
        <v>0.60838811600000009</v>
      </c>
      <c r="L291" s="622">
        <f t="shared" si="180"/>
        <v>2.4219999999999998E-2</v>
      </c>
      <c r="M291" s="623">
        <f t="shared" si="181"/>
        <v>0.63260811600000011</v>
      </c>
      <c r="N291" s="623">
        <f t="shared" si="182"/>
        <v>3.3365406962025324</v>
      </c>
      <c r="O291" s="623">
        <f t="shared" si="183"/>
        <v>0.15654069620253219</v>
      </c>
      <c r="P291" s="645">
        <f t="shared" si="184"/>
        <v>-4.9226634025953508</v>
      </c>
    </row>
    <row r="292" spans="2:16" ht="15">
      <c r="B292" s="96">
        <v>45000</v>
      </c>
      <c r="C292" s="800">
        <v>3.18</v>
      </c>
      <c r="H292" s="646">
        <f>+'BRL USD'!AC513</f>
        <v>5.3177346450412122</v>
      </c>
      <c r="I292" s="646">
        <f>+RBOB!AD513</f>
        <v>2.4384000000000001</v>
      </c>
      <c r="J292" s="622">
        <f t="shared" si="178"/>
        <v>2.1884000000000001</v>
      </c>
      <c r="K292" s="622">
        <f t="shared" si="179"/>
        <v>0.57811400480000008</v>
      </c>
      <c r="L292" s="622">
        <f t="shared" si="180"/>
        <v>2.410375E-2</v>
      </c>
      <c r="M292" s="623">
        <f t="shared" si="181"/>
        <v>0.60221775480000006</v>
      </c>
      <c r="N292" s="623">
        <f t="shared" si="182"/>
        <v>3.2024342185588939</v>
      </c>
      <c r="O292" s="623">
        <f t="shared" si="183"/>
        <v>2.2434218558893715E-2</v>
      </c>
      <c r="P292" s="645">
        <f t="shared" si="184"/>
        <v>-0.70547857103440137</v>
      </c>
    </row>
    <row r="293" spans="2:16" ht="15">
      <c r="B293" s="96">
        <v>45001</v>
      </c>
      <c r="C293" s="800">
        <v>3.18</v>
      </c>
      <c r="H293" s="646">
        <f>+'BRL USD'!AC514</f>
        <v>5.2617732175743228</v>
      </c>
      <c r="I293" s="646">
        <f>+RBOB!AD514</f>
        <v>2.5034999999999998</v>
      </c>
      <c r="J293" s="622">
        <f t="shared" si="178"/>
        <v>2.2534999999999998</v>
      </c>
      <c r="K293" s="622">
        <f t="shared" si="179"/>
        <v>0.595311602</v>
      </c>
      <c r="L293" s="622">
        <f t="shared" si="180"/>
        <v>2.4253750000000001E-2</v>
      </c>
      <c r="M293" s="623">
        <f t="shared" si="181"/>
        <v>0.61956535199999996</v>
      </c>
      <c r="N293" s="623">
        <f t="shared" si="182"/>
        <v>3.2600123756906076</v>
      </c>
      <c r="O293" s="623">
        <f t="shared" si="183"/>
        <v>8.0012375690607485E-2</v>
      </c>
      <c r="P293" s="645">
        <f t="shared" si="184"/>
        <v>-2.5161124431008597</v>
      </c>
    </row>
    <row r="294" spans="2:16" ht="15">
      <c r="B294" s="96">
        <v>45002</v>
      </c>
      <c r="C294" s="800">
        <v>3.18</v>
      </c>
      <c r="H294" s="646">
        <f>+'BRL USD'!AC515</f>
        <v>5.2896059243586357</v>
      </c>
      <c r="I294" s="646">
        <f>+RBOB!AD515</f>
        <v>2.5015000000000001</v>
      </c>
      <c r="J294" s="622">
        <f t="shared" si="178"/>
        <v>2.2515000000000001</v>
      </c>
      <c r="K294" s="622">
        <f t="shared" si="179"/>
        <v>0.59478325800000009</v>
      </c>
      <c r="L294" s="622">
        <f t="shared" si="180"/>
        <v>2.4178750000000002E-2</v>
      </c>
      <c r="M294" s="623">
        <f t="shared" si="181"/>
        <v>0.61896200800000012</v>
      </c>
      <c r="N294" s="623">
        <f t="shared" si="182"/>
        <v>3.274065104469718</v>
      </c>
      <c r="O294" s="623">
        <f t="shared" si="183"/>
        <v>9.4065104469717831E-2</v>
      </c>
      <c r="P294" s="645">
        <f t="shared" si="184"/>
        <v>-2.9580221531357864</v>
      </c>
    </row>
    <row r="295" spans="2:16" ht="15">
      <c r="B295" s="96">
        <v>45005</v>
      </c>
      <c r="C295" s="800">
        <v>3.18</v>
      </c>
      <c r="H295" s="646">
        <f>+'BRL USD'!AC516</f>
        <v>5.2590060478569542</v>
      </c>
      <c r="I295" s="646">
        <f>+RBOB!AD516</f>
        <v>2.536</v>
      </c>
      <c r="J295" s="622">
        <f t="shared" si="178"/>
        <v>2.286</v>
      </c>
      <c r="K295" s="622">
        <f t="shared" si="179"/>
        <v>0.60389719200000003</v>
      </c>
      <c r="L295" s="622">
        <f t="shared" si="180"/>
        <v>2.4261250000000005E-2</v>
      </c>
      <c r="M295" s="623">
        <f t="shared" si="181"/>
        <v>0.62815844200000004</v>
      </c>
      <c r="N295" s="623">
        <f t="shared" si="182"/>
        <v>3.303489045490402</v>
      </c>
      <c r="O295" s="623">
        <f t="shared" si="183"/>
        <v>0.12348904549040185</v>
      </c>
      <c r="P295" s="645">
        <f>(1-(+N295/C295))*100</f>
        <v>-3.8833033173082399</v>
      </c>
    </row>
    <row r="296" spans="2:16" ht="15">
      <c r="B296" s="96">
        <v>45006</v>
      </c>
      <c r="C296" s="800">
        <v>3.18</v>
      </c>
      <c r="H296" s="646">
        <f>+'BRL USD'!AC517</f>
        <v>5.2479664130149564</v>
      </c>
      <c r="I296" s="646">
        <f>+RBOB!AD517</f>
        <v>2.5388999999999999</v>
      </c>
      <c r="J296" s="622">
        <f t="shared" si="178"/>
        <v>2.2888999999999999</v>
      </c>
      <c r="K296" s="622">
        <f t="shared" si="179"/>
        <v>0.60466329080000003</v>
      </c>
      <c r="L296" s="622">
        <f t="shared" si="180"/>
        <v>2.429125E-2</v>
      </c>
      <c r="M296" s="623">
        <f t="shared" si="181"/>
        <v>0.62895454080000002</v>
      </c>
      <c r="N296" s="623">
        <f t="shared" si="182"/>
        <v>3.3007323054316453</v>
      </c>
      <c r="O296" s="623">
        <f t="shared" si="183"/>
        <v>0.12073230543164515</v>
      </c>
      <c r="P296" s="645">
        <f t="shared" si="184"/>
        <v>-3.7966133783536193</v>
      </c>
    </row>
    <row r="297" spans="2:16" ht="15">
      <c r="B297" s="96">
        <v>45007</v>
      </c>
      <c r="C297" s="800">
        <v>3.18</v>
      </c>
      <c r="H297" s="646">
        <f>+'BRL USD'!AC518</f>
        <v>5.2328623757195185</v>
      </c>
      <c r="I297" s="646">
        <f>+RBOB!AD518</f>
        <v>2.5931999999999999</v>
      </c>
      <c r="J297" s="622">
        <f t="shared" si="178"/>
        <v>2.3431999999999999</v>
      </c>
      <c r="K297" s="622">
        <f t="shared" si="179"/>
        <v>0.61900783040000007</v>
      </c>
      <c r="L297" s="622">
        <f t="shared" si="180"/>
        <v>2.43325E-2</v>
      </c>
      <c r="M297" s="623">
        <f t="shared" si="181"/>
        <v>0.64334033040000005</v>
      </c>
      <c r="N297" s="623">
        <f t="shared" si="182"/>
        <v>3.3665114097331243</v>
      </c>
      <c r="O297" s="623">
        <f t="shared" si="183"/>
        <v>0.18651140973312419</v>
      </c>
      <c r="P297" s="645">
        <f t="shared" si="184"/>
        <v>-5.8651386708529651</v>
      </c>
    </row>
    <row r="298" spans="2:16" ht="15">
      <c r="B298" s="96">
        <v>45008</v>
      </c>
      <c r="C298" s="800">
        <v>3.18</v>
      </c>
      <c r="H298" s="646">
        <f>+'BRL USD'!AC519</f>
        <v>5.298013245033113</v>
      </c>
      <c r="I298" s="646">
        <f>+RBOB!AD519</f>
        <v>2.6059000000000001</v>
      </c>
      <c r="J298" s="622">
        <f t="shared" si="178"/>
        <v>2.3559000000000001</v>
      </c>
      <c r="K298" s="622">
        <f t="shared" si="179"/>
        <v>0.62236281480000011</v>
      </c>
      <c r="L298" s="622">
        <f t="shared" si="180"/>
        <v>2.4156250000000001E-2</v>
      </c>
      <c r="M298" s="623">
        <f t="shared" si="181"/>
        <v>0.6465190648000001</v>
      </c>
      <c r="N298" s="623">
        <f t="shared" si="182"/>
        <v>3.4252665684768218</v>
      </c>
      <c r="O298" s="623">
        <f t="shared" si="183"/>
        <v>0.2452665684768216</v>
      </c>
      <c r="P298" s="645">
        <f t="shared" si="184"/>
        <v>-7.7127851722270879</v>
      </c>
    </row>
    <row r="299" spans="2:16" ht="15">
      <c r="B299" s="96">
        <v>45009</v>
      </c>
      <c r="C299" s="800">
        <v>3.18</v>
      </c>
      <c r="H299" s="646">
        <f>+'BRL USD'!AC520</f>
        <v>5.2645433008686497</v>
      </c>
      <c r="I299" s="646">
        <f>+RBOB!AD520</f>
        <v>2.5884999999999998</v>
      </c>
      <c r="J299" s="622">
        <f t="shared" si="178"/>
        <v>2.3384999999999998</v>
      </c>
      <c r="K299" s="622">
        <f t="shared" si="179"/>
        <v>0.61776622199999998</v>
      </c>
      <c r="L299" s="622">
        <f t="shared" si="180"/>
        <v>2.424625E-2</v>
      </c>
      <c r="M299" s="623">
        <f t="shared" si="181"/>
        <v>0.642012472</v>
      </c>
      <c r="N299" s="623">
        <f t="shared" si="182"/>
        <v>3.3799024585417214</v>
      </c>
      <c r="O299" s="623">
        <f t="shared" si="183"/>
        <v>0.19990245854172128</v>
      </c>
      <c r="P299" s="645">
        <f t="shared" si="184"/>
        <v>-6.2862408346453291</v>
      </c>
    </row>
    <row r="300" spans="2:16" ht="15">
      <c r="B300" s="96">
        <v>45012</v>
      </c>
      <c r="C300" s="800">
        <v>3.18</v>
      </c>
      <c r="H300" s="646">
        <f>+'BRL USD'!AC521</f>
        <v>5.2178450300026089</v>
      </c>
      <c r="I300" s="646">
        <f>+RBOB!AD521</f>
        <v>2.6842000000000001</v>
      </c>
      <c r="J300" s="622">
        <f t="shared" si="178"/>
        <v>2.4342000000000001</v>
      </c>
      <c r="K300" s="622">
        <f t="shared" si="179"/>
        <v>0.6430474824000002</v>
      </c>
      <c r="L300" s="622">
        <f t="shared" si="180"/>
        <v>2.437375E-2</v>
      </c>
      <c r="M300" s="623">
        <f t="shared" si="181"/>
        <v>0.66742123240000018</v>
      </c>
      <c r="N300" s="623">
        <f t="shared" si="182"/>
        <v>3.4825005603965571</v>
      </c>
      <c r="O300" s="623">
        <f t="shared" si="183"/>
        <v>0.30250056039655693</v>
      </c>
      <c r="P300" s="645">
        <f t="shared" si="184"/>
        <v>-9.512596238885429</v>
      </c>
    </row>
    <row r="301" spans="2:16" ht="15">
      <c r="B301" s="96">
        <v>45013</v>
      </c>
      <c r="C301" s="800">
        <v>3.18</v>
      </c>
      <c r="H301" s="646">
        <f>+'BRL USD'!AC522</f>
        <v>5.173305742369374</v>
      </c>
      <c r="I301" s="646">
        <f>+RBOB!AD522</f>
        <v>2.7121</v>
      </c>
      <c r="J301" s="622">
        <f t="shared" si="178"/>
        <v>2.4621</v>
      </c>
      <c r="K301" s="622">
        <f t="shared" si="179"/>
        <v>0.65041788119999999</v>
      </c>
      <c r="L301" s="622">
        <f t="shared" si="180"/>
        <v>2.4497500000000002E-2</v>
      </c>
      <c r="M301" s="623">
        <f t="shared" si="181"/>
        <v>0.67491538119999994</v>
      </c>
      <c r="N301" s="623">
        <f t="shared" si="182"/>
        <v>3.4915436171753749</v>
      </c>
      <c r="O301" s="623">
        <f t="shared" si="183"/>
        <v>0.31154361717537471</v>
      </c>
      <c r="P301" s="645">
        <f t="shared" si="184"/>
        <v>-9.7969690935652451</v>
      </c>
    </row>
    <row r="302" spans="2:16" ht="15">
      <c r="B302" s="96">
        <v>45014</v>
      </c>
      <c r="C302" s="800">
        <v>3.18</v>
      </c>
      <c r="H302" s="646">
        <f>+'BRL USD'!AC523</f>
        <v>5.1559680329981949</v>
      </c>
      <c r="I302" s="646">
        <f>+RBOB!AD523</f>
        <v>2.6680999999999999</v>
      </c>
      <c r="J302" s="622">
        <f t="shared" si="178"/>
        <v>2.4180999999999999</v>
      </c>
      <c r="K302" s="622">
        <f t="shared" si="179"/>
        <v>0.63879431320000002</v>
      </c>
      <c r="L302" s="622">
        <f t="shared" si="180"/>
        <v>2.4546250000000002E-2</v>
      </c>
      <c r="M302" s="623">
        <f t="shared" si="181"/>
        <v>0.66334056320000001</v>
      </c>
      <c r="N302" s="623">
        <f t="shared" si="182"/>
        <v>3.4201627388502187</v>
      </c>
      <c r="O302" s="623">
        <f t="shared" si="183"/>
        <v>0.24016273885021855</v>
      </c>
      <c r="P302" s="645">
        <f t="shared" si="184"/>
        <v>-7.5522873852269967</v>
      </c>
    </row>
    <row r="303" spans="2:16" ht="15">
      <c r="B303" s="96">
        <v>45015</v>
      </c>
      <c r="C303" s="800">
        <v>3.18</v>
      </c>
      <c r="H303" s="646">
        <f>+'BRL USD'!AC524</f>
        <v>5.1007396072430504</v>
      </c>
      <c r="I303" s="646">
        <f>+RBOB!AD524</f>
        <v>2.6614</v>
      </c>
      <c r="J303" s="622">
        <f t="shared" si="178"/>
        <v>2.4114</v>
      </c>
      <c r="K303" s="622">
        <f t="shared" si="179"/>
        <v>0.63702436080000002</v>
      </c>
      <c r="L303" s="622">
        <f t="shared" si="180"/>
        <v>2.470375E-2</v>
      </c>
      <c r="M303" s="623">
        <f t="shared" si="181"/>
        <v>0.66172811080000005</v>
      </c>
      <c r="N303" s="623">
        <f t="shared" si="182"/>
        <v>3.375302783983678</v>
      </c>
      <c r="O303" s="623">
        <f t="shared" si="183"/>
        <v>0.19530278398367784</v>
      </c>
      <c r="P303" s="645">
        <f t="shared" si="184"/>
        <v>-6.141596980618802</v>
      </c>
    </row>
    <row r="304" spans="2:16" ht="15">
      <c r="B304" s="96">
        <v>45016</v>
      </c>
      <c r="C304" s="800">
        <v>3.18</v>
      </c>
      <c r="H304" s="646">
        <f>+'BRL USD'!AC525</f>
        <v>5.0805263425290859</v>
      </c>
      <c r="I304" s="646">
        <f>+RBOB!AD525</f>
        <v>2.7004999999999999</v>
      </c>
      <c r="J304" s="622">
        <f t="shared" si="178"/>
        <v>2.4504999999999999</v>
      </c>
      <c r="K304" s="622">
        <f t="shared" si="179"/>
        <v>0.64735348600000009</v>
      </c>
      <c r="L304" s="622">
        <f t="shared" si="180"/>
        <v>2.4762250000000003E-2</v>
      </c>
      <c r="M304" s="623">
        <f t="shared" si="181"/>
        <v>0.67211573600000007</v>
      </c>
      <c r="N304" s="623">
        <f t="shared" si="182"/>
        <v>3.4147017019763251</v>
      </c>
      <c r="O304" s="623">
        <f t="shared" si="183"/>
        <v>0.23470170197632489</v>
      </c>
      <c r="P304" s="645">
        <f t="shared" si="184"/>
        <v>-7.3805566659221666</v>
      </c>
    </row>
    <row r="305" spans="2:16" ht="15">
      <c r="B305" s="96">
        <v>45019</v>
      </c>
      <c r="C305" s="800">
        <v>3.18</v>
      </c>
      <c r="H305" s="646">
        <f>+'BRL USD'!AC526</f>
        <v>5.0805263425290859</v>
      </c>
      <c r="I305" s="646">
        <f>+RBOB!AE526</f>
        <v>2.7574999999999998</v>
      </c>
      <c r="J305" s="622">
        <f t="shared" ref="J305" si="185">+I305-0.25</f>
        <v>2.5074999999999998</v>
      </c>
      <c r="K305" s="622">
        <f t="shared" ref="K305" si="186">(+J305*$K$30)/1000</f>
        <v>0.66241128999999999</v>
      </c>
      <c r="L305" s="622">
        <f t="shared" ref="L305" si="187">((75/H305)+10)/1000</f>
        <v>2.4762250000000003E-2</v>
      </c>
      <c r="M305" s="623">
        <f t="shared" ref="M305" si="188">+K305+L305</f>
        <v>0.68717353999999997</v>
      </c>
      <c r="N305" s="623">
        <f t="shared" ref="N305" si="189">+M305*H305</f>
        <v>3.4912032718589643</v>
      </c>
      <c r="O305" s="623">
        <f t="shared" ref="O305" si="190">+N305-C305</f>
        <v>0.31120327185896413</v>
      </c>
      <c r="P305" s="645">
        <f>(1-(+N305/C305))*100</f>
        <v>-9.7862664106592501</v>
      </c>
    </row>
    <row r="306" spans="2:16" ht="15">
      <c r="B306" s="96">
        <v>45020</v>
      </c>
      <c r="C306" s="800">
        <v>3.18</v>
      </c>
      <c r="H306" s="646">
        <f>+'BRL USD'!AC527</f>
        <v>5.0755999999999997</v>
      </c>
      <c r="I306" s="646">
        <f>+RBOB!AE527</f>
        <v>2.7370999999999999</v>
      </c>
      <c r="J306" s="622">
        <f t="shared" ref="J306:J308" si="191">+I306-0.25</f>
        <v>2.4870999999999999</v>
      </c>
      <c r="K306" s="622">
        <f t="shared" ref="K306:K308" si="192">(+J306*$K$30)/1000</f>
        <v>0.6570221812</v>
      </c>
      <c r="L306" s="622">
        <f t="shared" ref="L306:L308" si="193">((75/H306)+10)/1000</f>
        <v>2.4776578138545197E-2</v>
      </c>
      <c r="M306" s="623">
        <f t="shared" ref="M306:M308" si="194">+K306+L306</f>
        <v>0.68179875933854517</v>
      </c>
      <c r="N306" s="623">
        <f t="shared" ref="N306:N308" si="195">+M306*H306</f>
        <v>3.4605377828987196</v>
      </c>
      <c r="O306" s="623">
        <f t="shared" ref="O306:O308" si="196">+N306-C306</f>
        <v>0.28053778289871945</v>
      </c>
      <c r="P306" s="645">
        <f t="shared" ref="P306:P308" si="197">(1-(+N306/C306))*100</f>
        <v>-8.8219428584503046</v>
      </c>
    </row>
    <row r="307" spans="2:16" ht="15">
      <c r="B307" s="96">
        <v>45021</v>
      </c>
      <c r="C307" s="800">
        <v>3.18</v>
      </c>
      <c r="H307" s="646">
        <f>+'BRL USD'!AC528</f>
        <v>5.0441000000000003</v>
      </c>
      <c r="I307" s="646">
        <f>+RBOB!AE528</f>
        <v>2.8201000000000001</v>
      </c>
      <c r="J307" s="622">
        <f t="shared" si="191"/>
        <v>2.5701000000000001</v>
      </c>
      <c r="K307" s="622">
        <f t="shared" si="192"/>
        <v>0.67894845720000008</v>
      </c>
      <c r="L307" s="622">
        <f t="shared" si="193"/>
        <v>2.4868856684046706E-2</v>
      </c>
      <c r="M307" s="623">
        <f t="shared" si="194"/>
        <v>0.70381731388404678</v>
      </c>
      <c r="N307" s="623">
        <f t="shared" si="195"/>
        <v>3.5501249129625205</v>
      </c>
      <c r="O307" s="623">
        <f t="shared" si="196"/>
        <v>0.37012491296252037</v>
      </c>
      <c r="P307" s="645">
        <f t="shared" si="197"/>
        <v>-11.639148206368555</v>
      </c>
    </row>
    <row r="308" spans="2:16" ht="15">
      <c r="B308" s="96">
        <v>45022</v>
      </c>
      <c r="C308" s="800">
        <v>3.18</v>
      </c>
      <c r="H308" s="646">
        <f>+'BRL USD'!AC529</f>
        <v>5.0677000000000003</v>
      </c>
      <c r="I308" s="646">
        <f>+RBOB!AE529</f>
        <v>2.8132999999999999</v>
      </c>
      <c r="J308" s="622">
        <f t="shared" si="191"/>
        <v>2.5632999999999999</v>
      </c>
      <c r="K308" s="622">
        <f t="shared" si="192"/>
        <v>0.67715208760000012</v>
      </c>
      <c r="L308" s="622">
        <f t="shared" si="193"/>
        <v>2.4799613236774078E-2</v>
      </c>
      <c r="M308" s="623">
        <f t="shared" si="194"/>
        <v>0.70195170083677416</v>
      </c>
      <c r="N308" s="623">
        <f t="shared" si="195"/>
        <v>3.5572806343305206</v>
      </c>
      <c r="O308" s="623">
        <f t="shared" si="196"/>
        <v>0.37728063433052039</v>
      </c>
      <c r="P308" s="645">
        <f t="shared" si="197"/>
        <v>-11.864170890896863</v>
      </c>
    </row>
    <row r="309" spans="2:16" ht="15">
      <c r="B309" s="104">
        <v>45023</v>
      </c>
      <c r="C309" s="800">
        <v>3.18</v>
      </c>
      <c r="H309" s="646">
        <f>+'BRL USD'!AC530</f>
        <v>5.0827999999999998</v>
      </c>
      <c r="I309" s="646">
        <f>+RBOB!AE530</f>
        <v>2.8079000000000001</v>
      </c>
      <c r="J309" s="622">
        <f t="shared" ref="J309:J324" si="198">+I309-0.25</f>
        <v>2.5579000000000001</v>
      </c>
      <c r="K309" s="622">
        <f t="shared" ref="K309:K324" si="199">(+J309*$K$30)/1000</f>
        <v>0.67572555880000007</v>
      </c>
      <c r="L309" s="622">
        <f t="shared" ref="L309:L324" si="200">((75/H309)+10)/1000</f>
        <v>2.4755646494058394E-2</v>
      </c>
      <c r="M309" s="623">
        <f t="shared" ref="M309:M324" si="201">+K309+L309</f>
        <v>0.70048120529405844</v>
      </c>
      <c r="N309" s="623">
        <f t="shared" ref="N309:N324" si="202">+M309*H309</f>
        <v>3.5604058702686401</v>
      </c>
      <c r="O309" s="623">
        <f t="shared" ref="O309:O324" si="203">+N309-C309</f>
        <v>0.38040587026863992</v>
      </c>
      <c r="P309" s="645">
        <f t="shared" ref="P309:P324" si="204">(1-(+N309/C309))*100</f>
        <v>-11.962448750586162</v>
      </c>
    </row>
    <row r="310" spans="2:16" ht="15">
      <c r="B310" s="96">
        <v>45026</v>
      </c>
      <c r="C310" s="800">
        <v>3.18</v>
      </c>
      <c r="H310" s="646">
        <f>+'BRL USD'!AC531</f>
        <v>5.0122</v>
      </c>
      <c r="I310" s="646">
        <f>+RBOB!AE531</f>
        <v>2.8652000000000002</v>
      </c>
      <c r="J310" s="622">
        <f t="shared" si="198"/>
        <v>2.6152000000000002</v>
      </c>
      <c r="K310" s="622">
        <f t="shared" si="199"/>
        <v>0.69086261440000007</v>
      </c>
      <c r="L310" s="622">
        <f t="shared" si="200"/>
        <v>2.4963489086628626E-2</v>
      </c>
      <c r="M310" s="623">
        <f t="shared" si="201"/>
        <v>0.71582610348662867</v>
      </c>
      <c r="N310" s="623">
        <f t="shared" si="202"/>
        <v>3.5878635958956804</v>
      </c>
      <c r="O310" s="623">
        <f t="shared" si="203"/>
        <v>0.40786359589568022</v>
      </c>
      <c r="P310" s="645">
        <f t="shared" si="204"/>
        <v>-12.825899242002524</v>
      </c>
    </row>
    <row r="311" spans="2:16" ht="15">
      <c r="B311" s="96">
        <v>45027</v>
      </c>
      <c r="C311" s="800">
        <v>3.18</v>
      </c>
      <c r="H311" s="646">
        <f>+'BRL USD'!AC532</f>
        <v>4.9489999999999998</v>
      </c>
      <c r="I311" s="646">
        <f>+RBOB!AE532</f>
        <v>2.8727</v>
      </c>
      <c r="J311" s="622">
        <f t="shared" si="198"/>
        <v>2.6227</v>
      </c>
      <c r="K311" s="622">
        <f t="shared" si="199"/>
        <v>0.69284390439999999</v>
      </c>
      <c r="L311" s="622">
        <f t="shared" si="200"/>
        <v>2.5154576682158012E-2</v>
      </c>
      <c r="M311" s="623">
        <f t="shared" si="201"/>
        <v>0.71799848108215802</v>
      </c>
      <c r="N311" s="623">
        <f t="shared" si="202"/>
        <v>3.5533744828755998</v>
      </c>
      <c r="O311" s="623">
        <f t="shared" si="203"/>
        <v>0.3733744828755996</v>
      </c>
      <c r="P311" s="645">
        <f t="shared" si="204"/>
        <v>-11.741335939484255</v>
      </c>
    </row>
    <row r="312" spans="2:16" ht="15">
      <c r="B312" s="96">
        <v>45028</v>
      </c>
      <c r="C312" s="800">
        <v>3.18</v>
      </c>
      <c r="H312" s="646">
        <f>+'BRL USD'!AC533</f>
        <v>4.9090999999999996</v>
      </c>
      <c r="I312" s="646">
        <f>+RBOB!AE533</f>
        <v>2.8317000000000001</v>
      </c>
      <c r="J312" s="622">
        <f t="shared" si="198"/>
        <v>2.5817000000000001</v>
      </c>
      <c r="K312" s="622">
        <f t="shared" si="199"/>
        <v>0.68201285240000009</v>
      </c>
      <c r="L312" s="622">
        <f t="shared" si="200"/>
        <v>2.5277749485649103E-2</v>
      </c>
      <c r="M312" s="623">
        <f t="shared" si="201"/>
        <v>0.70729060188564918</v>
      </c>
      <c r="N312" s="623">
        <f t="shared" si="202"/>
        <v>3.4721602937168403</v>
      </c>
      <c r="O312" s="623">
        <f t="shared" si="203"/>
        <v>0.29216029371684016</v>
      </c>
      <c r="P312" s="645">
        <f t="shared" si="204"/>
        <v>-9.1874306200264257</v>
      </c>
    </row>
    <row r="313" spans="2:16" ht="15">
      <c r="B313" s="96">
        <v>45029</v>
      </c>
      <c r="C313" s="800">
        <v>3.18</v>
      </c>
      <c r="H313" s="646">
        <f>+'BRL USD'!AC534</f>
        <v>4.9448999999999996</v>
      </c>
      <c r="I313" s="646">
        <f>+RBOB!AE534</f>
        <v>2.8359000000000001</v>
      </c>
      <c r="J313" s="622">
        <f t="shared" si="198"/>
        <v>2.5859000000000001</v>
      </c>
      <c r="K313" s="622">
        <f t="shared" si="199"/>
        <v>0.68312237480000015</v>
      </c>
      <c r="L313" s="622">
        <f t="shared" si="200"/>
        <v>2.5167141903779652E-2</v>
      </c>
      <c r="M313" s="623">
        <f t="shared" si="201"/>
        <v>0.70828951670377982</v>
      </c>
      <c r="N313" s="623">
        <f t="shared" si="202"/>
        <v>3.5024208311485205</v>
      </c>
      <c r="O313" s="623">
        <f t="shared" si="203"/>
        <v>0.32242083114852038</v>
      </c>
      <c r="P313" s="645">
        <f t="shared" si="204"/>
        <v>-10.139019847437748</v>
      </c>
    </row>
    <row r="314" spans="2:16" ht="15">
      <c r="B314" s="96">
        <v>45030</v>
      </c>
      <c r="C314" s="800">
        <v>3.18</v>
      </c>
      <c r="H314" s="646">
        <f>+'BRL USD'!AC535</f>
        <v>4.9414999999999996</v>
      </c>
      <c r="I314" s="646">
        <f>+RBOB!AE535</f>
        <v>2.774</v>
      </c>
      <c r="J314" s="622">
        <f t="shared" si="198"/>
        <v>2.524</v>
      </c>
      <c r="K314" s="622">
        <f t="shared" si="199"/>
        <v>0.66677012800000013</v>
      </c>
      <c r="L314" s="622">
        <f t="shared" si="200"/>
        <v>2.5177577658605687E-2</v>
      </c>
      <c r="M314" s="623">
        <f t="shared" si="201"/>
        <v>0.69194770565860586</v>
      </c>
      <c r="N314" s="623">
        <f t="shared" si="202"/>
        <v>3.4192595875120007</v>
      </c>
      <c r="O314" s="623">
        <f t="shared" si="203"/>
        <v>0.23925958751200049</v>
      </c>
      <c r="P314" s="645">
        <f t="shared" si="204"/>
        <v>-7.5238863997484362</v>
      </c>
    </row>
    <row r="315" spans="2:16" ht="15">
      <c r="B315" s="96">
        <v>45033</v>
      </c>
      <c r="C315" s="800">
        <v>3.18</v>
      </c>
      <c r="H315" s="646">
        <f>+'BRL USD'!AC536</f>
        <v>4.9672000000000001</v>
      </c>
      <c r="I315" s="646">
        <f>+RBOB!AE536</f>
        <v>2.7509000000000001</v>
      </c>
      <c r="J315" s="622">
        <f t="shared" si="198"/>
        <v>2.5009000000000001</v>
      </c>
      <c r="K315" s="622">
        <f t="shared" si="199"/>
        <v>0.66066775480000017</v>
      </c>
      <c r="L315" s="622">
        <f t="shared" si="200"/>
        <v>2.5099049766468026E-2</v>
      </c>
      <c r="M315" s="623">
        <f t="shared" si="201"/>
        <v>0.68576680456646821</v>
      </c>
      <c r="N315" s="623">
        <f t="shared" si="202"/>
        <v>3.4063408716425609</v>
      </c>
      <c r="O315" s="623">
        <f t="shared" si="203"/>
        <v>0.22634087164256078</v>
      </c>
      <c r="P315" s="645">
        <f t="shared" si="204"/>
        <v>-7.1176374730365088</v>
      </c>
    </row>
    <row r="316" spans="2:16" ht="15">
      <c r="B316" s="96">
        <v>45034</v>
      </c>
      <c r="C316" s="800">
        <v>3.18</v>
      </c>
      <c r="H316" s="646">
        <f>+'BRL USD'!AC537</f>
        <v>5.0461</v>
      </c>
      <c r="I316" s="646">
        <f>+RBOB!AE537</f>
        <v>2.6455000000000002</v>
      </c>
      <c r="J316" s="622">
        <f t="shared" si="198"/>
        <v>2.3955000000000002</v>
      </c>
      <c r="K316" s="622">
        <f t="shared" si="199"/>
        <v>0.63282402600000009</v>
      </c>
      <c r="L316" s="622">
        <f t="shared" si="200"/>
        <v>2.486296347674442E-2</v>
      </c>
      <c r="M316" s="623">
        <f t="shared" si="201"/>
        <v>0.65768698947674453</v>
      </c>
      <c r="N316" s="623">
        <f t="shared" si="202"/>
        <v>3.3187543175986005</v>
      </c>
      <c r="O316" s="623">
        <f t="shared" si="203"/>
        <v>0.13875431759860035</v>
      </c>
      <c r="P316" s="645">
        <f t="shared" si="204"/>
        <v>-4.3633433207107108</v>
      </c>
    </row>
    <row r="317" spans="2:16" ht="15">
      <c r="B317" s="96">
        <v>45035</v>
      </c>
      <c r="C317" s="800">
        <v>3.18</v>
      </c>
      <c r="H317" s="646">
        <f>+'BRL USD'!AC538</f>
        <v>5.0491000000000001</v>
      </c>
      <c r="I317" s="646">
        <f>+RBOB!AE538</f>
        <v>2.5863999999999998</v>
      </c>
      <c r="J317" s="622">
        <f t="shared" si="198"/>
        <v>2.3363999999999998</v>
      </c>
      <c r="K317" s="622">
        <f t="shared" si="199"/>
        <v>0.6172114608</v>
      </c>
      <c r="L317" s="622">
        <f t="shared" si="200"/>
        <v>2.4854132419639144E-2</v>
      </c>
      <c r="M317" s="623">
        <f t="shared" si="201"/>
        <v>0.64206559321963919</v>
      </c>
      <c r="N317" s="623">
        <f t="shared" si="202"/>
        <v>3.2418533867252801</v>
      </c>
      <c r="O317" s="623">
        <f t="shared" si="203"/>
        <v>6.1853386725279957E-2</v>
      </c>
      <c r="P317" s="645">
        <f t="shared" si="204"/>
        <v>-1.9450750542540973</v>
      </c>
    </row>
    <row r="318" spans="2:16" ht="15">
      <c r="B318" s="96">
        <v>45036</v>
      </c>
      <c r="C318" s="800">
        <v>3.18</v>
      </c>
      <c r="H318" s="646">
        <f>+'BRL USD'!AC539</f>
        <v>5.0491000000000001</v>
      </c>
      <c r="I318" s="646">
        <f>+RBOB!AE539</f>
        <v>2.6015999999999999</v>
      </c>
      <c r="J318" s="622">
        <f t="shared" si="198"/>
        <v>2.3515999999999999</v>
      </c>
      <c r="K318" s="622">
        <f t="shared" si="199"/>
        <v>0.62122687519999997</v>
      </c>
      <c r="L318" s="622">
        <f t="shared" si="200"/>
        <v>2.4854132419639144E-2</v>
      </c>
      <c r="M318" s="623">
        <f t="shared" si="201"/>
        <v>0.64608100761963916</v>
      </c>
      <c r="N318" s="623">
        <f t="shared" si="202"/>
        <v>3.2621276155723202</v>
      </c>
      <c r="O318" s="623">
        <f t="shared" si="203"/>
        <v>8.2127615572320067E-2</v>
      </c>
      <c r="P318" s="645">
        <f t="shared" si="204"/>
        <v>-2.5826294205132161</v>
      </c>
    </row>
    <row r="319" spans="2:16" ht="15">
      <c r="B319" s="96">
        <v>45037</v>
      </c>
      <c r="C319" s="800">
        <v>3.18</v>
      </c>
      <c r="H319" s="646">
        <f>+'BRL USD'!AC540</f>
        <v>5.0589000000000004</v>
      </c>
      <c r="I319" s="646">
        <f>+RBOB!AE540</f>
        <v>2.6318000000000001</v>
      </c>
      <c r="J319" s="622">
        <f t="shared" si="198"/>
        <v>2.3818000000000001</v>
      </c>
      <c r="K319" s="622">
        <f t="shared" si="199"/>
        <v>0.62920486960000011</v>
      </c>
      <c r="L319" s="622">
        <f t="shared" si="200"/>
        <v>2.4825357291110711E-2</v>
      </c>
      <c r="M319" s="623">
        <f t="shared" si="201"/>
        <v>0.65403022689111079</v>
      </c>
      <c r="N319" s="623">
        <f t="shared" si="202"/>
        <v>3.3086735148194406</v>
      </c>
      <c r="O319" s="623">
        <f t="shared" si="203"/>
        <v>0.12867351481944045</v>
      </c>
      <c r="P319" s="645">
        <f t="shared" si="204"/>
        <v>-4.0463369440075558</v>
      </c>
    </row>
    <row r="320" spans="2:16" ht="15">
      <c r="B320" s="96">
        <v>45040</v>
      </c>
      <c r="C320" s="800">
        <v>3.18</v>
      </c>
      <c r="H320" s="646">
        <f>+'BRL USD'!AC540</f>
        <v>5.0589000000000004</v>
      </c>
      <c r="I320" s="646">
        <f>+RBOB!AE540</f>
        <v>2.6318000000000001</v>
      </c>
      <c r="J320" s="622">
        <f t="shared" si="198"/>
        <v>2.3818000000000001</v>
      </c>
      <c r="K320" s="622">
        <f t="shared" si="199"/>
        <v>0.62920486960000011</v>
      </c>
      <c r="L320" s="622">
        <f t="shared" si="200"/>
        <v>2.4825357291110711E-2</v>
      </c>
      <c r="M320" s="623">
        <f t="shared" si="201"/>
        <v>0.65403022689111079</v>
      </c>
      <c r="N320" s="623">
        <f t="shared" si="202"/>
        <v>3.3086735148194406</v>
      </c>
      <c r="O320" s="623">
        <f t="shared" si="203"/>
        <v>0.12867351481944045</v>
      </c>
      <c r="P320" s="645">
        <f t="shared" si="204"/>
        <v>-4.0463369440075558</v>
      </c>
    </row>
    <row r="321" spans="2:16" ht="15">
      <c r="B321" s="96">
        <v>45041</v>
      </c>
      <c r="C321" s="800">
        <v>3.18</v>
      </c>
      <c r="H321" s="646">
        <f>+'BRL USD'!AC541</f>
        <v>5.0606999999999998</v>
      </c>
      <c r="I321" s="646">
        <f>+RBOB!AE541</f>
        <v>2.5886</v>
      </c>
      <c r="J321" s="622">
        <f t="shared" si="198"/>
        <v>2.3386</v>
      </c>
      <c r="K321" s="622">
        <f t="shared" si="199"/>
        <v>0.61779263920000005</v>
      </c>
      <c r="L321" s="622">
        <f t="shared" si="200"/>
        <v>2.4820084178078135E-2</v>
      </c>
      <c r="M321" s="623">
        <f t="shared" si="201"/>
        <v>0.64261272337807818</v>
      </c>
      <c r="N321" s="623">
        <f t="shared" si="202"/>
        <v>3.2520702091994402</v>
      </c>
      <c r="O321" s="623">
        <f t="shared" si="203"/>
        <v>7.2070209199440072E-2</v>
      </c>
      <c r="P321" s="645">
        <f t="shared" si="204"/>
        <v>-2.2663587798566143</v>
      </c>
    </row>
    <row r="322" spans="2:16" ht="15">
      <c r="B322" s="96">
        <v>45042</v>
      </c>
      <c r="C322" s="800">
        <v>3.18</v>
      </c>
      <c r="H322" s="646">
        <f>+'BRL USD'!AC542</f>
        <v>5.0579000000000001</v>
      </c>
      <c r="I322" s="646">
        <f>+RBOB!AE542</f>
        <v>2.5493999999999999</v>
      </c>
      <c r="J322" s="622">
        <f t="shared" si="198"/>
        <v>2.2993999999999999</v>
      </c>
      <c r="K322" s="622">
        <f t="shared" si="199"/>
        <v>0.60743709680000002</v>
      </c>
      <c r="L322" s="622">
        <f t="shared" si="200"/>
        <v>2.4828288420095299E-2</v>
      </c>
      <c r="M322" s="623">
        <f t="shared" si="201"/>
        <v>0.63226538522009534</v>
      </c>
      <c r="N322" s="623">
        <f t="shared" si="202"/>
        <v>3.1979350919047205</v>
      </c>
      <c r="O322" s="623">
        <f t="shared" si="203"/>
        <v>1.7935091904720313E-2</v>
      </c>
      <c r="P322" s="645">
        <f t="shared" si="204"/>
        <v>-0.56399660077737224</v>
      </c>
    </row>
    <row r="323" spans="2:16" ht="15">
      <c r="B323" s="96">
        <v>45043</v>
      </c>
      <c r="C323" s="800">
        <v>3.18</v>
      </c>
      <c r="H323" s="646">
        <f>+'BRL USD'!AC543</f>
        <v>5.0144000000000002</v>
      </c>
      <c r="I323" s="646">
        <f>+RBOB!AE543</f>
        <v>2.5327999999999999</v>
      </c>
      <c r="J323" s="622">
        <f t="shared" si="198"/>
        <v>2.2827999999999999</v>
      </c>
      <c r="K323" s="622">
        <f t="shared" si="199"/>
        <v>0.60305184160000003</v>
      </c>
      <c r="L323" s="622">
        <f t="shared" si="200"/>
        <v>2.495692405871091E-2</v>
      </c>
      <c r="M323" s="623">
        <f t="shared" si="201"/>
        <v>0.62800876565871089</v>
      </c>
      <c r="N323" s="623">
        <f t="shared" si="202"/>
        <v>3.14908715451904</v>
      </c>
      <c r="O323" s="623">
        <f t="shared" si="203"/>
        <v>-3.0912845480960183E-2</v>
      </c>
      <c r="P323" s="645">
        <f t="shared" si="204"/>
        <v>0.97210205914969317</v>
      </c>
    </row>
    <row r="324" spans="2:16" ht="15">
      <c r="B324" s="96">
        <v>45044</v>
      </c>
      <c r="C324" s="800">
        <v>3.18</v>
      </c>
      <c r="H324" s="646">
        <f>+'BRL USD'!AC544</f>
        <v>5.0000999999999998</v>
      </c>
      <c r="I324" s="646">
        <f>+RBOB!AE544</f>
        <v>2.5779999999999998</v>
      </c>
      <c r="J324" s="622">
        <f t="shared" si="198"/>
        <v>2.3279999999999998</v>
      </c>
      <c r="K324" s="622">
        <f t="shared" si="199"/>
        <v>0.6149924160000001</v>
      </c>
      <c r="L324" s="622">
        <f t="shared" si="200"/>
        <v>2.4999700005999881E-2</v>
      </c>
      <c r="M324" s="623">
        <f t="shared" si="201"/>
        <v>0.63999211600600003</v>
      </c>
      <c r="N324" s="623">
        <f t="shared" si="202"/>
        <v>3.2000245792416004</v>
      </c>
      <c r="O324" s="623">
        <f t="shared" si="203"/>
        <v>2.0024579241600282E-2</v>
      </c>
      <c r="P324" s="645">
        <f t="shared" si="204"/>
        <v>-0.62970374973585486</v>
      </c>
    </row>
    <row r="325" spans="2:16" ht="15">
      <c r="B325" s="104">
        <v>45047</v>
      </c>
      <c r="C325" s="800">
        <v>3.18</v>
      </c>
      <c r="H325" s="646">
        <f>+'BRL USD'!AD545</f>
        <v>5.0007501125168776</v>
      </c>
      <c r="I325" s="646">
        <f>+RBOB!AF545</f>
        <v>2.5503999999999998</v>
      </c>
      <c r="J325" s="622">
        <f t="shared" ref="J325:J347" si="205">+I325-0.25</f>
        <v>2.3003999999999998</v>
      </c>
      <c r="K325" s="622">
        <f t="shared" ref="K325:K347" si="206">(+J325*$K$30)/1000</f>
        <v>0.60770126879999997</v>
      </c>
      <c r="L325" s="622">
        <f t="shared" ref="L325:L347" si="207">((75/H325)+10)/1000</f>
        <v>2.4997749999999999E-2</v>
      </c>
      <c r="M325" s="623">
        <f t="shared" ref="M325:M347" si="208">+K325+L325</f>
        <v>0.63269901880000001</v>
      </c>
      <c r="N325" s="623">
        <f t="shared" ref="N325:N347" si="209">+M325*H325</f>
        <v>3.1639696894534182</v>
      </c>
      <c r="O325" s="623">
        <f t="shared" ref="O325:O347" si="210">+N325-C325</f>
        <v>-1.6030310546581994E-2</v>
      </c>
      <c r="P325" s="645">
        <f t="shared" ref="P325:P347" si="211">(1-(+N325/C325))*100</f>
        <v>0.50409781593024894</v>
      </c>
    </row>
    <row r="326" spans="2:16" ht="15">
      <c r="B326" s="96">
        <v>45048</v>
      </c>
      <c r="C326" s="800">
        <v>3.18</v>
      </c>
      <c r="H326" s="646">
        <f>+'BRL USD'!AD546</f>
        <v>5.0328999999999997</v>
      </c>
      <c r="I326" s="646">
        <f>+RBOB!AF546</f>
        <v>2.4357000000000002</v>
      </c>
      <c r="J326" s="622">
        <f t="shared" si="205"/>
        <v>2.1857000000000002</v>
      </c>
      <c r="K326" s="622">
        <f t="shared" si="206"/>
        <v>0.57740074040000011</v>
      </c>
      <c r="L326" s="622">
        <f t="shared" si="207"/>
        <v>2.4901945200580183E-2</v>
      </c>
      <c r="M326" s="623">
        <f t="shared" si="208"/>
        <v>0.60230268560058031</v>
      </c>
      <c r="N326" s="623">
        <f t="shared" si="209"/>
        <v>3.0313291863591605</v>
      </c>
      <c r="O326" s="623">
        <f t="shared" si="210"/>
        <v>-0.14867081364083967</v>
      </c>
      <c r="P326" s="645">
        <f t="shared" si="211"/>
        <v>4.6751828188943296</v>
      </c>
    </row>
    <row r="327" spans="2:16" ht="15">
      <c r="B327" s="96">
        <v>45049</v>
      </c>
      <c r="C327" s="800">
        <v>3.18</v>
      </c>
      <c r="H327" s="646">
        <f>+'BRL USD'!AD547</f>
        <v>5.0221</v>
      </c>
      <c r="I327" s="646">
        <f>+RBOB!AF547</f>
        <v>2.3220999999999998</v>
      </c>
      <c r="J327" s="622">
        <f t="shared" si="205"/>
        <v>2.0720999999999998</v>
      </c>
      <c r="K327" s="622">
        <f t="shared" si="206"/>
        <v>0.54739080120000005</v>
      </c>
      <c r="L327" s="622">
        <f t="shared" si="207"/>
        <v>2.4933991756436548E-2</v>
      </c>
      <c r="M327" s="623">
        <f t="shared" si="208"/>
        <v>0.57232479295643657</v>
      </c>
      <c r="N327" s="623">
        <f t="shared" si="209"/>
        <v>2.87427234270652</v>
      </c>
      <c r="O327" s="623">
        <f t="shared" si="210"/>
        <v>-0.30572765729348017</v>
      </c>
      <c r="P327" s="645">
        <f t="shared" si="211"/>
        <v>9.614077273379884</v>
      </c>
    </row>
    <row r="328" spans="2:16" ht="15">
      <c r="B328" s="96">
        <v>45050</v>
      </c>
      <c r="C328" s="800">
        <v>3.18</v>
      </c>
      <c r="H328" s="646">
        <f>+'BRL USD'!AD548</f>
        <v>5.01</v>
      </c>
      <c r="I328" s="646">
        <f>+RBOB!AF548</f>
        <v>2.3258999999999999</v>
      </c>
      <c r="J328" s="622">
        <f t="shared" si="205"/>
        <v>2.0758999999999999</v>
      </c>
      <c r="K328" s="622">
        <f t="shared" si="206"/>
        <v>0.54839465480000005</v>
      </c>
      <c r="L328" s="622">
        <f t="shared" si="207"/>
        <v>2.4970059880239523E-2</v>
      </c>
      <c r="M328" s="623">
        <f t="shared" si="208"/>
        <v>0.57336471468023953</v>
      </c>
      <c r="N328" s="623">
        <f t="shared" si="209"/>
        <v>2.8725572205479999</v>
      </c>
      <c r="O328" s="623">
        <f t="shared" si="210"/>
        <v>-0.30744277945200027</v>
      </c>
      <c r="P328" s="645">
        <f t="shared" si="211"/>
        <v>9.6680119324528349</v>
      </c>
    </row>
    <row r="329" spans="2:16" ht="15">
      <c r="B329" s="96">
        <v>45051</v>
      </c>
      <c r="C329" s="800">
        <v>3.18</v>
      </c>
      <c r="H329" s="646">
        <f>+'BRL USD'!AD549</f>
        <v>4.9690000000000003</v>
      </c>
      <c r="I329" s="646">
        <f>+RBOB!AF549</f>
        <v>2.379</v>
      </c>
      <c r="J329" s="622">
        <f t="shared" si="205"/>
        <v>2.129</v>
      </c>
      <c r="K329" s="622">
        <f t="shared" si="206"/>
        <v>0.56242218799999999</v>
      </c>
      <c r="L329" s="622">
        <f t="shared" si="207"/>
        <v>2.5093580197222777E-2</v>
      </c>
      <c r="M329" s="623">
        <f t="shared" si="208"/>
        <v>0.58751576819722273</v>
      </c>
      <c r="N329" s="623">
        <f t="shared" si="209"/>
        <v>2.9193658521720001</v>
      </c>
      <c r="O329" s="623">
        <f t="shared" si="210"/>
        <v>-0.2606341478280001</v>
      </c>
      <c r="P329" s="645">
        <f t="shared" si="211"/>
        <v>8.196042384528301</v>
      </c>
    </row>
    <row r="330" spans="2:16" ht="15">
      <c r="B330" s="96">
        <v>45054</v>
      </c>
      <c r="C330" s="800">
        <v>3.18</v>
      </c>
      <c r="H330" s="646">
        <f>+'BRL USD'!AD550</f>
        <v>4.9690000000000003</v>
      </c>
      <c r="I330" s="646">
        <f>+RBOB!AF550</f>
        <v>2.4615999999999998</v>
      </c>
      <c r="J330" s="622">
        <f t="shared" si="205"/>
        <v>2.2115999999999998</v>
      </c>
      <c r="K330" s="622">
        <f t="shared" si="206"/>
        <v>0.5842427952</v>
      </c>
      <c r="L330" s="622">
        <f t="shared" si="207"/>
        <v>2.5093580197222777E-2</v>
      </c>
      <c r="M330" s="623">
        <f t="shared" si="208"/>
        <v>0.60933637539722274</v>
      </c>
      <c r="N330" s="623">
        <f t="shared" si="209"/>
        <v>3.0277924493487998</v>
      </c>
      <c r="O330" s="623">
        <f t="shared" si="210"/>
        <v>-0.1522075506512004</v>
      </c>
      <c r="P330" s="645">
        <f t="shared" si="211"/>
        <v>4.7864009638742271</v>
      </c>
    </row>
    <row r="331" spans="2:16" ht="15">
      <c r="B331" s="96">
        <v>45055</v>
      </c>
      <c r="C331" s="800">
        <v>3.18</v>
      </c>
      <c r="H331" s="646">
        <f>+'BRL USD'!AD551</f>
        <v>5.0000999999999998</v>
      </c>
      <c r="I331" s="646">
        <f>+RBOB!AF551</f>
        <v>2.4799000000000002</v>
      </c>
      <c r="J331" s="622">
        <f t="shared" si="205"/>
        <v>2.2299000000000002</v>
      </c>
      <c r="K331" s="622">
        <f t="shared" si="206"/>
        <v>0.58907714280000012</v>
      </c>
      <c r="L331" s="622">
        <f t="shared" si="207"/>
        <v>2.4999700005999881E-2</v>
      </c>
      <c r="M331" s="623">
        <f t="shared" si="208"/>
        <v>0.61407684280599995</v>
      </c>
      <c r="N331" s="623">
        <f t="shared" si="209"/>
        <v>3.0704456217142804</v>
      </c>
      <c r="O331" s="623">
        <f t="shared" si="210"/>
        <v>-0.10955437828571979</v>
      </c>
      <c r="P331" s="645">
        <f t="shared" si="211"/>
        <v>3.4451062353999973</v>
      </c>
    </row>
    <row r="332" spans="2:16" ht="15">
      <c r="B332" s="96">
        <v>45056</v>
      </c>
      <c r="C332" s="800">
        <v>3.18</v>
      </c>
      <c r="H332" s="646">
        <f>+'BRL USD'!AD552</f>
        <v>4.9541000000000004</v>
      </c>
      <c r="I332" s="646">
        <f>+RBOB!AF552</f>
        <v>2.4948999999999999</v>
      </c>
      <c r="J332" s="622">
        <f t="shared" si="205"/>
        <v>2.2448999999999999</v>
      </c>
      <c r="K332" s="622">
        <f t="shared" si="206"/>
        <v>0.59303972280000006</v>
      </c>
      <c r="L332" s="622">
        <f t="shared" si="207"/>
        <v>2.5138975797824023E-2</v>
      </c>
      <c r="M332" s="623">
        <f t="shared" si="208"/>
        <v>0.61817869859782404</v>
      </c>
      <c r="N332" s="623">
        <f t="shared" si="209"/>
        <v>3.0625190907234803</v>
      </c>
      <c r="O332" s="623">
        <f t="shared" si="210"/>
        <v>-0.11748090927651988</v>
      </c>
      <c r="P332" s="645">
        <f t="shared" si="211"/>
        <v>3.6943682162427605</v>
      </c>
    </row>
    <row r="333" spans="2:16" ht="15">
      <c r="B333" s="96">
        <v>45057</v>
      </c>
      <c r="C333" s="800">
        <v>3.18</v>
      </c>
      <c r="H333" s="646">
        <f>+'BRL USD'!AD553</f>
        <v>4.9690000000000003</v>
      </c>
      <c r="I333" s="646">
        <f>+RBOB!AF553</f>
        <v>2.4577</v>
      </c>
      <c r="J333" s="622">
        <f t="shared" si="205"/>
        <v>2.2077</v>
      </c>
      <c r="K333" s="622">
        <f t="shared" si="206"/>
        <v>0.58321252440000004</v>
      </c>
      <c r="L333" s="622">
        <f t="shared" si="207"/>
        <v>2.5093580197222777E-2</v>
      </c>
      <c r="M333" s="623">
        <f t="shared" si="208"/>
        <v>0.60830610459722279</v>
      </c>
      <c r="N333" s="623">
        <f t="shared" si="209"/>
        <v>3.0226730337436001</v>
      </c>
      <c r="O333" s="623">
        <f t="shared" si="210"/>
        <v>-0.15732696625640008</v>
      </c>
      <c r="P333" s="645">
        <f t="shared" si="211"/>
        <v>4.9473888759874241</v>
      </c>
    </row>
    <row r="334" spans="2:16" ht="15">
      <c r="B334" s="96">
        <v>45058</v>
      </c>
      <c r="C334" s="800">
        <v>3.18</v>
      </c>
      <c r="H334" s="646">
        <f>+'BRL USD'!AD554</f>
        <v>4.9227999999999996</v>
      </c>
      <c r="I334" s="646">
        <f>+RBOB!AF554</f>
        <v>2.4302000000000001</v>
      </c>
      <c r="J334" s="622">
        <f t="shared" si="205"/>
        <v>2.1802000000000001</v>
      </c>
      <c r="K334" s="622">
        <f t="shared" si="206"/>
        <v>0.5759477944000001</v>
      </c>
      <c r="L334" s="622">
        <f t="shared" si="207"/>
        <v>2.5235231981798976E-2</v>
      </c>
      <c r="M334" s="623">
        <f t="shared" si="208"/>
        <v>0.6011830263817991</v>
      </c>
      <c r="N334" s="623">
        <f t="shared" si="209"/>
        <v>2.9595038022723203</v>
      </c>
      <c r="O334" s="623">
        <f t="shared" si="210"/>
        <v>-0.22049619772767981</v>
      </c>
      <c r="P334" s="645">
        <f t="shared" si="211"/>
        <v>6.9338426958389876</v>
      </c>
    </row>
    <row r="335" spans="2:16" ht="15">
      <c r="B335" s="96">
        <v>45061</v>
      </c>
      <c r="C335" s="800">
        <v>3.18</v>
      </c>
      <c r="H335" s="646">
        <f>+'BRL USD'!AD555</f>
        <v>4.9097</v>
      </c>
      <c r="I335" s="646">
        <f>+RBOB!AF555</f>
        <v>2.472</v>
      </c>
      <c r="J335" s="622">
        <f t="shared" si="205"/>
        <v>2.222</v>
      </c>
      <c r="K335" s="622">
        <f t="shared" si="206"/>
        <v>0.58699018400000003</v>
      </c>
      <c r="L335" s="622">
        <f t="shared" si="207"/>
        <v>2.5275882436808766E-2</v>
      </c>
      <c r="M335" s="623">
        <f t="shared" si="208"/>
        <v>0.61226606643680881</v>
      </c>
      <c r="N335" s="623">
        <f t="shared" si="209"/>
        <v>3.0060427063848003</v>
      </c>
      <c r="O335" s="623">
        <f t="shared" si="210"/>
        <v>-0.17395729361519985</v>
      </c>
      <c r="P335" s="645">
        <f t="shared" si="211"/>
        <v>5.470355145132066</v>
      </c>
    </row>
    <row r="336" spans="2:16" ht="15">
      <c r="B336" s="96">
        <v>45062</v>
      </c>
      <c r="C336" s="800">
        <v>3.18</v>
      </c>
      <c r="H336" s="646">
        <f>+'BRL USD'!AD556</f>
        <v>4.9116</v>
      </c>
      <c r="I336" s="646">
        <f>+RBOB!AF556</f>
        <v>2.4790999999999999</v>
      </c>
      <c r="J336" s="622">
        <f t="shared" si="205"/>
        <v>2.2290999999999999</v>
      </c>
      <c r="K336" s="622">
        <f t="shared" si="206"/>
        <v>0.58886580520000009</v>
      </c>
      <c r="L336" s="622">
        <f t="shared" si="207"/>
        <v>2.52699731248473E-2</v>
      </c>
      <c r="M336" s="623">
        <f t="shared" si="208"/>
        <v>0.61413577832484734</v>
      </c>
      <c r="N336" s="623">
        <f t="shared" si="209"/>
        <v>3.0163892888203203</v>
      </c>
      <c r="O336" s="623">
        <f t="shared" si="210"/>
        <v>-0.16361071117967985</v>
      </c>
      <c r="P336" s="645">
        <f t="shared" si="211"/>
        <v>5.1449909175999897</v>
      </c>
    </row>
    <row r="337" spans="2:16" ht="15">
      <c r="B337" s="96">
        <v>45063</v>
      </c>
      <c r="C337" s="800">
        <f>3.18-0.4</f>
        <v>2.7800000000000002</v>
      </c>
      <c r="H337" s="646">
        <f>+'BRL USD'!AD557</f>
        <v>4.9507000000000003</v>
      </c>
      <c r="I337" s="646">
        <f>+RBOB!AF557</f>
        <v>2.5691999999999999</v>
      </c>
      <c r="J337" s="622">
        <f t="shared" si="205"/>
        <v>2.3191999999999999</v>
      </c>
      <c r="K337" s="622">
        <f t="shared" si="206"/>
        <v>0.61266770240000001</v>
      </c>
      <c r="L337" s="622">
        <f t="shared" si="207"/>
        <v>2.5149372815965416E-2</v>
      </c>
      <c r="M337" s="623">
        <f t="shared" si="208"/>
        <v>0.63781707521596542</v>
      </c>
      <c r="N337" s="623">
        <f t="shared" si="209"/>
        <v>3.1576409942716803</v>
      </c>
      <c r="O337" s="623">
        <f t="shared" si="210"/>
        <v>0.37764099427168007</v>
      </c>
      <c r="P337" s="645">
        <f t="shared" si="211"/>
        <v>-13.584208427038845</v>
      </c>
    </row>
    <row r="338" spans="2:16" ht="15">
      <c r="B338" s="96">
        <v>45064</v>
      </c>
      <c r="C338" s="800">
        <v>2.7800000000000002</v>
      </c>
      <c r="H338" s="646">
        <f>+'BRL USD'!AD558</f>
        <v>4.9641000000000002</v>
      </c>
      <c r="I338" s="646">
        <f>+RBOB!AF558</f>
        <v>2.5682999999999998</v>
      </c>
      <c r="J338" s="622">
        <f t="shared" si="205"/>
        <v>2.3182999999999998</v>
      </c>
      <c r="K338" s="622">
        <f t="shared" si="206"/>
        <v>0.61242994760000002</v>
      </c>
      <c r="L338" s="622">
        <f t="shared" si="207"/>
        <v>2.5108478878346528E-2</v>
      </c>
      <c r="M338" s="623">
        <f t="shared" si="208"/>
        <v>0.63753842647834658</v>
      </c>
      <c r="N338" s="623">
        <f t="shared" si="209"/>
        <v>3.1648045028811604</v>
      </c>
      <c r="O338" s="623">
        <f t="shared" si="210"/>
        <v>0.38480450288116019</v>
      </c>
      <c r="P338" s="645">
        <f t="shared" si="211"/>
        <v>-13.841888592847496</v>
      </c>
    </row>
    <row r="339" spans="2:16" ht="15">
      <c r="B339" s="96">
        <v>45065</v>
      </c>
      <c r="C339" s="800">
        <v>2.7800000000000002</v>
      </c>
      <c r="H339" s="646">
        <f>+'BRL USD'!AD559</f>
        <v>4.9851999999999999</v>
      </c>
      <c r="I339" s="646">
        <f>+RBOB!AF559</f>
        <v>2.5760999999999998</v>
      </c>
      <c r="J339" s="622">
        <f t="shared" si="205"/>
        <v>2.3260999999999998</v>
      </c>
      <c r="K339" s="622">
        <f t="shared" si="206"/>
        <v>0.61449048920000005</v>
      </c>
      <c r="L339" s="622">
        <f t="shared" si="207"/>
        <v>2.5044531814169942E-2</v>
      </c>
      <c r="M339" s="623">
        <f t="shared" si="208"/>
        <v>0.63953502101417004</v>
      </c>
      <c r="N339" s="623">
        <f t="shared" si="209"/>
        <v>3.1882099867598406</v>
      </c>
      <c r="O339" s="623">
        <f t="shared" si="210"/>
        <v>0.40820998675984033</v>
      </c>
      <c r="P339" s="645">
        <f t="shared" si="211"/>
        <v>-14.683812473375557</v>
      </c>
    </row>
    <row r="340" spans="2:16" ht="15">
      <c r="B340" s="96">
        <v>45068</v>
      </c>
      <c r="C340" s="800">
        <v>2.7800000000000002</v>
      </c>
      <c r="H340" s="646">
        <f>+'BRL USD'!AD560</f>
        <v>4.9673999999999996</v>
      </c>
      <c r="I340" s="646">
        <f>+RBOB!AF560</f>
        <v>2.6488999999999998</v>
      </c>
      <c r="J340" s="622">
        <f t="shared" si="205"/>
        <v>2.3988999999999998</v>
      </c>
      <c r="K340" s="622">
        <f t="shared" si="206"/>
        <v>0.63372221080000002</v>
      </c>
      <c r="L340" s="622">
        <f t="shared" si="207"/>
        <v>2.5098441840802031E-2</v>
      </c>
      <c r="M340" s="623">
        <f t="shared" si="208"/>
        <v>0.65882065264080203</v>
      </c>
      <c r="N340" s="623">
        <f t="shared" si="209"/>
        <v>3.2726257099279197</v>
      </c>
      <c r="O340" s="623">
        <f t="shared" si="210"/>
        <v>0.49262570992791943</v>
      </c>
      <c r="P340" s="645">
        <f t="shared" si="211"/>
        <v>-17.720349277982717</v>
      </c>
    </row>
    <row r="341" spans="2:16" ht="15">
      <c r="B341" s="96">
        <v>45069</v>
      </c>
      <c r="C341" s="800">
        <v>2.7800000000000002</v>
      </c>
      <c r="H341" s="646">
        <f>+'BRL USD'!AD561</f>
        <v>4.9668000000000001</v>
      </c>
      <c r="I341" s="646">
        <f>+RBOB!AF561</f>
        <v>2.6621999999999999</v>
      </c>
      <c r="J341" s="622">
        <f t="shared" si="205"/>
        <v>2.4121999999999999</v>
      </c>
      <c r="K341" s="622">
        <f t="shared" si="206"/>
        <v>0.63723569840000005</v>
      </c>
      <c r="L341" s="622">
        <f t="shared" si="207"/>
        <v>2.510026576467746E-2</v>
      </c>
      <c r="M341" s="623">
        <f t="shared" si="208"/>
        <v>0.66233596416467755</v>
      </c>
      <c r="N341" s="623">
        <f t="shared" si="209"/>
        <v>3.2896902668131207</v>
      </c>
      <c r="O341" s="623">
        <f t="shared" si="210"/>
        <v>0.50969026681312046</v>
      </c>
      <c r="P341" s="645">
        <f t="shared" si="211"/>
        <v>-18.334182259464772</v>
      </c>
    </row>
    <row r="342" spans="2:16" ht="15">
      <c r="B342" s="96">
        <v>45070</v>
      </c>
      <c r="C342" s="800">
        <v>2.7800000000000002</v>
      </c>
      <c r="H342" s="646">
        <f>+'BRL USD'!AD562</f>
        <v>4.9467999999999996</v>
      </c>
      <c r="I342" s="646">
        <f>+RBOB!AF562</f>
        <v>2.7212000000000001</v>
      </c>
      <c r="J342" s="622">
        <f t="shared" si="205"/>
        <v>2.4712000000000001</v>
      </c>
      <c r="K342" s="622">
        <f t="shared" si="206"/>
        <v>0.65282184640000007</v>
      </c>
      <c r="L342" s="622">
        <f t="shared" si="207"/>
        <v>2.516131640656586E-2</v>
      </c>
      <c r="M342" s="623">
        <f t="shared" si="208"/>
        <v>0.6779831628065659</v>
      </c>
      <c r="N342" s="623">
        <f t="shared" si="209"/>
        <v>3.3538471097715199</v>
      </c>
      <c r="O342" s="623">
        <f t="shared" si="210"/>
        <v>0.57384710977151965</v>
      </c>
      <c r="P342" s="645">
        <f t="shared" si="211"/>
        <v>-20.641982365881994</v>
      </c>
    </row>
    <row r="343" spans="2:16" ht="15">
      <c r="B343" s="96">
        <v>45071</v>
      </c>
      <c r="C343" s="800">
        <v>2.7800000000000002</v>
      </c>
      <c r="H343" s="646">
        <f>+'BRL USD'!AD563</f>
        <v>4.9984000000000002</v>
      </c>
      <c r="I343" s="646">
        <f>+RBOB!AF563</f>
        <v>2.6735000000000002</v>
      </c>
      <c r="J343" s="622">
        <f t="shared" si="205"/>
        <v>2.4235000000000002</v>
      </c>
      <c r="K343" s="622">
        <f t="shared" si="206"/>
        <v>0.64022084200000007</v>
      </c>
      <c r="L343" s="622">
        <f t="shared" si="207"/>
        <v>2.5004801536491678E-2</v>
      </c>
      <c r="M343" s="623">
        <f t="shared" si="208"/>
        <v>0.66522564353649172</v>
      </c>
      <c r="N343" s="623">
        <f t="shared" si="209"/>
        <v>3.3250638566528004</v>
      </c>
      <c r="O343" s="623">
        <f t="shared" si="210"/>
        <v>0.5450638566528001</v>
      </c>
      <c r="P343" s="645">
        <f t="shared" si="211"/>
        <v>-19.606613548661866</v>
      </c>
    </row>
    <row r="344" spans="2:16" ht="15">
      <c r="B344" s="96">
        <v>45072</v>
      </c>
      <c r="C344" s="800">
        <v>2.7800000000000002</v>
      </c>
      <c r="H344" s="646">
        <f>+'BRL USD'!AD564</f>
        <v>5.0107999999999997</v>
      </c>
      <c r="I344" s="646">
        <f>+RBOB!AF564</f>
        <v>2.7033999999999998</v>
      </c>
      <c r="J344" s="622">
        <f t="shared" si="205"/>
        <v>2.4533999999999998</v>
      </c>
      <c r="K344" s="622">
        <f t="shared" si="206"/>
        <v>0.64811958479999998</v>
      </c>
      <c r="L344" s="622">
        <f t="shared" si="207"/>
        <v>2.4967669833160375E-2</v>
      </c>
      <c r="M344" s="623">
        <f t="shared" si="208"/>
        <v>0.67308725463316033</v>
      </c>
      <c r="N344" s="623">
        <f t="shared" si="209"/>
        <v>3.3727056155158395</v>
      </c>
      <c r="O344" s="623">
        <f t="shared" si="210"/>
        <v>0.59270561551583922</v>
      </c>
      <c r="P344" s="645">
        <f t="shared" si="211"/>
        <v>-21.320345881864711</v>
      </c>
    </row>
    <row r="345" spans="2:16" ht="15">
      <c r="B345" s="96">
        <v>45075</v>
      </c>
      <c r="C345" s="800">
        <v>2.7800000000000002</v>
      </c>
      <c r="H345" s="646">
        <f>+'BRL USD'!AD565</f>
        <v>4.9947999999999997</v>
      </c>
      <c r="I345" s="646">
        <f>+RBOB!AF565</f>
        <v>2.7033999999999998</v>
      </c>
      <c r="J345" s="622">
        <f t="shared" si="205"/>
        <v>2.4533999999999998</v>
      </c>
      <c r="K345" s="622">
        <f t="shared" si="206"/>
        <v>0.64811958479999998</v>
      </c>
      <c r="L345" s="622">
        <f t="shared" si="207"/>
        <v>2.5015616240890527E-2</v>
      </c>
      <c r="M345" s="623">
        <f t="shared" si="208"/>
        <v>0.67313520104089053</v>
      </c>
      <c r="N345" s="623">
        <f t="shared" si="209"/>
        <v>3.3621757021590399</v>
      </c>
      <c r="O345" s="623">
        <f t="shared" si="210"/>
        <v>0.58217570215903969</v>
      </c>
      <c r="P345" s="645">
        <f t="shared" si="211"/>
        <v>-20.941572020109334</v>
      </c>
    </row>
    <row r="346" spans="2:16" ht="15">
      <c r="B346" s="96">
        <v>45076</v>
      </c>
      <c r="C346" s="800">
        <v>2.7800000000000002</v>
      </c>
      <c r="H346" s="646">
        <f>+'BRL USD'!AD566</f>
        <v>5.0587</v>
      </c>
      <c r="I346" s="646">
        <f>+RBOB!AF566</f>
        <v>2.5958999999999999</v>
      </c>
      <c r="J346" s="622">
        <f t="shared" si="205"/>
        <v>2.3458999999999999</v>
      </c>
      <c r="K346" s="622">
        <f t="shared" si="206"/>
        <v>0.61972109480000004</v>
      </c>
      <c r="L346" s="622">
        <f t="shared" si="207"/>
        <v>2.482594342419989E-2</v>
      </c>
      <c r="M346" s="623">
        <f t="shared" si="208"/>
        <v>0.6445470382241999</v>
      </c>
      <c r="N346" s="623">
        <f t="shared" si="209"/>
        <v>3.2605701022647602</v>
      </c>
      <c r="O346" s="623">
        <f t="shared" si="210"/>
        <v>0.48057010226475994</v>
      </c>
      <c r="P346" s="645">
        <f t="shared" si="211"/>
        <v>-17.286694326070506</v>
      </c>
    </row>
    <row r="347" spans="2:16" ht="15">
      <c r="B347" s="96">
        <v>45077</v>
      </c>
      <c r="C347" s="800">
        <v>2.7800000000000002</v>
      </c>
      <c r="H347" s="646">
        <f>+'BRL USD'!AD567</f>
        <v>5.0952999999999999</v>
      </c>
      <c r="I347" s="646">
        <f>+RBOB!AF567</f>
        <v>2.5598999999999998</v>
      </c>
      <c r="J347" s="622">
        <f t="shared" si="205"/>
        <v>2.3098999999999998</v>
      </c>
      <c r="K347" s="622">
        <f t="shared" si="206"/>
        <v>0.61021090280000001</v>
      </c>
      <c r="L347" s="622">
        <f t="shared" si="207"/>
        <v>2.4719447333817441E-2</v>
      </c>
      <c r="M347" s="623">
        <f t="shared" si="208"/>
        <v>0.63493035013381749</v>
      </c>
      <c r="N347" s="623">
        <f t="shared" si="209"/>
        <v>3.23516061303684</v>
      </c>
      <c r="O347" s="623">
        <f t="shared" si="210"/>
        <v>0.45516061303683975</v>
      </c>
      <c r="P347" s="645">
        <f t="shared" si="211"/>
        <v>-16.372683922188468</v>
      </c>
    </row>
    <row r="348" spans="2:16" ht="15">
      <c r="B348" s="861">
        <v>45078</v>
      </c>
      <c r="C348" s="800">
        <v>2.7800000000000002</v>
      </c>
      <c r="H348" s="646">
        <f>+'BRL USD'!AE568</f>
        <v>5.0343999999999998</v>
      </c>
      <c r="I348" s="646">
        <f>+RBOB!AG568</f>
        <v>2.4361999999999999</v>
      </c>
      <c r="J348" s="622">
        <f t="shared" ref="J348:J369" si="212">+I348-0.25</f>
        <v>2.1861999999999999</v>
      </c>
      <c r="K348" s="622">
        <f t="shared" ref="K348:K369" si="213">(+J348*$K$30)/1000</f>
        <v>0.57753282640000014</v>
      </c>
      <c r="L348" s="622">
        <f t="shared" ref="L348:L369" si="214">((75/H348)+10)/1000</f>
        <v>2.4897505164468457E-2</v>
      </c>
      <c r="M348" s="623">
        <f t="shared" ref="M348:M369" si="215">+K348+L348</f>
        <v>0.60243033156446857</v>
      </c>
      <c r="N348" s="623">
        <f t="shared" ref="N348:N369" si="216">+M348*H348</f>
        <v>3.0328752612281602</v>
      </c>
      <c r="O348" s="623">
        <f t="shared" ref="O348:O369" si="217">+N348-C348</f>
        <v>0.25287526122815995</v>
      </c>
      <c r="P348" s="645">
        <f t="shared" ref="P348:P369" si="218">(1-(+N348/C348))*100</f>
        <v>-9.0962324182791257</v>
      </c>
    </row>
    <row r="349" spans="2:16" ht="15">
      <c r="B349" s="96">
        <v>45079</v>
      </c>
      <c r="C349" s="800">
        <v>2.7800000000000002</v>
      </c>
      <c r="H349" s="646">
        <f>+'BRL USD'!AE569</f>
        <v>4.9551999999999996</v>
      </c>
      <c r="I349" s="646">
        <f>+RBOB!AG569</f>
        <v>2.5007000000000001</v>
      </c>
      <c r="J349" s="622">
        <f t="shared" si="212"/>
        <v>2.2507000000000001</v>
      </c>
      <c r="K349" s="622">
        <f t="shared" si="213"/>
        <v>0.59457192040000006</v>
      </c>
      <c r="L349" s="622">
        <f t="shared" si="214"/>
        <v>2.5135615111398127E-2</v>
      </c>
      <c r="M349" s="623">
        <f t="shared" si="215"/>
        <v>0.61970753551139823</v>
      </c>
      <c r="N349" s="623">
        <f t="shared" si="216"/>
        <v>3.0707747799660803</v>
      </c>
      <c r="O349" s="623">
        <f t="shared" si="217"/>
        <v>0.29077477996608003</v>
      </c>
      <c r="P349" s="645">
        <f t="shared" si="218"/>
        <v>-10.459524459211501</v>
      </c>
    </row>
    <row r="350" spans="2:16" ht="15">
      <c r="B350" s="96">
        <v>45082</v>
      </c>
      <c r="C350" s="800">
        <v>2.7800000000000002</v>
      </c>
      <c r="H350" s="646">
        <f>+'BRL USD'!AE570</f>
        <v>4.923</v>
      </c>
      <c r="I350" s="646">
        <f>+RBOB!AG570</f>
        <v>2.5244</v>
      </c>
      <c r="J350" s="622">
        <f t="shared" si="212"/>
        <v>2.2744</v>
      </c>
      <c r="K350" s="622">
        <f t="shared" si="213"/>
        <v>0.60083279680000012</v>
      </c>
      <c r="L350" s="622">
        <f t="shared" si="214"/>
        <v>2.5234613040828763E-2</v>
      </c>
      <c r="M350" s="623">
        <f t="shared" si="215"/>
        <v>0.62606740984082887</v>
      </c>
      <c r="N350" s="623">
        <f t="shared" si="216"/>
        <v>3.0821298586464008</v>
      </c>
      <c r="O350" s="623">
        <f t="shared" si="217"/>
        <v>0.30212985864640052</v>
      </c>
      <c r="P350" s="645">
        <f t="shared" si="218"/>
        <v>-10.867980526848942</v>
      </c>
    </row>
    <row r="351" spans="2:16" ht="15">
      <c r="B351" s="96">
        <v>45083</v>
      </c>
      <c r="C351" s="800">
        <v>2.7800000000000002</v>
      </c>
      <c r="H351" s="646">
        <f>+'BRL USD'!AE571</f>
        <v>4.9286000000000003</v>
      </c>
      <c r="I351" s="646">
        <f>+RBOB!AG571</f>
        <v>2.5642999999999998</v>
      </c>
      <c r="J351" s="622">
        <f t="shared" si="212"/>
        <v>2.3142999999999998</v>
      </c>
      <c r="K351" s="622">
        <f t="shared" si="213"/>
        <v>0.6113732596</v>
      </c>
      <c r="L351" s="622">
        <f t="shared" si="214"/>
        <v>2.5217303088098039E-2</v>
      </c>
      <c r="M351" s="623">
        <f t="shared" si="215"/>
        <v>0.63659056268809799</v>
      </c>
      <c r="N351" s="623">
        <f t="shared" si="216"/>
        <v>3.1375002472645601</v>
      </c>
      <c r="O351" s="623">
        <f t="shared" si="217"/>
        <v>0.35750024726455987</v>
      </c>
      <c r="P351" s="645">
        <f t="shared" si="218"/>
        <v>-12.859721124624457</v>
      </c>
    </row>
    <row r="352" spans="2:16" ht="15">
      <c r="B352" s="96">
        <v>45084</v>
      </c>
      <c r="C352" s="800">
        <v>2.7800000000000002</v>
      </c>
      <c r="H352" s="646">
        <f>+'BRL USD'!AE572</f>
        <v>4.9112999999999998</v>
      </c>
      <c r="I352" s="646">
        <f>+RBOB!AG572</f>
        <v>2.6412</v>
      </c>
      <c r="J352" s="622">
        <f t="shared" si="212"/>
        <v>2.3912</v>
      </c>
      <c r="K352" s="622">
        <f t="shared" si="213"/>
        <v>0.63168808640000007</v>
      </c>
      <c r="L352" s="622">
        <f t="shared" si="214"/>
        <v>2.527090587013622E-2</v>
      </c>
      <c r="M352" s="623">
        <f t="shared" si="215"/>
        <v>0.65695899227013632</v>
      </c>
      <c r="N352" s="623">
        <f t="shared" si="216"/>
        <v>3.2265226987363205</v>
      </c>
      <c r="O352" s="623">
        <f t="shared" si="217"/>
        <v>0.44652269873632022</v>
      </c>
      <c r="P352" s="645">
        <f t="shared" si="218"/>
        <v>-16.061967580443181</v>
      </c>
    </row>
    <row r="353" spans="2:16" ht="15">
      <c r="B353" s="96">
        <v>45085</v>
      </c>
      <c r="C353" s="800">
        <v>2.7800000000000002</v>
      </c>
      <c r="H353" s="646">
        <f>+'BRL USD'!AE573</f>
        <v>4.9112999999999998</v>
      </c>
      <c r="I353" s="646">
        <f>+RBOB!AG573</f>
        <v>2.6126999999999998</v>
      </c>
      <c r="J353" s="622">
        <f t="shared" si="212"/>
        <v>2.3626999999999998</v>
      </c>
      <c r="K353" s="622">
        <f t="shared" si="213"/>
        <v>0.62415918439999996</v>
      </c>
      <c r="L353" s="622">
        <f t="shared" si="214"/>
        <v>2.527090587013622E-2</v>
      </c>
      <c r="M353" s="623">
        <f t="shared" si="215"/>
        <v>0.64943009027013621</v>
      </c>
      <c r="N353" s="623">
        <f t="shared" si="216"/>
        <v>3.1895460023437199</v>
      </c>
      <c r="O353" s="623">
        <f t="shared" si="217"/>
        <v>0.40954600234371963</v>
      </c>
      <c r="P353" s="645">
        <f t="shared" si="218"/>
        <v>-14.731870587903572</v>
      </c>
    </row>
    <row r="354" spans="2:16" ht="15">
      <c r="B354" s="96">
        <v>45086</v>
      </c>
      <c r="C354" s="800">
        <v>2.7800000000000002</v>
      </c>
      <c r="H354" s="646">
        <f>+'BRL USD'!AE574</f>
        <v>4.8916000000000004</v>
      </c>
      <c r="I354" s="646">
        <f>+RBOB!AG574</f>
        <v>2.5931999999999999</v>
      </c>
      <c r="J354" s="622">
        <f t="shared" si="212"/>
        <v>2.3431999999999999</v>
      </c>
      <c r="K354" s="622">
        <f t="shared" si="213"/>
        <v>0.61900783040000007</v>
      </c>
      <c r="L354" s="622">
        <f t="shared" si="214"/>
        <v>2.5332406574535938E-2</v>
      </c>
      <c r="M354" s="623">
        <f t="shared" si="215"/>
        <v>0.64434023697453602</v>
      </c>
      <c r="N354" s="623">
        <f t="shared" si="216"/>
        <v>3.1518547031846404</v>
      </c>
      <c r="O354" s="623">
        <f t="shared" si="217"/>
        <v>0.3718547031846402</v>
      </c>
      <c r="P354" s="645">
        <f t="shared" si="218"/>
        <v>-13.376068459879153</v>
      </c>
    </row>
    <row r="355" spans="2:16" ht="15">
      <c r="B355" s="96">
        <v>45089</v>
      </c>
      <c r="C355" s="800">
        <v>2.7800000000000002</v>
      </c>
      <c r="H355" s="646">
        <f>+'BRL USD'!AE575</f>
        <v>4.8826000000000001</v>
      </c>
      <c r="I355" s="646">
        <f>+RBOB!AG575</f>
        <v>2.4826000000000001</v>
      </c>
      <c r="J355" s="622">
        <f t="shared" si="212"/>
        <v>2.2326000000000001</v>
      </c>
      <c r="K355" s="622">
        <f t="shared" si="213"/>
        <v>0.58979040720000009</v>
      </c>
      <c r="L355" s="622">
        <f t="shared" si="214"/>
        <v>2.5360668496292958E-2</v>
      </c>
      <c r="M355" s="623">
        <f t="shared" si="215"/>
        <v>0.61515107569629301</v>
      </c>
      <c r="N355" s="623">
        <f t="shared" si="216"/>
        <v>3.0035366421947205</v>
      </c>
      <c r="O355" s="623">
        <f t="shared" si="217"/>
        <v>0.22353664219472025</v>
      </c>
      <c r="P355" s="645">
        <f t="shared" si="218"/>
        <v>-8.040886409882031</v>
      </c>
    </row>
    <row r="356" spans="2:16" ht="15">
      <c r="B356" s="96">
        <v>45090</v>
      </c>
      <c r="C356" s="800">
        <v>2.7800000000000002</v>
      </c>
      <c r="H356" s="646">
        <f>+'BRL USD'!AE576</f>
        <v>4.8526999999999996</v>
      </c>
      <c r="I356" s="646">
        <f>+RBOB!AG576</f>
        <v>2.5579000000000001</v>
      </c>
      <c r="J356" s="622">
        <f t="shared" si="212"/>
        <v>2.3079000000000001</v>
      </c>
      <c r="K356" s="622">
        <f t="shared" si="213"/>
        <v>0.6096825588</v>
      </c>
      <c r="L356" s="622">
        <f t="shared" si="214"/>
        <v>2.5455313536793953E-2</v>
      </c>
      <c r="M356" s="623">
        <f t="shared" si="215"/>
        <v>0.63513787233679397</v>
      </c>
      <c r="N356" s="623">
        <f t="shared" si="216"/>
        <v>3.0821335530887599</v>
      </c>
      <c r="O356" s="623">
        <f t="shared" si="217"/>
        <v>0.30213355308875967</v>
      </c>
      <c r="P356" s="645">
        <f t="shared" si="218"/>
        <v>-10.868113420458968</v>
      </c>
    </row>
    <row r="357" spans="2:16" ht="15">
      <c r="B357" s="96">
        <v>45091</v>
      </c>
      <c r="C357" s="800">
        <v>2.7800000000000002</v>
      </c>
      <c r="H357" s="646">
        <f>+'BRL USD'!AE577</f>
        <v>4.8456000000000001</v>
      </c>
      <c r="I357" s="646">
        <f>+RBOB!AG577</f>
        <v>2.5546000000000002</v>
      </c>
      <c r="J357" s="622">
        <f t="shared" si="212"/>
        <v>2.3046000000000002</v>
      </c>
      <c r="K357" s="622">
        <f t="shared" si="213"/>
        <v>0.60881079120000015</v>
      </c>
      <c r="L357" s="622">
        <f t="shared" si="214"/>
        <v>2.5477959385834574E-2</v>
      </c>
      <c r="M357" s="623">
        <f t="shared" si="215"/>
        <v>0.63428875058583467</v>
      </c>
      <c r="N357" s="623">
        <f t="shared" si="216"/>
        <v>3.0735095698387207</v>
      </c>
      <c r="O357" s="623">
        <f t="shared" si="217"/>
        <v>0.29350956983872045</v>
      </c>
      <c r="P357" s="645">
        <f t="shared" si="218"/>
        <v>-10.557898195637417</v>
      </c>
    </row>
    <row r="358" spans="2:16" ht="15">
      <c r="B358" s="96">
        <v>45092</v>
      </c>
      <c r="C358" s="800">
        <v>2.7800000000000002</v>
      </c>
      <c r="H358" s="646">
        <f>+'BRL USD'!AE578</f>
        <v>4.8216000000000001</v>
      </c>
      <c r="I358" s="646">
        <f>+RBOB!AG578</f>
        <v>2.6417000000000002</v>
      </c>
      <c r="J358" s="622">
        <f t="shared" si="212"/>
        <v>2.3917000000000002</v>
      </c>
      <c r="K358" s="622">
        <f t="shared" si="213"/>
        <v>0.6318201724000001</v>
      </c>
      <c r="L358" s="622">
        <f t="shared" si="214"/>
        <v>2.5555002488800396E-2</v>
      </c>
      <c r="M358" s="623">
        <f t="shared" si="215"/>
        <v>0.65737517488880048</v>
      </c>
      <c r="N358" s="623">
        <f t="shared" si="216"/>
        <v>3.1696001432438403</v>
      </c>
      <c r="O358" s="623">
        <f t="shared" si="217"/>
        <v>0.38960014324384007</v>
      </c>
      <c r="P358" s="645">
        <f t="shared" si="218"/>
        <v>-14.014393641864743</v>
      </c>
    </row>
    <row r="359" spans="2:16" ht="15">
      <c r="B359" s="96">
        <v>45093</v>
      </c>
      <c r="C359" s="800">
        <v>2.66</v>
      </c>
      <c r="H359" s="646">
        <f>+'BRL USD'!AE579</f>
        <v>4.8280000000000003</v>
      </c>
      <c r="I359" s="646">
        <f>+RBOB!AG579</f>
        <v>2.6804999999999999</v>
      </c>
      <c r="J359" s="622">
        <f t="shared" si="212"/>
        <v>2.4304999999999999</v>
      </c>
      <c r="K359" s="622">
        <f t="shared" si="213"/>
        <v>0.64207004600000006</v>
      </c>
      <c r="L359" s="622">
        <f t="shared" si="214"/>
        <v>2.5534382767191381E-2</v>
      </c>
      <c r="M359" s="623">
        <f t="shared" si="215"/>
        <v>0.66760442876719139</v>
      </c>
      <c r="N359" s="623">
        <f t="shared" si="216"/>
        <v>3.2231941820880001</v>
      </c>
      <c r="O359" s="623">
        <f t="shared" si="217"/>
        <v>0.56319418208799998</v>
      </c>
      <c r="P359" s="645">
        <f t="shared" si="218"/>
        <v>-21.172713612330817</v>
      </c>
    </row>
    <row r="360" spans="2:16" ht="15">
      <c r="B360" s="96">
        <v>45096</v>
      </c>
      <c r="C360" s="800">
        <v>2.66</v>
      </c>
      <c r="H360" s="646">
        <f>+'BRL USD'!AE580</f>
        <v>4.7797000000000001</v>
      </c>
      <c r="I360" s="646">
        <f>+RBOB!AG580</f>
        <v>2.6804999999999999</v>
      </c>
      <c r="J360" s="622">
        <f t="shared" si="212"/>
        <v>2.4304999999999999</v>
      </c>
      <c r="K360" s="622">
        <f t="shared" si="213"/>
        <v>0.64207004600000006</v>
      </c>
      <c r="L360" s="622">
        <f t="shared" si="214"/>
        <v>2.5691361382513548E-2</v>
      </c>
      <c r="M360" s="623">
        <f t="shared" si="215"/>
        <v>0.66776140738251366</v>
      </c>
      <c r="N360" s="623">
        <f t="shared" si="216"/>
        <v>3.1916991988662007</v>
      </c>
      <c r="O360" s="623">
        <f t="shared" si="217"/>
        <v>0.53169919886620054</v>
      </c>
      <c r="P360" s="645">
        <f t="shared" si="218"/>
        <v>-19.988691686699276</v>
      </c>
    </row>
    <row r="361" spans="2:16" ht="15">
      <c r="B361" s="96">
        <v>45097</v>
      </c>
      <c r="C361" s="800">
        <v>2.66</v>
      </c>
      <c r="H361" s="646">
        <f>+'BRL USD'!AE581</f>
        <v>4.7923999999999998</v>
      </c>
      <c r="I361" s="646">
        <f>+RBOB!AG581</f>
        <v>2.6092</v>
      </c>
      <c r="J361" s="622">
        <f t="shared" si="212"/>
        <v>2.3592</v>
      </c>
      <c r="K361" s="622">
        <f t="shared" si="213"/>
        <v>0.62323458240000007</v>
      </c>
      <c r="L361" s="622">
        <f t="shared" si="214"/>
        <v>2.5649778816459395E-2</v>
      </c>
      <c r="M361" s="623">
        <f t="shared" si="215"/>
        <v>0.64888436121645943</v>
      </c>
      <c r="N361" s="623">
        <f t="shared" si="216"/>
        <v>3.1097134126937602</v>
      </c>
      <c r="O361" s="623">
        <f t="shared" si="217"/>
        <v>0.44971341269376008</v>
      </c>
      <c r="P361" s="645">
        <f t="shared" si="218"/>
        <v>-16.906519274201504</v>
      </c>
    </row>
    <row r="362" spans="2:16" ht="15">
      <c r="B362" s="96">
        <v>45098</v>
      </c>
      <c r="C362" s="800">
        <v>2.66</v>
      </c>
      <c r="H362" s="646">
        <f>+'BRL USD'!AE582</f>
        <v>4.7789000000000001</v>
      </c>
      <c r="I362" s="646">
        <f>+RBOB!AG582</f>
        <v>2.6240999999999999</v>
      </c>
      <c r="J362" s="622">
        <f t="shared" si="212"/>
        <v>2.3740999999999999</v>
      </c>
      <c r="K362" s="622">
        <f t="shared" si="213"/>
        <v>0.62717074520000005</v>
      </c>
      <c r="L362" s="622">
        <f t="shared" si="214"/>
        <v>2.5693988156270272E-2</v>
      </c>
      <c r="M362" s="623">
        <f t="shared" si="215"/>
        <v>0.65286473335627027</v>
      </c>
      <c r="N362" s="623">
        <f t="shared" si="216"/>
        <v>3.1199752742362801</v>
      </c>
      <c r="O362" s="623">
        <f t="shared" si="217"/>
        <v>0.45997527423627993</v>
      </c>
      <c r="P362" s="645">
        <f t="shared" si="218"/>
        <v>-17.292303542717292</v>
      </c>
    </row>
    <row r="363" spans="2:16" ht="15">
      <c r="B363" s="96">
        <v>45099</v>
      </c>
      <c r="C363" s="800">
        <v>2.66</v>
      </c>
      <c r="H363" s="646">
        <f>+'BRL USD'!AE583</f>
        <v>4.7744</v>
      </c>
      <c r="I363" s="646">
        <f>+RBOB!AG583</f>
        <v>2.5501</v>
      </c>
      <c r="J363" s="622">
        <f t="shared" si="212"/>
        <v>2.3001</v>
      </c>
      <c r="K363" s="622">
        <f t="shared" si="213"/>
        <v>0.60762201720000009</v>
      </c>
      <c r="L363" s="622">
        <f t="shared" si="214"/>
        <v>2.5708780160857911E-2</v>
      </c>
      <c r="M363" s="623">
        <f t="shared" si="215"/>
        <v>0.63333079736085796</v>
      </c>
      <c r="N363" s="623">
        <f t="shared" si="216"/>
        <v>3.0237745589196803</v>
      </c>
      <c r="O363" s="623">
        <f t="shared" si="217"/>
        <v>0.36377455891968014</v>
      </c>
      <c r="P363" s="645">
        <f t="shared" si="218"/>
        <v>-13.675735297732338</v>
      </c>
    </row>
    <row r="364" spans="2:16" ht="15">
      <c r="B364" s="96">
        <v>45100</v>
      </c>
      <c r="C364" s="800">
        <v>2.66</v>
      </c>
      <c r="H364" s="646">
        <f>+'BRL USD'!AE584</f>
        <v>4.7793000000000001</v>
      </c>
      <c r="I364" s="646">
        <f>+RBOB!AG584</f>
        <v>2.5171999999999999</v>
      </c>
      <c r="J364" s="622">
        <f t="shared" si="212"/>
        <v>2.2671999999999999</v>
      </c>
      <c r="K364" s="622">
        <f t="shared" si="213"/>
        <v>0.5989307584000001</v>
      </c>
      <c r="L364" s="622">
        <f t="shared" si="214"/>
        <v>2.5692674659468961E-2</v>
      </c>
      <c r="M364" s="623">
        <f t="shared" si="215"/>
        <v>0.6246234330594691</v>
      </c>
      <c r="N364" s="623">
        <f t="shared" si="216"/>
        <v>2.9852627736211206</v>
      </c>
      <c r="O364" s="623">
        <f t="shared" si="217"/>
        <v>0.32526277362112044</v>
      </c>
      <c r="P364" s="645">
        <f t="shared" si="218"/>
        <v>-12.227923820342879</v>
      </c>
    </row>
    <row r="365" spans="2:16" ht="15">
      <c r="B365" s="96">
        <v>45103</v>
      </c>
      <c r="C365" s="800">
        <v>2.66</v>
      </c>
      <c r="H365" s="646">
        <f>+'BRL USD'!AE585</f>
        <v>4.7691999999999997</v>
      </c>
      <c r="I365" s="646">
        <f>+RBOB!AG585</f>
        <v>2.5375000000000001</v>
      </c>
      <c r="J365" s="622">
        <f t="shared" si="212"/>
        <v>2.2875000000000001</v>
      </c>
      <c r="K365" s="622">
        <f t="shared" si="213"/>
        <v>0.60429345000000012</v>
      </c>
      <c r="L365" s="622">
        <f t="shared" si="214"/>
        <v>2.5725907909083287E-2</v>
      </c>
      <c r="M365" s="623">
        <f t="shared" si="215"/>
        <v>0.63001935790908337</v>
      </c>
      <c r="N365" s="623">
        <f t="shared" si="216"/>
        <v>3.0046883217400002</v>
      </c>
      <c r="O365" s="623">
        <f t="shared" si="217"/>
        <v>0.34468832174000008</v>
      </c>
      <c r="P365" s="645">
        <f t="shared" si="218"/>
        <v>-12.958207584210534</v>
      </c>
    </row>
    <row r="366" spans="2:16" ht="15">
      <c r="B366" s="96">
        <v>45104</v>
      </c>
      <c r="C366" s="800">
        <v>2.66</v>
      </c>
      <c r="H366" s="646">
        <f>+'BRL USD'!AE586</f>
        <v>4.7896999999999998</v>
      </c>
      <c r="I366" s="646">
        <f>+RBOB!AG586</f>
        <v>2.5167999999999999</v>
      </c>
      <c r="J366" s="622">
        <f t="shared" si="212"/>
        <v>2.2667999999999999</v>
      </c>
      <c r="K366" s="622">
        <f t="shared" si="213"/>
        <v>0.59882508960000003</v>
      </c>
      <c r="L366" s="622">
        <f t="shared" si="214"/>
        <v>2.565860074743721E-2</v>
      </c>
      <c r="M366" s="623">
        <f t="shared" si="215"/>
        <v>0.62448369034743723</v>
      </c>
      <c r="N366" s="623">
        <f t="shared" si="216"/>
        <v>2.9910895316571198</v>
      </c>
      <c r="O366" s="623">
        <f t="shared" si="217"/>
        <v>0.33108953165711963</v>
      </c>
      <c r="P366" s="645">
        <f t="shared" si="218"/>
        <v>-12.446974874327799</v>
      </c>
    </row>
    <row r="367" spans="2:16" ht="15">
      <c r="B367" s="96">
        <v>45105</v>
      </c>
      <c r="C367" s="800">
        <v>2.66</v>
      </c>
      <c r="H367" s="646">
        <f>+'BRL USD'!AE587</f>
        <v>4.8556999999999997</v>
      </c>
      <c r="I367" s="646">
        <f>+RBOB!AG587</f>
        <v>2.6034000000000002</v>
      </c>
      <c r="J367" s="622">
        <f t="shared" si="212"/>
        <v>2.3534000000000002</v>
      </c>
      <c r="K367" s="622">
        <f t="shared" si="213"/>
        <v>0.62170238480000006</v>
      </c>
      <c r="L367" s="622">
        <f t="shared" si="214"/>
        <v>2.5445764771299711E-2</v>
      </c>
      <c r="M367" s="623">
        <f t="shared" si="215"/>
        <v>0.64714814957129974</v>
      </c>
      <c r="N367" s="623">
        <f t="shared" si="216"/>
        <v>3.1423572698733597</v>
      </c>
      <c r="O367" s="623">
        <f t="shared" si="217"/>
        <v>0.48235726987335958</v>
      </c>
      <c r="P367" s="645">
        <f t="shared" si="218"/>
        <v>-18.133731950126307</v>
      </c>
    </row>
    <row r="368" spans="2:16" ht="15">
      <c r="B368" s="96">
        <v>45106</v>
      </c>
      <c r="C368" s="800">
        <v>2.66</v>
      </c>
      <c r="H368" s="646">
        <f>+'BRL USD'!AE588</f>
        <v>4.8578000000000001</v>
      </c>
      <c r="I368" s="646">
        <f>+RBOB!AG588</f>
        <v>2.6177000000000001</v>
      </c>
      <c r="J368" s="622">
        <f t="shared" si="212"/>
        <v>2.3677000000000001</v>
      </c>
      <c r="K368" s="622">
        <f t="shared" si="213"/>
        <v>0.62548004440000016</v>
      </c>
      <c r="L368" s="622">
        <f t="shared" si="214"/>
        <v>2.5439087652846967E-2</v>
      </c>
      <c r="M368" s="623">
        <f t="shared" si="215"/>
        <v>0.65091913205284713</v>
      </c>
      <c r="N368" s="623">
        <f t="shared" si="216"/>
        <v>3.1620349596863209</v>
      </c>
      <c r="O368" s="623">
        <f t="shared" si="217"/>
        <v>0.50203495968632073</v>
      </c>
      <c r="P368" s="645">
        <f t="shared" si="218"/>
        <v>-18.873494725049646</v>
      </c>
    </row>
    <row r="369" spans="2:16" ht="15">
      <c r="B369" s="96">
        <v>45107</v>
      </c>
      <c r="C369" s="800">
        <v>2.66</v>
      </c>
      <c r="H369" s="646">
        <f>+'BRL USD'!AE589</f>
        <v>4.8186</v>
      </c>
      <c r="I369" s="646">
        <f>+RBOB!AG589</f>
        <v>2.6339999999999999</v>
      </c>
      <c r="J369" s="622">
        <f t="shared" si="212"/>
        <v>2.3839999999999999</v>
      </c>
      <c r="K369" s="622">
        <f t="shared" si="213"/>
        <v>0.62978604800000004</v>
      </c>
      <c r="L369" s="622">
        <f t="shared" si="214"/>
        <v>2.5564686838500814E-2</v>
      </c>
      <c r="M369" s="623">
        <f t="shared" si="215"/>
        <v>0.65535073483850081</v>
      </c>
      <c r="N369" s="623">
        <f t="shared" si="216"/>
        <v>3.1578730508928001</v>
      </c>
      <c r="O369" s="623">
        <f t="shared" si="217"/>
        <v>0.49787305089279998</v>
      </c>
      <c r="P369" s="645">
        <f t="shared" si="218"/>
        <v>-18.717031988451115</v>
      </c>
    </row>
    <row r="370" spans="2:16" ht="15">
      <c r="B370" s="96">
        <v>45110</v>
      </c>
      <c r="C370" s="611">
        <v>2.52</v>
      </c>
      <c r="H370" s="646">
        <f>+'BRL USD'!AF590</f>
        <v>4.7869999999999999</v>
      </c>
      <c r="I370" s="646">
        <f>+RBOB!AH590</f>
        <v>2.4624000000000001</v>
      </c>
      <c r="J370" s="622">
        <f t="shared" ref="J370" si="219">+I370-0.25</f>
        <v>2.2124000000000001</v>
      </c>
      <c r="K370" s="622">
        <f t="shared" ref="K370" si="220">(+J370*$K$30)/1000</f>
        <v>0.58445413280000014</v>
      </c>
      <c r="L370" s="622">
        <f t="shared" ref="L370" si="221">((75/H370)+10)/1000</f>
        <v>2.5667432630039691E-2</v>
      </c>
      <c r="M370" s="623">
        <f t="shared" ref="M370" si="222">+K370+L370</f>
        <v>0.61012156543003981</v>
      </c>
      <c r="N370" s="623">
        <f t="shared" ref="N370" si="223">+M370*H370</f>
        <v>2.9206519337136005</v>
      </c>
      <c r="O370" s="623">
        <f t="shared" ref="O370" si="224">+N370-C370</f>
        <v>0.40065193371360053</v>
      </c>
      <c r="P370" s="645">
        <f t="shared" ref="P370" si="225">(1-(+N370/C370))*100</f>
        <v>-15.898886258476219</v>
      </c>
    </row>
    <row r="371" spans="2:16" ht="15">
      <c r="B371" s="96">
        <v>45111</v>
      </c>
      <c r="C371" s="611">
        <v>2.52</v>
      </c>
      <c r="H371" s="646">
        <f>+'BRL USD'!AF591</f>
        <v>4.8049999999999997</v>
      </c>
      <c r="I371" s="646">
        <f>+RBOB!AH591</f>
        <v>2.4624000000000001</v>
      </c>
      <c r="J371" s="622">
        <f t="shared" ref="J371:J373" si="226">+I371-0.25</f>
        <v>2.2124000000000001</v>
      </c>
      <c r="K371" s="622">
        <f t="shared" ref="K371:K373" si="227">(+J371*$K$30)/1000</f>
        <v>0.58445413280000014</v>
      </c>
      <c r="L371" s="622">
        <f t="shared" ref="L371:L373" si="228">((75/H371)+10)/1000</f>
        <v>2.5608740894901148E-2</v>
      </c>
      <c r="M371" s="623">
        <f t="shared" ref="M371:M373" si="229">+K371+L371</f>
        <v>0.61006287369490131</v>
      </c>
      <c r="N371" s="623">
        <f t="shared" ref="N371:N373" si="230">+M371*H371</f>
        <v>2.9313521081040008</v>
      </c>
      <c r="O371" s="623">
        <f t="shared" ref="O371:O373" si="231">+N371-C371</f>
        <v>0.4113521081040008</v>
      </c>
      <c r="P371" s="645">
        <f t="shared" ref="P371:P373" si="232">(1-(+N371/C371))*100</f>
        <v>-16.323496353333368</v>
      </c>
    </row>
    <row r="372" spans="2:16" ht="15">
      <c r="B372" s="96">
        <v>45112</v>
      </c>
      <c r="C372" s="611">
        <v>2.52</v>
      </c>
      <c r="H372" s="646">
        <f>+'BRL USD'!AF592</f>
        <v>4.8571</v>
      </c>
      <c r="I372" s="646">
        <f>+RBOB!AH592</f>
        <v>2.5183</v>
      </c>
      <c r="J372" s="622">
        <f t="shared" si="226"/>
        <v>2.2683</v>
      </c>
      <c r="K372" s="622">
        <f t="shared" si="227"/>
        <v>0.59922134760000001</v>
      </c>
      <c r="L372" s="622">
        <f t="shared" si="228"/>
        <v>2.544131271746515E-2</v>
      </c>
      <c r="M372" s="623">
        <f t="shared" si="229"/>
        <v>0.6246626603174652</v>
      </c>
      <c r="N372" s="623">
        <f t="shared" si="230"/>
        <v>3.03404900742796</v>
      </c>
      <c r="O372" s="623">
        <f t="shared" si="231"/>
        <v>0.51404900742796</v>
      </c>
      <c r="P372" s="645">
        <f t="shared" si="232"/>
        <v>-20.398770136030151</v>
      </c>
    </row>
    <row r="373" spans="2:16" ht="15">
      <c r="B373" s="96">
        <v>45113</v>
      </c>
      <c r="C373" s="611">
        <v>2.52</v>
      </c>
      <c r="H373" s="646">
        <f>+'BRL USD'!AF593</f>
        <v>4.8799007999999997</v>
      </c>
      <c r="I373" s="646">
        <f>+RBOB!AH593</f>
        <v>2.5438000000000001</v>
      </c>
      <c r="J373" s="622">
        <f t="shared" si="226"/>
        <v>2.2938000000000001</v>
      </c>
      <c r="K373" s="622">
        <f t="shared" si="227"/>
        <v>0.60595773360000005</v>
      </c>
      <c r="L373" s="622">
        <f t="shared" si="228"/>
        <v>2.5369164881384475E-2</v>
      </c>
      <c r="M373" s="623">
        <f t="shared" si="229"/>
        <v>0.63132689848138457</v>
      </c>
      <c r="N373" s="623">
        <f t="shared" si="230"/>
        <v>3.0808126369608271</v>
      </c>
      <c r="O373" s="623">
        <f t="shared" si="231"/>
        <v>0.56081263696082706</v>
      </c>
      <c r="P373" s="645">
        <f t="shared" si="232"/>
        <v>-22.254469720667736</v>
      </c>
    </row>
    <row r="374" spans="2:16" ht="15">
      <c r="B374" s="96">
        <v>45114</v>
      </c>
      <c r="C374" s="611">
        <v>2.52</v>
      </c>
      <c r="H374" s="646">
        <f>+'BRL USD'!AF594</f>
        <v>4.8792999999999997</v>
      </c>
      <c r="I374" s="646">
        <f>+RBOB!AH594</f>
        <v>2.5893000000000002</v>
      </c>
      <c r="J374" s="622">
        <f t="shared" ref="J374:J381" si="233">+I374-0.25</f>
        <v>2.3393000000000002</v>
      </c>
      <c r="K374" s="622">
        <f t="shared" ref="K374:K381" si="234">(+J374*$K$30)/1000</f>
        <v>0.61797755960000011</v>
      </c>
      <c r="L374" s="622">
        <f t="shared" ref="L374:L381" si="235">((75/H374)+10)/1000</f>
        <v>2.537105732379645E-2</v>
      </c>
      <c r="M374" s="623">
        <f t="shared" ref="M374:M381" si="236">+K374+L374</f>
        <v>0.64334861692379652</v>
      </c>
      <c r="N374" s="623">
        <f t="shared" ref="N374:N381" si="237">+M374*H374</f>
        <v>3.1390909065562802</v>
      </c>
      <c r="O374" s="623">
        <f t="shared" ref="O374:O381" si="238">+N374-C374</f>
        <v>0.61909090655628018</v>
      </c>
      <c r="P374" s="645">
        <f t="shared" ref="P374:P381" si="239">(1-(+N374/C374))*100</f>
        <v>-24.56709946651905</v>
      </c>
    </row>
    <row r="375" spans="2:16" ht="15">
      <c r="B375" s="96">
        <v>45117</v>
      </c>
      <c r="C375" s="611">
        <v>2.52</v>
      </c>
      <c r="H375" s="646">
        <f>+'BRL USD'!AF595</f>
        <v>4.8728999999999996</v>
      </c>
      <c r="I375" s="646">
        <f>+RBOB!AH595</f>
        <v>2.5695999999999999</v>
      </c>
      <c r="J375" s="622">
        <f t="shared" si="233"/>
        <v>2.3195999999999999</v>
      </c>
      <c r="K375" s="622">
        <f t="shared" si="234"/>
        <v>0.61277337120000008</v>
      </c>
      <c r="L375" s="622">
        <f t="shared" si="235"/>
        <v>2.5391245459582591E-2</v>
      </c>
      <c r="M375" s="623">
        <f t="shared" si="236"/>
        <v>0.63816461665958268</v>
      </c>
      <c r="N375" s="623">
        <f t="shared" si="237"/>
        <v>3.1097123605204802</v>
      </c>
      <c r="O375" s="623">
        <f t="shared" si="238"/>
        <v>0.58971236052048015</v>
      </c>
      <c r="P375" s="645">
        <f t="shared" si="239"/>
        <v>-23.401284147638091</v>
      </c>
    </row>
    <row r="376" spans="2:16" ht="15">
      <c r="B376" s="96">
        <v>45118</v>
      </c>
      <c r="C376" s="611">
        <v>2.52</v>
      </c>
      <c r="H376" s="646">
        <f>+'BRL USD'!AF596</f>
        <v>4.8943000000000003</v>
      </c>
      <c r="I376" s="646">
        <f>+RBOB!AH596</f>
        <v>2.6227</v>
      </c>
      <c r="J376" s="622">
        <f t="shared" si="233"/>
        <v>2.3727</v>
      </c>
      <c r="K376" s="622">
        <f t="shared" si="234"/>
        <v>0.62680090440000003</v>
      </c>
      <c r="L376" s="622">
        <f t="shared" si="235"/>
        <v>2.5323948266350652E-2</v>
      </c>
      <c r="M376" s="623">
        <f t="shared" si="236"/>
        <v>0.65212485266635067</v>
      </c>
      <c r="N376" s="623">
        <f t="shared" si="237"/>
        <v>3.1916946664049202</v>
      </c>
      <c r="O376" s="623">
        <f t="shared" si="238"/>
        <v>0.67169466640492015</v>
      </c>
      <c r="P376" s="645">
        <f>(1-(+N376/C376))*100</f>
        <v>-26.6545502541635</v>
      </c>
    </row>
    <row r="377" spans="2:16" ht="15">
      <c r="B377" s="96">
        <v>45119</v>
      </c>
      <c r="C377" s="611">
        <v>2.52</v>
      </c>
      <c r="H377" s="646">
        <f>+'BRL USD'!AF597</f>
        <v>4.8052000000000001</v>
      </c>
      <c r="I377" s="646">
        <f>+RBOB!AH597</f>
        <v>2.6669999999999998</v>
      </c>
      <c r="J377" s="622">
        <f t="shared" si="233"/>
        <v>2.4169999999999998</v>
      </c>
      <c r="K377" s="622">
        <f t="shared" si="234"/>
        <v>0.63850372399999999</v>
      </c>
      <c r="L377" s="622">
        <f t="shared" si="235"/>
        <v>2.5608091234495964E-2</v>
      </c>
      <c r="M377" s="623">
        <f t="shared" si="236"/>
        <v>0.66411181523449592</v>
      </c>
      <c r="N377" s="623">
        <f t="shared" si="237"/>
        <v>3.1911900945647997</v>
      </c>
      <c r="O377" s="623">
        <f t="shared" si="238"/>
        <v>0.67119009456479972</v>
      </c>
      <c r="P377" s="645">
        <f t="shared" si="239"/>
        <v>-26.634527562095233</v>
      </c>
    </row>
    <row r="378" spans="2:16" ht="15">
      <c r="B378" s="96">
        <v>45120</v>
      </c>
      <c r="C378" s="611">
        <v>2.52</v>
      </c>
      <c r="H378" s="646">
        <f>+'BRL USD'!AF598</f>
        <v>4.8032000000000004</v>
      </c>
      <c r="I378" s="646">
        <f>+RBOB!AH598</f>
        <v>2.6785999999999999</v>
      </c>
      <c r="J378" s="622">
        <f t="shared" si="233"/>
        <v>2.4285999999999999</v>
      </c>
      <c r="K378" s="622">
        <f t="shared" si="234"/>
        <v>0.64156811920000012</v>
      </c>
      <c r="L378" s="622">
        <f t="shared" si="235"/>
        <v>2.561459027315123E-2</v>
      </c>
      <c r="M378" s="623">
        <f t="shared" si="236"/>
        <v>0.66718270947315139</v>
      </c>
      <c r="N378" s="623">
        <f t="shared" si="237"/>
        <v>3.2046119901414412</v>
      </c>
      <c r="O378" s="623">
        <f t="shared" si="238"/>
        <v>0.68461199014144114</v>
      </c>
      <c r="P378" s="645">
        <f t="shared" si="239"/>
        <v>-27.167142465930194</v>
      </c>
    </row>
    <row r="379" spans="2:16" ht="15">
      <c r="B379" s="96">
        <v>45121</v>
      </c>
      <c r="C379" s="611">
        <v>2.52</v>
      </c>
      <c r="H379" s="646">
        <f>+'BRL USD'!AF599</f>
        <v>4.7950999999999997</v>
      </c>
      <c r="I379" s="646">
        <f>+RBOB!AH599</f>
        <v>2.6436999999999999</v>
      </c>
      <c r="J379" s="622">
        <f t="shared" si="233"/>
        <v>2.3936999999999999</v>
      </c>
      <c r="K379" s="622">
        <f t="shared" si="234"/>
        <v>0.6323485164</v>
      </c>
      <c r="L379" s="622">
        <f t="shared" si="235"/>
        <v>2.5640966820295721E-2</v>
      </c>
      <c r="M379" s="623">
        <f t="shared" si="236"/>
        <v>0.65798948322029571</v>
      </c>
      <c r="N379" s="623">
        <f t="shared" si="237"/>
        <v>3.1551253709896399</v>
      </c>
      <c r="O379" s="623">
        <f t="shared" si="238"/>
        <v>0.63512537098963984</v>
      </c>
      <c r="P379" s="645">
        <f t="shared" si="239"/>
        <v>-25.203387737684114</v>
      </c>
    </row>
    <row r="380" spans="2:16" ht="15">
      <c r="B380" s="96">
        <v>45124</v>
      </c>
      <c r="C380" s="611">
        <v>2.52</v>
      </c>
      <c r="H380" s="646">
        <f>+'BRL USD'!AF600</f>
        <v>4.8296000000000001</v>
      </c>
      <c r="I380" s="646">
        <f>+RBOB!AH600</f>
        <v>2.6316999999999999</v>
      </c>
      <c r="J380" s="622">
        <f t="shared" si="233"/>
        <v>2.3816999999999999</v>
      </c>
      <c r="K380" s="622">
        <f t="shared" si="234"/>
        <v>0.62917845240000003</v>
      </c>
      <c r="L380" s="622">
        <f t="shared" si="235"/>
        <v>2.5529236375683287E-2</v>
      </c>
      <c r="M380" s="623">
        <f t="shared" si="236"/>
        <v>0.65470768877568331</v>
      </c>
      <c r="N380" s="623">
        <f t="shared" si="237"/>
        <v>3.1619762537110403</v>
      </c>
      <c r="O380" s="623">
        <f t="shared" si="238"/>
        <v>0.64197625371104028</v>
      </c>
      <c r="P380" s="645">
        <f t="shared" si="239"/>
        <v>-25.475248163136509</v>
      </c>
    </row>
    <row r="381" spans="2:16" ht="15">
      <c r="B381" s="96">
        <v>45125</v>
      </c>
      <c r="C381" s="611">
        <v>2.52</v>
      </c>
      <c r="H381" s="646">
        <f>+'BRL USD'!AF601</f>
        <v>4.8033999999999999</v>
      </c>
      <c r="I381" s="646">
        <f>+RBOB!AH601</f>
        <v>2.6943999999999999</v>
      </c>
      <c r="J381" s="622">
        <f t="shared" si="233"/>
        <v>2.4443999999999999</v>
      </c>
      <c r="K381" s="622">
        <f t="shared" si="234"/>
        <v>0.64574203680000009</v>
      </c>
      <c r="L381" s="622">
        <f t="shared" si="235"/>
        <v>2.5613940125744264E-2</v>
      </c>
      <c r="M381" s="623">
        <f t="shared" si="236"/>
        <v>0.67135597692574434</v>
      </c>
      <c r="N381" s="623">
        <f t="shared" si="237"/>
        <v>3.2247912995651205</v>
      </c>
      <c r="O381" s="623">
        <f t="shared" si="238"/>
        <v>0.70479129956512043</v>
      </c>
      <c r="P381" s="645">
        <f t="shared" si="239"/>
        <v>-27.9679087129016</v>
      </c>
    </row>
    <row r="382" spans="2:16" ht="15">
      <c r="B382" s="96">
        <v>45126</v>
      </c>
      <c r="C382" s="611">
        <v>2.52</v>
      </c>
      <c r="H382" s="646">
        <f>+'BRL USD'!AF602</f>
        <v>4.7994000000000003</v>
      </c>
      <c r="I382" s="646">
        <f>+RBOB!AH602</f>
        <v>2.7204999999999999</v>
      </c>
      <c r="J382" s="622">
        <f t="shared" ref="J382:J390" si="240">+I382-0.25</f>
        <v>2.4704999999999999</v>
      </c>
      <c r="K382" s="622">
        <f t="shared" ref="K382:K390" si="241">(+J382*$K$30)/1000</f>
        <v>0.65263692600000001</v>
      </c>
      <c r="L382" s="622">
        <f t="shared" ref="L382:L390" si="242">((75/H382)+10)/1000</f>
        <v>2.5626953369171146E-2</v>
      </c>
      <c r="M382" s="623">
        <f t="shared" ref="M382:M390" si="243">+K382+L382</f>
        <v>0.6782638793691711</v>
      </c>
      <c r="N382" s="623">
        <f t="shared" ref="N382:N390" si="244">+M382*H382</f>
        <v>3.2552596626443999</v>
      </c>
      <c r="O382" s="623">
        <f t="shared" ref="O382:O390" si="245">+N382-C382</f>
        <v>0.7352596626443999</v>
      </c>
      <c r="P382" s="645">
        <f t="shared" ref="P382:P390" si="246">(1-(+N382/C382))*100</f>
        <v>-29.176970739857143</v>
      </c>
    </row>
    <row r="383" spans="2:16" ht="15">
      <c r="B383" s="96">
        <v>45127</v>
      </c>
      <c r="C383" s="611">
        <v>2.52</v>
      </c>
      <c r="H383" s="646">
        <f>+'BRL USD'!AF603</f>
        <v>4.7881999999999998</v>
      </c>
      <c r="I383" s="646">
        <f>+RBOB!AH603</f>
        <v>2.7431999999999999</v>
      </c>
      <c r="J383" s="622">
        <f t="shared" si="240"/>
        <v>2.4931999999999999</v>
      </c>
      <c r="K383" s="622">
        <f t="shared" si="241"/>
        <v>0.6586336304</v>
      </c>
      <c r="L383" s="622">
        <f t="shared" si="242"/>
        <v>2.5663506119209725E-2</v>
      </c>
      <c r="M383" s="623">
        <f t="shared" si="243"/>
        <v>0.68429713651920976</v>
      </c>
      <c r="N383" s="623">
        <f t="shared" si="244"/>
        <v>3.27655154908128</v>
      </c>
      <c r="O383" s="623">
        <f t="shared" si="245"/>
        <v>0.75655154908127997</v>
      </c>
      <c r="P383" s="645">
        <f t="shared" si="246"/>
        <v>-30.021886868304758</v>
      </c>
    </row>
    <row r="384" spans="2:16" ht="15">
      <c r="B384" s="96">
        <v>45128</v>
      </c>
      <c r="C384" s="611">
        <v>2.52</v>
      </c>
      <c r="H384" s="646">
        <f>+'BRL USD'!AF604</f>
        <v>4.7725999999999997</v>
      </c>
      <c r="I384" s="646">
        <f>+RBOB!AH604</f>
        <v>2.8018000000000001</v>
      </c>
      <c r="J384" s="622">
        <f t="shared" si="240"/>
        <v>2.5518000000000001</v>
      </c>
      <c r="K384" s="622">
        <f t="shared" si="241"/>
        <v>0.67411410960000007</v>
      </c>
      <c r="L384" s="622">
        <f t="shared" si="242"/>
        <v>2.5714704773079664E-2</v>
      </c>
      <c r="M384" s="623">
        <f t="shared" si="243"/>
        <v>0.69982881437307976</v>
      </c>
      <c r="N384" s="623">
        <f t="shared" si="244"/>
        <v>3.3400029994769604</v>
      </c>
      <c r="O384" s="623">
        <f t="shared" si="245"/>
        <v>0.82000299947696043</v>
      </c>
      <c r="P384" s="645">
        <f t="shared" si="246"/>
        <v>-32.539801566546053</v>
      </c>
    </row>
    <row r="385" spans="2:16" ht="15">
      <c r="B385" s="96">
        <v>45131</v>
      </c>
      <c r="C385" s="611">
        <v>2.52</v>
      </c>
      <c r="H385" s="646">
        <f>+'BRL USD'!AF605</f>
        <v>4.7450999999999999</v>
      </c>
      <c r="I385" s="646">
        <f>+RBOB!AH605</f>
        <v>2.8950999999999998</v>
      </c>
      <c r="J385" s="622">
        <f t="shared" si="240"/>
        <v>2.6450999999999998</v>
      </c>
      <c r="K385" s="622">
        <f t="shared" si="241"/>
        <v>0.69876135719999999</v>
      </c>
      <c r="L385" s="622">
        <f t="shared" si="242"/>
        <v>2.5805778592653476E-2</v>
      </c>
      <c r="M385" s="623">
        <f t="shared" si="243"/>
        <v>0.72456713579265342</v>
      </c>
      <c r="N385" s="623">
        <f t="shared" si="244"/>
        <v>3.4381435160497196</v>
      </c>
      <c r="O385" s="623">
        <f t="shared" si="245"/>
        <v>0.91814351604971955</v>
      </c>
      <c r="P385" s="645">
        <f t="shared" si="246"/>
        <v>-36.434266509909506</v>
      </c>
    </row>
    <row r="386" spans="2:16" ht="15">
      <c r="B386" s="96">
        <v>45132</v>
      </c>
      <c r="C386" s="611">
        <v>2.52</v>
      </c>
      <c r="H386" s="646">
        <f>+'BRL USD'!AF606</f>
        <v>4.7489999999999997</v>
      </c>
      <c r="I386" s="646">
        <f>+RBOB!AH606</f>
        <v>2.8532999999999999</v>
      </c>
      <c r="J386" s="622">
        <f t="shared" si="240"/>
        <v>2.6032999999999999</v>
      </c>
      <c r="K386" s="622">
        <f t="shared" si="241"/>
        <v>0.68771896760000006</v>
      </c>
      <c r="L386" s="622">
        <f t="shared" si="242"/>
        <v>2.5792798483891346E-2</v>
      </c>
      <c r="M386" s="623">
        <f t="shared" si="243"/>
        <v>0.71351176608389144</v>
      </c>
      <c r="N386" s="623">
        <f t="shared" si="244"/>
        <v>3.3884673771324003</v>
      </c>
      <c r="O386" s="623">
        <f t="shared" si="245"/>
        <v>0.8684673771324003</v>
      </c>
      <c r="P386" s="645">
        <f t="shared" si="246"/>
        <v>-34.462991156047629</v>
      </c>
    </row>
    <row r="387" spans="2:16" ht="15">
      <c r="B387" s="96">
        <v>45133</v>
      </c>
      <c r="C387" s="611">
        <v>2.52</v>
      </c>
      <c r="H387" s="646">
        <f>+'BRL USD'!AF607</f>
        <v>4.7362000000000002</v>
      </c>
      <c r="I387" s="646">
        <f>+RBOB!AH607</f>
        <v>2.9072</v>
      </c>
      <c r="J387" s="622">
        <f t="shared" si="240"/>
        <v>2.6572</v>
      </c>
      <c r="K387" s="622">
        <f t="shared" si="241"/>
        <v>0.70195783840000003</v>
      </c>
      <c r="L387" s="622">
        <f t="shared" si="242"/>
        <v>2.5835479920611464E-2</v>
      </c>
      <c r="M387" s="623">
        <f t="shared" si="243"/>
        <v>0.72779331832061145</v>
      </c>
      <c r="N387" s="623">
        <f t="shared" si="244"/>
        <v>3.44697471423008</v>
      </c>
      <c r="O387" s="623">
        <f t="shared" si="245"/>
        <v>0.92697471423007993</v>
      </c>
      <c r="P387" s="645">
        <f t="shared" si="246"/>
        <v>-36.78471088214603</v>
      </c>
    </row>
    <row r="388" spans="2:16" ht="15">
      <c r="B388" s="96">
        <v>45134</v>
      </c>
      <c r="C388" s="611">
        <v>2.52</v>
      </c>
      <c r="H388" s="646">
        <f>+'BRL USD'!AF608</f>
        <v>4.7195999999999998</v>
      </c>
      <c r="I388" s="646">
        <f>+RBOB!AH608</f>
        <v>2.9504999999999999</v>
      </c>
      <c r="J388" s="622">
        <f t="shared" si="240"/>
        <v>2.7004999999999999</v>
      </c>
      <c r="K388" s="622">
        <f t="shared" si="241"/>
        <v>0.71339648600000005</v>
      </c>
      <c r="L388" s="622">
        <f t="shared" si="242"/>
        <v>2.5891177218408341E-2</v>
      </c>
      <c r="M388" s="623">
        <f t="shared" si="243"/>
        <v>0.73928766321840844</v>
      </c>
      <c r="N388" s="623">
        <f t="shared" si="244"/>
        <v>3.4891420553256003</v>
      </c>
      <c r="O388" s="623">
        <f t="shared" si="245"/>
        <v>0.96914205532560027</v>
      </c>
      <c r="P388" s="645">
        <f t="shared" si="246"/>
        <v>-38.458018068476193</v>
      </c>
    </row>
    <row r="389" spans="2:16" ht="15">
      <c r="B389" s="96">
        <v>45135</v>
      </c>
      <c r="C389" s="611">
        <v>2.52</v>
      </c>
      <c r="H389" s="646">
        <f>+'BRL USD'!AF609</f>
        <v>4.7247000000000003</v>
      </c>
      <c r="I389" s="646">
        <f>+RBOB!AH609</f>
        <v>2.9558</v>
      </c>
      <c r="J389" s="622">
        <f t="shared" si="240"/>
        <v>2.7058</v>
      </c>
      <c r="K389" s="622">
        <f t="shared" si="241"/>
        <v>0.71479659760000003</v>
      </c>
      <c r="L389" s="622">
        <f t="shared" si="242"/>
        <v>2.5874023747539526E-2</v>
      </c>
      <c r="M389" s="623">
        <f t="shared" si="243"/>
        <v>0.74067062134753958</v>
      </c>
      <c r="N389" s="623">
        <f t="shared" si="244"/>
        <v>3.4994464846807207</v>
      </c>
      <c r="O389" s="623">
        <f t="shared" si="245"/>
        <v>0.97944648468072071</v>
      </c>
      <c r="P389" s="645">
        <f t="shared" si="246"/>
        <v>-38.866923995266703</v>
      </c>
    </row>
    <row r="390" spans="2:16" ht="15">
      <c r="B390" s="96">
        <v>45138</v>
      </c>
      <c r="C390" s="611">
        <v>2.52</v>
      </c>
      <c r="H390" s="646">
        <f>+'BRL USD'!AF610</f>
        <v>4.7408999999999999</v>
      </c>
      <c r="I390" s="646">
        <f>+RBOB!AH610</f>
        <v>2.9289999999999998</v>
      </c>
      <c r="J390" s="622">
        <f t="shared" si="240"/>
        <v>2.6789999999999998</v>
      </c>
      <c r="K390" s="622">
        <f t="shared" si="241"/>
        <v>0.70771678800000004</v>
      </c>
      <c r="L390" s="622">
        <f t="shared" si="242"/>
        <v>2.5819781054230211E-2</v>
      </c>
      <c r="M390" s="623">
        <f t="shared" si="243"/>
        <v>0.73353656905423026</v>
      </c>
      <c r="N390" s="623">
        <f t="shared" si="244"/>
        <v>3.4776235202292001</v>
      </c>
      <c r="O390" s="623">
        <f t="shared" si="245"/>
        <v>0.95762352022920005</v>
      </c>
      <c r="P390" s="645">
        <f t="shared" si="246"/>
        <v>-38.000933342428581</v>
      </c>
    </row>
    <row r="391" spans="2:16" ht="15">
      <c r="B391" s="96">
        <v>45139</v>
      </c>
      <c r="C391" s="611">
        <v>2.52</v>
      </c>
      <c r="H391" s="646">
        <f>+'BRL USD'!AG611</f>
        <v>4.7746000000000004</v>
      </c>
      <c r="I391" s="646">
        <f>+RBOB!AI611</f>
        <v>2.8730000000000002</v>
      </c>
      <c r="J391" s="622">
        <f t="shared" ref="J391" si="247">+I391-0.25</f>
        <v>2.6230000000000002</v>
      </c>
      <c r="K391" s="622">
        <f t="shared" ref="K391" si="248">(+J391*$K$30)/1000</f>
        <v>0.69292315600000021</v>
      </c>
      <c r="L391" s="622">
        <f t="shared" ref="L391" si="249">((75/H391)+10)/1000</f>
        <v>2.5708122146357808E-2</v>
      </c>
      <c r="M391" s="623">
        <f t="shared" ref="M391" si="250">+K391+L391</f>
        <v>0.71863127814635797</v>
      </c>
      <c r="N391" s="623">
        <f t="shared" ref="N391" si="251">+M391*H391</f>
        <v>3.4311769006376012</v>
      </c>
      <c r="O391" s="623">
        <f t="shared" ref="O391" si="252">+N391-C391</f>
        <v>0.91117690063760115</v>
      </c>
      <c r="P391" s="645">
        <f t="shared" ref="P391" si="253">(1-(+N391/C391))*100</f>
        <v>-36.157813517365135</v>
      </c>
    </row>
    <row r="392" spans="2:16" ht="15">
      <c r="B392" s="96">
        <v>45140</v>
      </c>
      <c r="C392" s="611">
        <v>2.52</v>
      </c>
      <c r="H392" s="646">
        <f>+'BRL USD'!AG612</f>
        <v>4.8076999999999996</v>
      </c>
      <c r="I392" s="646">
        <f>+RBOB!AI612</f>
        <v>2.7757999999999998</v>
      </c>
      <c r="J392" s="622">
        <f t="shared" ref="J392:J399" si="254">+I392-0.25</f>
        <v>2.5257999999999998</v>
      </c>
      <c r="K392" s="622">
        <f t="shared" ref="K392:K399" si="255">(+J392*$K$30)/1000</f>
        <v>0.6672456376</v>
      </c>
      <c r="L392" s="622">
        <f t="shared" ref="L392:L399" si="256">((75/H392)+10)/1000</f>
        <v>2.5599975040039937E-2</v>
      </c>
      <c r="M392" s="623">
        <f t="shared" ref="M392:M399" si="257">+K392+L392</f>
        <v>0.69284561264003997</v>
      </c>
      <c r="N392" s="623">
        <f t="shared" ref="N392:N399" si="258">+M392*H392</f>
        <v>3.3309938518895197</v>
      </c>
      <c r="O392" s="623">
        <f t="shared" ref="O392:O399" si="259">+N392-C392</f>
        <v>0.81099385188951967</v>
      </c>
      <c r="P392" s="645">
        <f t="shared" ref="P392:P399" si="260">(1-(+N392/C392))*100</f>
        <v>-32.182295709901567</v>
      </c>
    </row>
    <row r="393" spans="2:16" ht="15">
      <c r="B393" s="96">
        <v>45141</v>
      </c>
      <c r="C393" s="611">
        <v>2.52</v>
      </c>
      <c r="H393" s="646">
        <f>+'BRL USD'!AG613</f>
        <v>4.8791000000000002</v>
      </c>
      <c r="I393" s="646">
        <f>+RBOB!AI613</f>
        <v>2.7646999999999999</v>
      </c>
      <c r="J393" s="622">
        <f t="shared" si="254"/>
        <v>2.5146999999999999</v>
      </c>
      <c r="K393" s="622">
        <f t="shared" si="255"/>
        <v>0.66431332840000001</v>
      </c>
      <c r="L393" s="622">
        <f t="shared" si="256"/>
        <v>2.5371687401365004E-2</v>
      </c>
      <c r="M393" s="623">
        <f t="shared" si="257"/>
        <v>0.68968501580136499</v>
      </c>
      <c r="N393" s="623">
        <f t="shared" si="258"/>
        <v>3.36504216059644</v>
      </c>
      <c r="O393" s="623">
        <f t="shared" si="259"/>
        <v>0.84504216059644</v>
      </c>
      <c r="P393" s="645">
        <f t="shared" si="260"/>
        <v>-33.533419071287305</v>
      </c>
    </row>
    <row r="394" spans="2:16" ht="15">
      <c r="B394" s="96">
        <v>45142</v>
      </c>
      <c r="C394" s="611">
        <v>2.52</v>
      </c>
      <c r="H394" s="646">
        <f>+'BRL USD'!AG614</f>
        <v>4.8602999999999996</v>
      </c>
      <c r="I394" s="646">
        <f>+RBOB!AI614</f>
        <v>2.7831000000000001</v>
      </c>
      <c r="J394" s="622">
        <f t="shared" si="254"/>
        <v>2.5331000000000001</v>
      </c>
      <c r="K394" s="622">
        <f t="shared" si="255"/>
        <v>0.6691740932000001</v>
      </c>
      <c r="L394" s="622">
        <f t="shared" si="256"/>
        <v>2.5431146225541636E-2</v>
      </c>
      <c r="M394" s="623">
        <f t="shared" si="257"/>
        <v>0.69460523942554175</v>
      </c>
      <c r="N394" s="623">
        <f t="shared" si="258"/>
        <v>3.3759898451799604</v>
      </c>
      <c r="O394" s="623">
        <f t="shared" si="259"/>
        <v>0.85598984517996035</v>
      </c>
      <c r="P394" s="645">
        <f t="shared" si="260"/>
        <v>-33.967850999204785</v>
      </c>
    </row>
    <row r="395" spans="2:16" ht="15">
      <c r="B395" s="96">
        <v>45145</v>
      </c>
      <c r="C395" s="611">
        <v>2.52</v>
      </c>
      <c r="H395" s="646">
        <f>+'BRL USD'!AG615</f>
        <v>4.9009998000000001</v>
      </c>
      <c r="I395" s="646">
        <f>+RBOB!AI615</f>
        <v>2.8043999999999998</v>
      </c>
      <c r="J395" s="622">
        <f t="shared" si="254"/>
        <v>2.5543999999999998</v>
      </c>
      <c r="K395" s="622">
        <f t="shared" si="255"/>
        <v>0.67480095679999996</v>
      </c>
      <c r="L395" s="622">
        <f t="shared" si="256"/>
        <v>2.5303000012364824E-2</v>
      </c>
      <c r="M395" s="623">
        <f t="shared" si="257"/>
        <v>0.70010395681236481</v>
      </c>
      <c r="N395" s="623">
        <f t="shared" si="258"/>
        <v>3.4312093523166087</v>
      </c>
      <c r="O395" s="623">
        <f t="shared" si="259"/>
        <v>0.91120935231660871</v>
      </c>
      <c r="P395" s="645">
        <f t="shared" si="260"/>
        <v>-36.159101282405118</v>
      </c>
    </row>
    <row r="396" spans="2:16" ht="15">
      <c r="B396" s="96">
        <v>45146</v>
      </c>
      <c r="C396" s="611">
        <v>2.52</v>
      </c>
      <c r="H396" s="646">
        <f>+'BRL USD'!AG616</f>
        <v>4.9217006999999997</v>
      </c>
      <c r="I396" s="646">
        <f>+RBOB!AI616</f>
        <v>2.8451</v>
      </c>
      <c r="J396" s="622">
        <f t="shared" si="254"/>
        <v>2.5951</v>
      </c>
      <c r="K396" s="622">
        <f t="shared" si="255"/>
        <v>0.68555275720000008</v>
      </c>
      <c r="L396" s="622">
        <f t="shared" si="256"/>
        <v>2.5238634888952106E-2</v>
      </c>
      <c r="M396" s="623">
        <f t="shared" si="257"/>
        <v>0.71079139208895215</v>
      </c>
      <c r="N396" s="623">
        <f t="shared" si="258"/>
        <v>3.49830249199817</v>
      </c>
      <c r="O396" s="623">
        <f t="shared" si="259"/>
        <v>0.97830249199816999</v>
      </c>
      <c r="P396" s="645">
        <f t="shared" si="260"/>
        <v>-38.82152746024483</v>
      </c>
    </row>
    <row r="397" spans="2:16" ht="15">
      <c r="B397" s="96">
        <v>45147</v>
      </c>
      <c r="C397" s="611">
        <v>2.52</v>
      </c>
      <c r="H397" s="646">
        <f>+'BRL USD'!AG617</f>
        <v>4.9014994999999999</v>
      </c>
      <c r="I397" s="646">
        <f>+RBOB!AI617</f>
        <v>2.9283999999999999</v>
      </c>
      <c r="J397" s="622">
        <f t="shared" si="254"/>
        <v>2.6783999999999999</v>
      </c>
      <c r="K397" s="622">
        <f t="shared" si="255"/>
        <v>0.70755828480000005</v>
      </c>
      <c r="L397" s="622">
        <f t="shared" si="256"/>
        <v>2.5301439896097101E-2</v>
      </c>
      <c r="M397" s="623">
        <f t="shared" si="257"/>
        <v>0.73285972469609717</v>
      </c>
      <c r="N397" s="623">
        <f t="shared" si="258"/>
        <v>3.592111574168058</v>
      </c>
      <c r="O397" s="623">
        <f t="shared" si="259"/>
        <v>1.072111574168058</v>
      </c>
      <c r="P397" s="645">
        <f t="shared" si="260"/>
        <v>-42.544110086034046</v>
      </c>
    </row>
    <row r="398" spans="2:16" ht="15">
      <c r="B398" s="96">
        <v>45148</v>
      </c>
      <c r="C398" s="611">
        <v>2.52</v>
      </c>
      <c r="H398" s="646">
        <f>+'BRL USD'!AG618</f>
        <v>4.8512000000000004</v>
      </c>
      <c r="I398" s="646">
        <f>+RBOB!AI618</f>
        <v>2.9047000000000001</v>
      </c>
      <c r="J398" s="622">
        <f t="shared" si="254"/>
        <v>2.6547000000000001</v>
      </c>
      <c r="K398" s="622">
        <f t="shared" si="255"/>
        <v>0.7012974084000001</v>
      </c>
      <c r="L398" s="622">
        <f t="shared" si="256"/>
        <v>2.546009234828496E-2</v>
      </c>
      <c r="M398" s="623">
        <f t="shared" si="257"/>
        <v>0.72675750074828505</v>
      </c>
      <c r="N398" s="623">
        <f t="shared" si="258"/>
        <v>3.5256459876300807</v>
      </c>
      <c r="O398" s="623">
        <f t="shared" si="259"/>
        <v>1.0056459876300807</v>
      </c>
      <c r="P398" s="645">
        <f t="shared" si="260"/>
        <v>-39.906586810717485</v>
      </c>
    </row>
    <row r="399" spans="2:16" ht="15">
      <c r="B399" s="96">
        <v>45149</v>
      </c>
      <c r="C399" s="611">
        <v>2.52</v>
      </c>
      <c r="H399" s="646">
        <f>+'BRL USD'!AG619</f>
        <v>4.8918007000000001</v>
      </c>
      <c r="I399" s="646">
        <f>+RBOB!AI619</f>
        <v>2.9649000000000001</v>
      </c>
      <c r="J399" s="622">
        <f t="shared" si="254"/>
        <v>2.7149000000000001</v>
      </c>
      <c r="K399" s="622">
        <f t="shared" si="255"/>
        <v>0.71720056280000011</v>
      </c>
      <c r="L399" s="622">
        <f t="shared" si="256"/>
        <v>2.5331777519063684E-2</v>
      </c>
      <c r="M399" s="623">
        <f t="shared" si="257"/>
        <v>0.74253234031906379</v>
      </c>
      <c r="N399" s="623">
        <f t="shared" si="258"/>
        <v>3.6323202221454345</v>
      </c>
      <c r="O399" s="623">
        <f t="shared" si="259"/>
        <v>1.1123202221454345</v>
      </c>
      <c r="P399" s="645">
        <f t="shared" si="260"/>
        <v>-44.13969135497755</v>
      </c>
    </row>
    <row r="400" spans="2:16" ht="15">
      <c r="B400" s="96">
        <v>45152</v>
      </c>
      <c r="C400" s="611">
        <v>2.52</v>
      </c>
      <c r="H400" s="646">
        <f>+'BRL USD'!AG620</f>
        <v>4.9474999999999998</v>
      </c>
      <c r="I400" s="646">
        <f>+RBOB!AI620</f>
        <v>2.9062000000000001</v>
      </c>
      <c r="J400" s="622">
        <f t="shared" ref="J400:J405" si="261">+I400-0.25</f>
        <v>2.6562000000000001</v>
      </c>
      <c r="K400" s="622">
        <f t="shared" ref="K400:K405" si="262">(+J400*$K$30)/1000</f>
        <v>0.70169366640000008</v>
      </c>
      <c r="L400" s="622">
        <f t="shared" ref="L400:L405" si="263">((75/H400)+10)/1000</f>
        <v>2.5159171298635676E-2</v>
      </c>
      <c r="M400" s="623">
        <f t="shared" ref="M400:M405" si="264">+K400+L400</f>
        <v>0.72685283769863573</v>
      </c>
      <c r="N400" s="623">
        <f t="shared" ref="N400:N405" si="265">+M400*H400</f>
        <v>3.596104414514</v>
      </c>
      <c r="O400" s="623">
        <f t="shared" ref="O400:O405" si="266">+N400-C400</f>
        <v>1.076104414514</v>
      </c>
      <c r="P400" s="645">
        <f t="shared" ref="P400:P405" si="267">(1-(+N400/C400))*100</f>
        <v>-42.702556131507933</v>
      </c>
    </row>
    <row r="401" spans="2:16" ht="15">
      <c r="B401" s="96">
        <v>45153</v>
      </c>
      <c r="C401" s="611">
        <v>2.52</v>
      </c>
      <c r="H401" s="646">
        <f>+'BRL USD'!AG621</f>
        <v>4.9805999999999999</v>
      </c>
      <c r="I401" s="646">
        <f>+RBOB!AI621</f>
        <v>2.8475999999999999</v>
      </c>
      <c r="J401" s="622">
        <f t="shared" si="261"/>
        <v>2.5975999999999999</v>
      </c>
      <c r="K401" s="622">
        <f t="shared" si="262"/>
        <v>0.68621318720000002</v>
      </c>
      <c r="L401" s="622">
        <f t="shared" si="263"/>
        <v>2.5058426695578846E-2</v>
      </c>
      <c r="M401" s="623">
        <f t="shared" si="264"/>
        <v>0.71127161389557891</v>
      </c>
      <c r="N401" s="623">
        <f t="shared" si="265"/>
        <v>3.5425594001683205</v>
      </c>
      <c r="O401" s="623">
        <f t="shared" si="266"/>
        <v>1.0225594001683205</v>
      </c>
      <c r="P401" s="645">
        <f t="shared" si="267"/>
        <v>-40.577753974933351</v>
      </c>
    </row>
    <row r="402" spans="2:16" ht="15">
      <c r="B402" s="687">
        <v>45154</v>
      </c>
      <c r="C402" s="643">
        <v>2.93</v>
      </c>
      <c r="H402" s="646">
        <f>+'BRL USD'!AG622</f>
        <v>4.9764999999999997</v>
      </c>
      <c r="I402" s="646">
        <f>+RBOB!AI622</f>
        <v>2.8671000000000002</v>
      </c>
      <c r="J402" s="622">
        <f t="shared" si="261"/>
        <v>2.6171000000000002</v>
      </c>
      <c r="K402" s="622">
        <f t="shared" si="262"/>
        <v>0.69136454120000013</v>
      </c>
      <c r="L402" s="622">
        <f t="shared" si="263"/>
        <v>2.5070832914699089E-2</v>
      </c>
      <c r="M402" s="623">
        <f t="shared" si="264"/>
        <v>0.71643537411469926</v>
      </c>
      <c r="N402" s="623">
        <f t="shared" si="265"/>
        <v>3.5653406392818008</v>
      </c>
      <c r="O402" s="623">
        <f t="shared" si="266"/>
        <v>0.63534063928180062</v>
      </c>
      <c r="P402" s="645">
        <f t="shared" si="267"/>
        <v>-21.683980862860096</v>
      </c>
    </row>
    <row r="403" spans="2:16" ht="15">
      <c r="B403" s="96">
        <v>45155</v>
      </c>
      <c r="C403" s="611">
        <v>2.93</v>
      </c>
      <c r="H403" s="646">
        <f>+'BRL USD'!AG623</f>
        <v>4.9809999999999999</v>
      </c>
      <c r="I403" s="646">
        <f>+RBOB!AI623</f>
        <v>2.8216999999999999</v>
      </c>
      <c r="J403" s="622">
        <f t="shared" si="261"/>
        <v>2.5716999999999999</v>
      </c>
      <c r="K403" s="622">
        <f t="shared" si="262"/>
        <v>0.67937113240000013</v>
      </c>
      <c r="L403" s="622">
        <f t="shared" si="263"/>
        <v>2.5057217426219636E-2</v>
      </c>
      <c r="M403" s="623">
        <f t="shared" si="264"/>
        <v>0.70442834982621982</v>
      </c>
      <c r="N403" s="623">
        <f t="shared" si="265"/>
        <v>3.5087576104844009</v>
      </c>
      <c r="O403" s="623">
        <f t="shared" si="266"/>
        <v>0.57875761048440078</v>
      </c>
      <c r="P403" s="645">
        <f t="shared" si="267"/>
        <v>-19.752819470457371</v>
      </c>
    </row>
    <row r="404" spans="2:16" ht="15">
      <c r="B404" s="96">
        <v>45156</v>
      </c>
      <c r="C404" s="611">
        <v>2.93</v>
      </c>
      <c r="H404" s="646">
        <f>+'BRL USD'!AG624</f>
        <v>4.9718</v>
      </c>
      <c r="I404" s="646">
        <f>+RBOB!AI624</f>
        <v>2.8231999999999999</v>
      </c>
      <c r="J404" s="622">
        <f t="shared" si="261"/>
        <v>2.5731999999999999</v>
      </c>
      <c r="K404" s="622">
        <f t="shared" si="262"/>
        <v>0.67976739040000012</v>
      </c>
      <c r="L404" s="622">
        <f t="shared" si="263"/>
        <v>2.5085079850356011E-2</v>
      </c>
      <c r="M404" s="623">
        <f t="shared" si="264"/>
        <v>0.70485247025035613</v>
      </c>
      <c r="N404" s="623">
        <f t="shared" si="265"/>
        <v>3.5043855115907205</v>
      </c>
      <c r="O404" s="623">
        <f t="shared" si="266"/>
        <v>0.57438551159072038</v>
      </c>
      <c r="P404" s="645">
        <f t="shared" si="267"/>
        <v>-19.603601078181576</v>
      </c>
    </row>
    <row r="405" spans="2:16" ht="15">
      <c r="B405" s="96">
        <v>45159</v>
      </c>
      <c r="C405" s="611">
        <v>2.93</v>
      </c>
      <c r="H405" s="646">
        <f>+'BRL USD'!AG625</f>
        <v>4.9840999999999998</v>
      </c>
      <c r="I405" s="646">
        <f>+RBOB!AI625</f>
        <v>2.7726000000000002</v>
      </c>
      <c r="J405" s="622">
        <f t="shared" si="261"/>
        <v>2.5226000000000002</v>
      </c>
      <c r="K405" s="622">
        <f t="shared" si="262"/>
        <v>0.66640028720000011</v>
      </c>
      <c r="L405" s="622">
        <f t="shared" si="263"/>
        <v>2.504785216990028E-2</v>
      </c>
      <c r="M405" s="623">
        <f t="shared" si="264"/>
        <v>0.69144813936990035</v>
      </c>
      <c r="N405" s="623">
        <f t="shared" si="265"/>
        <v>3.4462466714335203</v>
      </c>
      <c r="O405" s="623">
        <f t="shared" si="266"/>
        <v>0.5162466714335201</v>
      </c>
      <c r="P405" s="645">
        <f t="shared" si="267"/>
        <v>-17.619340321963151</v>
      </c>
    </row>
    <row r="406" spans="2:16" ht="15">
      <c r="B406" s="96">
        <v>45160</v>
      </c>
      <c r="C406" s="611">
        <v>2.93</v>
      </c>
      <c r="H406" s="646">
        <f>+'BRL USD'!AG626</f>
        <v>4.9424999999999999</v>
      </c>
      <c r="I406" s="646">
        <f>+RBOB!AI626</f>
        <v>2.7890999999999999</v>
      </c>
      <c r="J406" s="622">
        <f t="shared" ref="J406:J413" si="268">+I406-0.25</f>
        <v>2.5390999999999999</v>
      </c>
      <c r="K406" s="622">
        <f t="shared" ref="K406:K413" si="269">(+J406*$K$30)/1000</f>
        <v>0.67075912520000014</v>
      </c>
      <c r="L406" s="622">
        <f t="shared" ref="L406:L413" si="270">((75/H406)+10)/1000</f>
        <v>2.5174506828528075E-2</v>
      </c>
      <c r="M406" s="623">
        <f t="shared" ref="M406:M413" si="271">+K406+L406</f>
        <v>0.6959336320285282</v>
      </c>
      <c r="N406" s="623">
        <f t="shared" ref="N406:N413" si="272">+M406*H406</f>
        <v>3.4396519763010005</v>
      </c>
      <c r="O406" s="623">
        <f t="shared" ref="O406:O413" si="273">+N406-C406</f>
        <v>0.50965197630100034</v>
      </c>
      <c r="P406" s="645">
        <f t="shared" ref="P406:P413" si="274">(1-(+N406/C406))*100</f>
        <v>-17.394265402764518</v>
      </c>
    </row>
    <row r="407" spans="2:16" ht="15">
      <c r="B407" s="96">
        <v>45161</v>
      </c>
      <c r="C407" s="611">
        <v>2.93</v>
      </c>
      <c r="H407" s="646">
        <f>+'BRL USD'!AG627</f>
        <v>4.8971</v>
      </c>
      <c r="I407" s="646">
        <f>+RBOB!AI627</f>
        <v>2.7688000000000001</v>
      </c>
      <c r="J407" s="622">
        <f t="shared" si="268"/>
        <v>2.5188000000000001</v>
      </c>
      <c r="K407" s="622">
        <f t="shared" si="269"/>
        <v>0.66539643360000011</v>
      </c>
      <c r="L407" s="622">
        <f t="shared" si="270"/>
        <v>2.5315186538972044E-2</v>
      </c>
      <c r="M407" s="623">
        <f t="shared" si="271"/>
        <v>0.69071162013897214</v>
      </c>
      <c r="N407" s="623">
        <f t="shared" si="272"/>
        <v>3.3824838749825603</v>
      </c>
      <c r="O407" s="623">
        <f t="shared" si="273"/>
        <v>0.45248387498256015</v>
      </c>
      <c r="P407" s="645">
        <f t="shared" si="274"/>
        <v>-15.443135664933783</v>
      </c>
    </row>
    <row r="408" spans="2:16" ht="15">
      <c r="B408" s="96">
        <v>45162</v>
      </c>
      <c r="C408" s="611">
        <v>2.93</v>
      </c>
      <c r="H408" s="646">
        <f>+'BRL USD'!AG628</f>
        <v>4.8742000000000001</v>
      </c>
      <c r="I408" s="646">
        <f>+RBOB!AI628</f>
        <v>2.78</v>
      </c>
      <c r="J408" s="622">
        <f t="shared" si="268"/>
        <v>2.5299999999999998</v>
      </c>
      <c r="K408" s="622">
        <f t="shared" si="269"/>
        <v>0.66835516000000006</v>
      </c>
      <c r="L408" s="622">
        <f t="shared" si="270"/>
        <v>2.5387140453818062E-2</v>
      </c>
      <c r="M408" s="623">
        <f t="shared" si="271"/>
        <v>0.69374230045381813</v>
      </c>
      <c r="N408" s="623">
        <f t="shared" si="272"/>
        <v>3.3814387208720005</v>
      </c>
      <c r="O408" s="623">
        <f t="shared" si="273"/>
        <v>0.45143872087200032</v>
      </c>
      <c r="P408" s="645">
        <f t="shared" si="274"/>
        <v>-15.407464876177478</v>
      </c>
    </row>
    <row r="409" spans="2:16" ht="15">
      <c r="B409" s="96">
        <v>45163</v>
      </c>
      <c r="C409" s="611">
        <v>2.93</v>
      </c>
      <c r="H409" s="646">
        <f>+'BRL USD'!AG629</f>
        <v>4.8765999999999998</v>
      </c>
      <c r="I409" s="646">
        <f>+RBOB!AI629</f>
        <v>2.8763999999999998</v>
      </c>
      <c r="J409" s="622">
        <f t="shared" si="268"/>
        <v>2.6263999999999998</v>
      </c>
      <c r="K409" s="622">
        <f t="shared" si="269"/>
        <v>0.69382134080000002</v>
      </c>
      <c r="L409" s="622">
        <f t="shared" si="270"/>
        <v>2.5379567731616291E-2</v>
      </c>
      <c r="M409" s="623">
        <f t="shared" si="271"/>
        <v>0.71920090853161633</v>
      </c>
      <c r="N409" s="623">
        <f t="shared" si="272"/>
        <v>3.50725515054528</v>
      </c>
      <c r="O409" s="623">
        <f t="shared" si="273"/>
        <v>0.57725515054527987</v>
      </c>
      <c r="P409" s="645">
        <f t="shared" si="274"/>
        <v>-19.701540974241638</v>
      </c>
    </row>
    <row r="410" spans="2:16" ht="15">
      <c r="B410" s="104">
        <v>45166</v>
      </c>
      <c r="C410" s="611">
        <v>2.93</v>
      </c>
      <c r="H410" s="646">
        <f>+'BRL USD'!AG630</f>
        <v>4.8933</v>
      </c>
      <c r="I410" s="646">
        <f>+RBOB!AI630</f>
        <v>2.7957000000000001</v>
      </c>
      <c r="J410" s="622">
        <f t="shared" si="268"/>
        <v>2.5457000000000001</v>
      </c>
      <c r="K410" s="622">
        <f t="shared" si="269"/>
        <v>0.67250266040000006</v>
      </c>
      <c r="L410" s="622">
        <f t="shared" si="270"/>
        <v>2.5327079884740356E-2</v>
      </c>
      <c r="M410" s="623">
        <f t="shared" si="271"/>
        <v>0.69782974028474043</v>
      </c>
      <c r="N410" s="623">
        <f t="shared" si="272"/>
        <v>3.4146902681353204</v>
      </c>
      <c r="O410" s="623">
        <f t="shared" si="273"/>
        <v>0.48469026813532023</v>
      </c>
      <c r="P410" s="645">
        <f t="shared" si="274"/>
        <v>-16.542329970488744</v>
      </c>
    </row>
    <row r="411" spans="2:16" ht="15">
      <c r="B411" s="96">
        <v>45167</v>
      </c>
      <c r="C411" s="611">
        <v>2.93</v>
      </c>
      <c r="H411" s="646">
        <f>+'BRL USD'!AG631</f>
        <v>4.87</v>
      </c>
      <c r="I411" s="646">
        <f>+RBOB!AI631</f>
        <v>2.7905000000000002</v>
      </c>
      <c r="J411" s="622">
        <f t="shared" si="268"/>
        <v>2.5405000000000002</v>
      </c>
      <c r="K411" s="622">
        <f t="shared" si="269"/>
        <v>0.67112896600000016</v>
      </c>
      <c r="L411" s="622">
        <f t="shared" si="270"/>
        <v>2.5400410677618068E-2</v>
      </c>
      <c r="M411" s="623">
        <f t="shared" si="271"/>
        <v>0.69652937667761827</v>
      </c>
      <c r="N411" s="623">
        <f t="shared" si="272"/>
        <v>3.3920980644200012</v>
      </c>
      <c r="O411" s="623">
        <f t="shared" si="273"/>
        <v>0.46209806442000101</v>
      </c>
      <c r="P411" s="645">
        <f t="shared" si="274"/>
        <v>-15.771264997269663</v>
      </c>
    </row>
    <row r="412" spans="2:16" ht="15">
      <c r="B412" s="96">
        <v>45168</v>
      </c>
      <c r="C412" s="611">
        <v>2.93</v>
      </c>
      <c r="H412" s="646">
        <f>+'BRL USD'!AG632</f>
        <v>4.8647</v>
      </c>
      <c r="I412" s="646">
        <f>+RBOB!AI632</f>
        <v>2.8092000000000001</v>
      </c>
      <c r="J412" s="622">
        <f t="shared" si="268"/>
        <v>2.5592000000000001</v>
      </c>
      <c r="K412" s="622">
        <f t="shared" si="269"/>
        <v>0.67606898240000013</v>
      </c>
      <c r="L412" s="622">
        <f t="shared" si="270"/>
        <v>2.5417189138076345E-2</v>
      </c>
      <c r="M412" s="623">
        <f t="shared" si="271"/>
        <v>0.70148617153807646</v>
      </c>
      <c r="N412" s="623">
        <f t="shared" si="272"/>
        <v>3.4125197786812804</v>
      </c>
      <c r="O412" s="623">
        <f t="shared" si="273"/>
        <v>0.48251977868128026</v>
      </c>
      <c r="P412" s="645">
        <f t="shared" si="274"/>
        <v>-16.468251832125613</v>
      </c>
    </row>
    <row r="413" spans="2:16" ht="15">
      <c r="B413" s="96">
        <v>45169</v>
      </c>
      <c r="C413" s="611">
        <v>2.93</v>
      </c>
      <c r="H413" s="646">
        <f>+'BRL USD'!AG633</f>
        <v>4.9212999999999996</v>
      </c>
      <c r="I413" s="646">
        <f>+RBOB!AI633</f>
        <v>2.7664</v>
      </c>
      <c r="J413" s="622">
        <f t="shared" si="268"/>
        <v>2.5164</v>
      </c>
      <c r="K413" s="622">
        <f t="shared" si="269"/>
        <v>0.66476242080000003</v>
      </c>
      <c r="L413" s="622">
        <f t="shared" si="270"/>
        <v>2.5239875642614755E-2</v>
      </c>
      <c r="M413" s="623">
        <f t="shared" si="271"/>
        <v>0.69000229644261479</v>
      </c>
      <c r="N413" s="623">
        <f t="shared" si="272"/>
        <v>3.3957083014830398</v>
      </c>
      <c r="O413" s="623">
        <f t="shared" si="273"/>
        <v>0.46570830148303966</v>
      </c>
      <c r="P413" s="645">
        <f t="shared" si="274"/>
        <v>-15.894481279284634</v>
      </c>
    </row>
    <row r="414" spans="2:16" ht="15">
      <c r="B414" s="96">
        <v>45170</v>
      </c>
      <c r="C414" s="611">
        <v>2.93</v>
      </c>
      <c r="H414" s="646">
        <f>+'BRL USD'!AH634</f>
        <v>4.921986513756953</v>
      </c>
      <c r="I414" s="646">
        <f>+RBOB!AJ634</f>
        <v>2.5912000000000002</v>
      </c>
      <c r="J414" s="622">
        <f t="shared" ref="J414" si="275">+I414-0.25</f>
        <v>2.3412000000000002</v>
      </c>
      <c r="K414" s="622">
        <f t="shared" ref="K414" si="276">(+J414*$K$30)/1000</f>
        <v>0.61847948640000017</v>
      </c>
      <c r="L414" s="622">
        <f t="shared" ref="L414" si="277">((75/H414)+10)/1000</f>
        <v>2.523775E-2</v>
      </c>
      <c r="M414" s="623">
        <f t="shared" ref="M414" si="278">+K414+L414</f>
        <v>0.64371723640000011</v>
      </c>
      <c r="N414" s="623">
        <f t="shared" ref="N414" si="279">+M414*H414</f>
        <v>3.1683675562336968</v>
      </c>
      <c r="O414" s="623">
        <f t="shared" ref="O414" si="280">+N414-C414</f>
        <v>0.23836755623369665</v>
      </c>
      <c r="P414" s="645">
        <f t="shared" ref="P414" si="281">(1-(+N414/C414))*100</f>
        <v>-8.1354114755527895</v>
      </c>
    </row>
    <row r="415" spans="2:16" ht="15">
      <c r="B415" s="104">
        <v>45173</v>
      </c>
      <c r="C415" s="611">
        <v>2.93</v>
      </c>
      <c r="H415" s="646">
        <f>+'BRL USD'!AH635</f>
        <v>4.921986513756953</v>
      </c>
      <c r="I415" s="646">
        <f>+RBOB!AJ635</f>
        <v>2.5912000000000002</v>
      </c>
      <c r="J415" s="622">
        <f t="shared" ref="J415:J422" si="282">+I415-0.25</f>
        <v>2.3412000000000002</v>
      </c>
      <c r="K415" s="622">
        <f t="shared" ref="K415:K422" si="283">(+J415*$K$30)/1000</f>
        <v>0.61847948640000017</v>
      </c>
      <c r="L415" s="622">
        <f t="shared" ref="L415:L422" si="284">((75/H415)+10)/1000</f>
        <v>2.523775E-2</v>
      </c>
      <c r="M415" s="623">
        <f t="shared" ref="M415:M422" si="285">+K415+L415</f>
        <v>0.64371723640000011</v>
      </c>
      <c r="N415" s="623">
        <f t="shared" ref="N415:N422" si="286">+M415*H415</f>
        <v>3.1683675562336968</v>
      </c>
      <c r="O415" s="623">
        <f t="shared" ref="O415:O422" si="287">+N415-C415</f>
        <v>0.23836755623369665</v>
      </c>
      <c r="P415" s="645">
        <f t="shared" ref="P415:P422" si="288">(1-(+N415/C415))*100</f>
        <v>-8.1354114755527895</v>
      </c>
    </row>
    <row r="416" spans="2:16" ht="15">
      <c r="B416" s="96">
        <v>45174</v>
      </c>
      <c r="C416" s="611">
        <v>2.93</v>
      </c>
      <c r="H416" s="646">
        <f>+'BRL USD'!AH636</f>
        <v>4.9699</v>
      </c>
      <c r="I416" s="646">
        <f>+RBOB!AJ636</f>
        <v>2.581</v>
      </c>
      <c r="J416" s="622">
        <f t="shared" si="282"/>
        <v>2.331</v>
      </c>
      <c r="K416" s="622">
        <f t="shared" si="283"/>
        <v>0.61578493200000006</v>
      </c>
      <c r="L416" s="622">
        <f t="shared" si="284"/>
        <v>2.5090846898327933E-2</v>
      </c>
      <c r="M416" s="623">
        <f t="shared" si="285"/>
        <v>0.64087577889832803</v>
      </c>
      <c r="N416" s="623">
        <f t="shared" si="286"/>
        <v>3.1850885335468004</v>
      </c>
      <c r="O416" s="623">
        <f t="shared" si="287"/>
        <v>0.25508853354680028</v>
      </c>
      <c r="P416" s="645">
        <f t="shared" si="288"/>
        <v>-8.7060932951126269</v>
      </c>
    </row>
    <row r="417" spans="2:16" ht="15">
      <c r="B417" s="96">
        <v>45175</v>
      </c>
      <c r="C417" s="611">
        <v>2.93</v>
      </c>
      <c r="H417" s="646">
        <f>+'BRL USD'!AH637</f>
        <v>4.9756</v>
      </c>
      <c r="I417" s="646">
        <f>+RBOB!AJ637</f>
        <v>2.6013999999999999</v>
      </c>
      <c r="J417" s="622">
        <f t="shared" si="282"/>
        <v>2.3513999999999999</v>
      </c>
      <c r="K417" s="622">
        <f t="shared" si="283"/>
        <v>0.62117404080000005</v>
      </c>
      <c r="L417" s="622">
        <f t="shared" si="284"/>
        <v>2.5073558967762682E-2</v>
      </c>
      <c r="M417" s="623">
        <f t="shared" si="285"/>
        <v>0.64624759976776269</v>
      </c>
      <c r="N417" s="623">
        <f t="shared" si="286"/>
        <v>3.21546955740448</v>
      </c>
      <c r="O417" s="623">
        <f t="shared" si="287"/>
        <v>0.28546955740447988</v>
      </c>
      <c r="P417" s="645">
        <f t="shared" si="288"/>
        <v>-9.7429883073201218</v>
      </c>
    </row>
    <row r="418" spans="2:16" ht="15">
      <c r="B418" s="96">
        <v>45176</v>
      </c>
      <c r="C418" s="611">
        <v>2.93</v>
      </c>
      <c r="H418" s="646">
        <f>+'BRL USD'!AH638</f>
        <v>4.9756</v>
      </c>
      <c r="I418" s="646">
        <f>+RBOB!AJ638</f>
        <v>2.6230000000000002</v>
      </c>
      <c r="J418" s="622">
        <f t="shared" si="282"/>
        <v>2.3730000000000002</v>
      </c>
      <c r="K418" s="622">
        <f t="shared" si="283"/>
        <v>0.62688015600000013</v>
      </c>
      <c r="L418" s="622">
        <f t="shared" si="284"/>
        <v>2.5073558967762682E-2</v>
      </c>
      <c r="M418" s="623">
        <f t="shared" si="285"/>
        <v>0.65195371496776278</v>
      </c>
      <c r="N418" s="623">
        <f t="shared" si="286"/>
        <v>3.2438609041936006</v>
      </c>
      <c r="O418" s="623">
        <f t="shared" si="287"/>
        <v>0.31386090419360047</v>
      </c>
      <c r="P418" s="645">
        <f t="shared" si="288"/>
        <v>-10.711976252341305</v>
      </c>
    </row>
    <row r="419" spans="2:16" ht="15">
      <c r="B419" s="96">
        <v>45177</v>
      </c>
      <c r="C419" s="611">
        <v>2.93</v>
      </c>
      <c r="H419" s="646">
        <f>+'BRL USD'!AH639</f>
        <v>4.9828999999999999</v>
      </c>
      <c r="I419" s="646">
        <f>+RBOB!AJ639</f>
        <v>2.6537000000000002</v>
      </c>
      <c r="J419" s="622">
        <f t="shared" si="282"/>
        <v>2.4037000000000002</v>
      </c>
      <c r="K419" s="622">
        <f t="shared" si="283"/>
        <v>0.63499023640000007</v>
      </c>
      <c r="L419" s="622">
        <f t="shared" si="284"/>
        <v>2.5051476048084449E-2</v>
      </c>
      <c r="M419" s="623">
        <f t="shared" si="285"/>
        <v>0.66004171244808452</v>
      </c>
      <c r="N419" s="623">
        <f t="shared" si="286"/>
        <v>3.2889218489575605</v>
      </c>
      <c r="O419" s="623">
        <f t="shared" si="287"/>
        <v>0.3589218489575603</v>
      </c>
      <c r="P419" s="645">
        <f t="shared" si="288"/>
        <v>-12.249892455889434</v>
      </c>
    </row>
    <row r="420" spans="2:16" ht="15">
      <c r="B420" s="96">
        <v>45180</v>
      </c>
      <c r="C420" s="611">
        <v>2.93</v>
      </c>
      <c r="H420" s="646">
        <f>+'BRL USD'!AH640</f>
        <v>4.9499000000000004</v>
      </c>
      <c r="I420" s="646">
        <f>+RBOB!AJ640</f>
        <v>2.7187000000000001</v>
      </c>
      <c r="J420" s="622">
        <f t="shared" si="282"/>
        <v>2.4687000000000001</v>
      </c>
      <c r="K420" s="622">
        <f t="shared" si="283"/>
        <v>0.65216141640000014</v>
      </c>
      <c r="L420" s="622">
        <f t="shared" si="284"/>
        <v>2.5151821248914116E-2</v>
      </c>
      <c r="M420" s="623">
        <f t="shared" si="285"/>
        <v>0.67731323764891427</v>
      </c>
      <c r="N420" s="623">
        <f t="shared" si="286"/>
        <v>3.3526327950383612</v>
      </c>
      <c r="O420" s="623">
        <f t="shared" si="287"/>
        <v>0.42263279503836104</v>
      </c>
      <c r="P420" s="645">
        <f t="shared" si="288"/>
        <v>-14.424327475711983</v>
      </c>
    </row>
    <row r="421" spans="2:16" ht="15">
      <c r="B421" s="96">
        <v>45181</v>
      </c>
      <c r="C421" s="611">
        <v>2.93</v>
      </c>
      <c r="H421" s="646">
        <f>+'BRL USD'!AH641</f>
        <v>4.9499000000000004</v>
      </c>
      <c r="I421" s="646">
        <f>+RBOB!AJ641</f>
        <v>2.7279</v>
      </c>
      <c r="J421" s="622">
        <f t="shared" si="282"/>
        <v>2.4779</v>
      </c>
      <c r="K421" s="622">
        <f t="shared" si="283"/>
        <v>0.65459179880000007</v>
      </c>
      <c r="L421" s="622">
        <f t="shared" si="284"/>
        <v>2.5151821248914116E-2</v>
      </c>
      <c r="M421" s="623">
        <f t="shared" si="285"/>
        <v>0.6797436200489142</v>
      </c>
      <c r="N421" s="623">
        <f t="shared" si="286"/>
        <v>3.3646629448801209</v>
      </c>
      <c r="O421" s="623">
        <f t="shared" si="287"/>
        <v>0.43466294488012069</v>
      </c>
      <c r="P421" s="645">
        <f t="shared" si="288"/>
        <v>-14.834912794543364</v>
      </c>
    </row>
    <row r="422" spans="2:16" ht="15">
      <c r="B422" s="96">
        <v>45182</v>
      </c>
      <c r="C422" s="611">
        <v>2.93</v>
      </c>
      <c r="H422" s="646">
        <f>+'BRL USD'!AH642</f>
        <v>4.9165000000000001</v>
      </c>
      <c r="I422" s="646">
        <f>+RBOB!AJ642</f>
        <v>2.7383999999999999</v>
      </c>
      <c r="J422" s="622">
        <f t="shared" si="282"/>
        <v>2.4883999999999999</v>
      </c>
      <c r="K422" s="622">
        <f t="shared" si="283"/>
        <v>0.65736560480000006</v>
      </c>
      <c r="L422" s="622">
        <f t="shared" si="284"/>
        <v>2.5254754398454184E-2</v>
      </c>
      <c r="M422" s="623">
        <f t="shared" si="285"/>
        <v>0.68262035919845421</v>
      </c>
      <c r="N422" s="623">
        <f t="shared" si="286"/>
        <v>3.3561029959992004</v>
      </c>
      <c r="O422" s="623">
        <f t="shared" si="287"/>
        <v>0.42610299599920021</v>
      </c>
      <c r="P422" s="645">
        <f t="shared" si="288"/>
        <v>-14.54276436857338</v>
      </c>
    </row>
    <row r="423" spans="2:16" ht="15">
      <c r="B423" s="96">
        <v>45183</v>
      </c>
      <c r="C423" s="611">
        <v>2.93</v>
      </c>
      <c r="H423" s="646">
        <f>+'BRL USD'!AH643</f>
        <v>4.8745000000000003</v>
      </c>
      <c r="I423" s="646">
        <f>+RBOB!AJ643</f>
        <v>2.7427000000000001</v>
      </c>
      <c r="J423" s="622">
        <f t="shared" ref="J423:J432" si="289">+I423-0.25</f>
        <v>2.4927000000000001</v>
      </c>
      <c r="K423" s="622">
        <f t="shared" ref="K423:K432" si="290">(+J423*$K$30)/1000</f>
        <v>0.65850154440000008</v>
      </c>
      <c r="L423" s="622">
        <f t="shared" ref="L423:L432" si="291">((75/H423)+10)/1000</f>
        <v>2.5386193455739049E-2</v>
      </c>
      <c r="M423" s="623">
        <f t="shared" ref="M423:M432" si="292">+K423+L423</f>
        <v>0.68388773785573909</v>
      </c>
      <c r="N423" s="623">
        <f t="shared" ref="N423:N432" si="293">+M423*H423</f>
        <v>3.3336107781778002</v>
      </c>
      <c r="O423" s="623">
        <f t="shared" ref="O423:O432" si="294">+N423-C423</f>
        <v>0.4036107781778</v>
      </c>
      <c r="P423" s="645">
        <f t="shared" ref="P423:P432" si="295">(1-(+N423/C423))*100</f>
        <v>-13.775111883201374</v>
      </c>
    </row>
    <row r="424" spans="2:16" ht="15">
      <c r="B424" s="96">
        <v>45184</v>
      </c>
      <c r="C424" s="611">
        <v>2.93</v>
      </c>
      <c r="H424" s="646">
        <f>+'BRL USD'!AH644</f>
        <v>4.8682999999999996</v>
      </c>
      <c r="I424" s="646">
        <f>+RBOB!AJ644</f>
        <v>2.7081</v>
      </c>
      <c r="J424" s="622">
        <f t="shared" si="289"/>
        <v>2.4581</v>
      </c>
      <c r="K424" s="622">
        <f t="shared" si="290"/>
        <v>0.64936119319999996</v>
      </c>
      <c r="L424" s="622">
        <f t="shared" si="291"/>
        <v>2.5405788468253806E-2</v>
      </c>
      <c r="M424" s="623">
        <f t="shared" si="292"/>
        <v>0.67476698166825377</v>
      </c>
      <c r="N424" s="623">
        <f t="shared" si="293"/>
        <v>3.2849680968555597</v>
      </c>
      <c r="O424" s="623">
        <f t="shared" si="294"/>
        <v>0.35496809685555952</v>
      </c>
      <c r="P424" s="645">
        <f t="shared" si="295"/>
        <v>-12.114952111111243</v>
      </c>
    </row>
    <row r="425" spans="2:16" ht="15">
      <c r="B425" s="96">
        <v>45187</v>
      </c>
      <c r="C425" s="611">
        <v>2.93</v>
      </c>
      <c r="H425" s="646">
        <f>+'BRL USD'!AH645</f>
        <v>4.8529</v>
      </c>
      <c r="I425" s="646">
        <f>+RBOB!AJ645</f>
        <v>2.6979000000000002</v>
      </c>
      <c r="J425" s="622">
        <f t="shared" si="289"/>
        <v>2.4479000000000002</v>
      </c>
      <c r="K425" s="622">
        <f t="shared" si="290"/>
        <v>0.64666663880000008</v>
      </c>
      <c r="L425" s="622">
        <f t="shared" si="291"/>
        <v>2.5454676585134662E-2</v>
      </c>
      <c r="M425" s="623">
        <f t="shared" si="292"/>
        <v>0.67212131538513475</v>
      </c>
      <c r="N425" s="623">
        <f t="shared" si="293"/>
        <v>3.2617375314325203</v>
      </c>
      <c r="O425" s="623">
        <f t="shared" si="294"/>
        <v>0.33173753143252016</v>
      </c>
      <c r="P425" s="645">
        <f t="shared" si="295"/>
        <v>-11.322100048891471</v>
      </c>
    </row>
    <row r="426" spans="2:16" ht="15">
      <c r="B426" s="96">
        <v>45188</v>
      </c>
      <c r="C426" s="611">
        <v>2.93</v>
      </c>
      <c r="H426" s="646">
        <f>+'BRL USD'!AH646</f>
        <v>4.8569000000000004</v>
      </c>
      <c r="I426" s="646">
        <f>+RBOB!AJ646</f>
        <v>2.6581000000000001</v>
      </c>
      <c r="J426" s="622">
        <f t="shared" si="289"/>
        <v>2.4081000000000001</v>
      </c>
      <c r="K426" s="622">
        <f t="shared" si="290"/>
        <v>0.63615259320000006</v>
      </c>
      <c r="L426" s="622">
        <f t="shared" si="291"/>
        <v>2.5441948568016636E-2</v>
      </c>
      <c r="M426" s="623">
        <f t="shared" si="292"/>
        <v>0.66159454176801669</v>
      </c>
      <c r="N426" s="623">
        <f t="shared" si="293"/>
        <v>3.2132985299130805</v>
      </c>
      <c r="O426" s="623">
        <f t="shared" si="294"/>
        <v>0.28329852991308035</v>
      </c>
      <c r="P426" s="645">
        <f t="shared" si="295"/>
        <v>-9.668891805907176</v>
      </c>
    </row>
    <row r="427" spans="2:16" ht="15">
      <c r="B427" s="96">
        <v>45189</v>
      </c>
      <c r="C427" s="611">
        <v>2.93</v>
      </c>
      <c r="H427" s="646">
        <f>+'BRL USD'!AH647</f>
        <v>4.8487</v>
      </c>
      <c r="I427" s="646">
        <f>+RBOB!AJ647</f>
        <v>2.6192000000000002</v>
      </c>
      <c r="J427" s="622">
        <f t="shared" si="289"/>
        <v>2.3692000000000002</v>
      </c>
      <c r="K427" s="622">
        <f t="shared" si="290"/>
        <v>0.62587630240000014</v>
      </c>
      <c r="L427" s="622">
        <f t="shared" si="291"/>
        <v>2.5468063604677543E-2</v>
      </c>
      <c r="M427" s="623">
        <f t="shared" si="292"/>
        <v>0.65134436600467771</v>
      </c>
      <c r="N427" s="623">
        <f t="shared" si="293"/>
        <v>3.1581734274468807</v>
      </c>
      <c r="O427" s="623">
        <f t="shared" si="294"/>
        <v>0.22817342744688052</v>
      </c>
      <c r="P427" s="645">
        <f t="shared" si="295"/>
        <v>-7.7874889913611023</v>
      </c>
    </row>
    <row r="428" spans="2:16" ht="15">
      <c r="B428" s="96">
        <v>45190</v>
      </c>
      <c r="C428" s="611">
        <v>2.93</v>
      </c>
      <c r="H428" s="646">
        <f>+'BRL USD'!AH648</f>
        <v>4.9222999999999999</v>
      </c>
      <c r="I428" s="646">
        <f>+RBOB!AJ648</f>
        <v>2.6198999999999999</v>
      </c>
      <c r="J428" s="622">
        <f t="shared" si="289"/>
        <v>2.3698999999999999</v>
      </c>
      <c r="K428" s="622">
        <f t="shared" si="290"/>
        <v>0.62606122279999998</v>
      </c>
      <c r="L428" s="622">
        <f t="shared" si="291"/>
        <v>2.5236779554273413E-2</v>
      </c>
      <c r="M428" s="623">
        <f t="shared" si="292"/>
        <v>0.65129800235427338</v>
      </c>
      <c r="N428" s="623">
        <f t="shared" si="293"/>
        <v>3.2058841569884398</v>
      </c>
      <c r="O428" s="623">
        <f t="shared" si="294"/>
        <v>0.2758841569884396</v>
      </c>
      <c r="P428" s="645">
        <f t="shared" si="295"/>
        <v>-9.415841535441615</v>
      </c>
    </row>
    <row r="429" spans="2:16" ht="15">
      <c r="B429" s="96">
        <v>45191</v>
      </c>
      <c r="C429" s="611">
        <v>2.93</v>
      </c>
      <c r="H429" s="646">
        <f>+'BRL USD'!AH649</f>
        <v>4.9124999999999996</v>
      </c>
      <c r="I429" s="646">
        <f>+RBOB!AJ649</f>
        <v>2.5617999999999999</v>
      </c>
      <c r="J429" s="622">
        <f t="shared" si="289"/>
        <v>2.3117999999999999</v>
      </c>
      <c r="K429" s="622">
        <f t="shared" si="290"/>
        <v>0.61071282960000006</v>
      </c>
      <c r="L429" s="622">
        <f t="shared" si="291"/>
        <v>2.5267175572519087E-2</v>
      </c>
      <c r="M429" s="623">
        <f t="shared" si="292"/>
        <v>0.63598000517251918</v>
      </c>
      <c r="N429" s="623">
        <f t="shared" si="293"/>
        <v>3.1242517754100003</v>
      </c>
      <c r="O429" s="623">
        <f t="shared" si="294"/>
        <v>0.19425177541000016</v>
      </c>
      <c r="P429" s="645">
        <f t="shared" si="295"/>
        <v>-6.6297534269624592</v>
      </c>
    </row>
    <row r="430" spans="2:16" ht="15">
      <c r="B430" s="96">
        <v>45194</v>
      </c>
      <c r="C430" s="611">
        <v>2.93</v>
      </c>
      <c r="H430" s="646">
        <f>+'BRL USD'!AH650</f>
        <v>4.96</v>
      </c>
      <c r="I430" s="646">
        <f>+RBOB!AJ650</f>
        <v>2.5438999999999998</v>
      </c>
      <c r="J430" s="622">
        <f t="shared" si="289"/>
        <v>2.2938999999999998</v>
      </c>
      <c r="K430" s="622">
        <f t="shared" si="290"/>
        <v>0.60598415080000012</v>
      </c>
      <c r="L430" s="622">
        <f t="shared" si="291"/>
        <v>2.5120967741935483E-2</v>
      </c>
      <c r="M430" s="623">
        <f t="shared" si="292"/>
        <v>0.63110511854193563</v>
      </c>
      <c r="N430" s="623">
        <f t="shared" si="293"/>
        <v>3.1302813879680005</v>
      </c>
      <c r="O430" s="623">
        <f t="shared" si="294"/>
        <v>0.20028138796800032</v>
      </c>
      <c r="P430" s="645">
        <f t="shared" si="295"/>
        <v>-6.8355422514675857</v>
      </c>
    </row>
    <row r="431" spans="2:16" ht="15">
      <c r="B431" s="96">
        <v>45195</v>
      </c>
      <c r="C431" s="611">
        <v>2.93</v>
      </c>
      <c r="H431" s="646">
        <f>+'BRL USD'!AH651</f>
        <v>4.9710999999999999</v>
      </c>
      <c r="I431" s="646">
        <f>+RBOB!AJ651</f>
        <v>2.5621999999999998</v>
      </c>
      <c r="J431" s="622">
        <f t="shared" si="289"/>
        <v>2.3121999999999998</v>
      </c>
      <c r="K431" s="622">
        <f t="shared" si="290"/>
        <v>0.61081849839999991</v>
      </c>
      <c r="L431" s="622">
        <f t="shared" si="291"/>
        <v>2.5087204039347426E-2</v>
      </c>
      <c r="M431" s="623">
        <f t="shared" si="292"/>
        <v>0.6359057024393473</v>
      </c>
      <c r="N431" s="623">
        <f t="shared" si="293"/>
        <v>3.1611508373962391</v>
      </c>
      <c r="O431" s="623">
        <f t="shared" si="294"/>
        <v>0.23115083739623898</v>
      </c>
      <c r="P431" s="645">
        <f t="shared" si="295"/>
        <v>-7.8891070783699391</v>
      </c>
    </row>
    <row r="432" spans="2:16" ht="15">
      <c r="B432" s="96">
        <v>45196</v>
      </c>
      <c r="C432" s="611">
        <v>2.93</v>
      </c>
      <c r="H432" s="646">
        <f>+'BRL USD'!AH652</f>
        <v>5.0282999999999998</v>
      </c>
      <c r="I432" s="646">
        <f>+RBOB!AJ652</f>
        <v>2.5985999999999998</v>
      </c>
      <c r="J432" s="622">
        <f t="shared" si="289"/>
        <v>2.3485999999999998</v>
      </c>
      <c r="K432" s="622">
        <f t="shared" si="290"/>
        <v>0.62043435920000001</v>
      </c>
      <c r="L432" s="622">
        <f t="shared" si="291"/>
        <v>2.4915577829485117E-2</v>
      </c>
      <c r="M432" s="623">
        <f t="shared" si="292"/>
        <v>0.64534993702948518</v>
      </c>
      <c r="N432" s="623">
        <f t="shared" si="293"/>
        <v>3.2450130883653601</v>
      </c>
      <c r="O432" s="623">
        <f t="shared" si="294"/>
        <v>0.31501308836535991</v>
      </c>
      <c r="P432" s="645">
        <f t="shared" si="295"/>
        <v>-10.751299944210224</v>
      </c>
    </row>
    <row r="433" spans="1:16" ht="15">
      <c r="B433" s="96">
        <v>45197</v>
      </c>
      <c r="C433" s="611">
        <v>2.93</v>
      </c>
      <c r="H433" s="646">
        <f>+'BRL USD'!AH653</f>
        <v>5.0468999999999999</v>
      </c>
      <c r="I433" s="646">
        <f>+RBOB!AJ653</f>
        <v>2.5053000000000001</v>
      </c>
      <c r="J433" s="622">
        <f t="shared" ref="J433:J434" si="296">+I433-0.25</f>
        <v>2.2553000000000001</v>
      </c>
      <c r="K433" s="622">
        <f t="shared" ref="K433:K434" si="297">(+J433*$K$30)/1000</f>
        <v>0.59578711160000009</v>
      </c>
      <c r="L433" s="622">
        <f t="shared" ref="L433:L434" si="298">((75/H433)+10)/1000</f>
        <v>2.4860607501634668E-2</v>
      </c>
      <c r="M433" s="623">
        <f t="shared" ref="M433:M434" si="299">+K433+L433</f>
        <v>0.62064771910163474</v>
      </c>
      <c r="N433" s="623">
        <f t="shared" ref="N433:N434" si="300">+M433*H433</f>
        <v>3.1323469735340406</v>
      </c>
      <c r="O433" s="623">
        <f t="shared" ref="O433:O434" si="301">+N433-C433</f>
        <v>0.20234697353404041</v>
      </c>
      <c r="P433" s="645">
        <f t="shared" ref="P433:P434" si="302">(1-(+N433/C433))*100</f>
        <v>-6.9060400523563326</v>
      </c>
    </row>
    <row r="434" spans="1:16" ht="15">
      <c r="B434" s="96">
        <v>45198</v>
      </c>
      <c r="C434" s="611">
        <v>2.93</v>
      </c>
      <c r="H434" s="646">
        <f>+'BRL USD'!AH654</f>
        <v>5.0069999999999997</v>
      </c>
      <c r="I434" s="646">
        <f>+RBOB!AJ654</f>
        <v>2.4399000000000002</v>
      </c>
      <c r="J434" s="622">
        <f t="shared" si="296"/>
        <v>2.1899000000000002</v>
      </c>
      <c r="K434" s="622">
        <f t="shared" si="297"/>
        <v>0.57851026280000006</v>
      </c>
      <c r="L434" s="622">
        <f t="shared" si="298"/>
        <v>2.4979029358897543E-2</v>
      </c>
      <c r="M434" s="623">
        <f t="shared" si="299"/>
        <v>0.60348929215889757</v>
      </c>
      <c r="N434" s="623">
        <f t="shared" si="300"/>
        <v>3.0216708858395998</v>
      </c>
      <c r="O434" s="623">
        <f t="shared" si="301"/>
        <v>9.1670885839599592E-2</v>
      </c>
      <c r="P434" s="645">
        <f t="shared" si="302"/>
        <v>-3.1286991754129634</v>
      </c>
    </row>
    <row r="435" spans="1:16" ht="15">
      <c r="B435" s="96">
        <v>45201</v>
      </c>
      <c r="C435" s="611">
        <v>2.93</v>
      </c>
      <c r="H435" s="646">
        <f>+'BRL USD'!AI655</f>
        <v>5.0673000000000004</v>
      </c>
      <c r="I435" s="646">
        <f>+RBOB!AK655</f>
        <v>2.4121999999999999</v>
      </c>
      <c r="J435" s="622">
        <f t="shared" ref="J435" si="303">+I435-0.25</f>
        <v>2.1621999999999999</v>
      </c>
      <c r="K435" s="622">
        <f t="shared" ref="K435" si="304">(+J435*$K$30)/1000</f>
        <v>0.57119269840000009</v>
      </c>
      <c r="L435" s="622">
        <f t="shared" ref="L435" si="305">((75/H435)+10)/1000</f>
        <v>2.4800781481262208E-2</v>
      </c>
      <c r="M435" s="623">
        <f t="shared" ref="M435" si="306">+K435+L435</f>
        <v>0.59599347988126228</v>
      </c>
      <c r="N435" s="623">
        <f t="shared" ref="N435" si="307">+M435*H435</f>
        <v>3.0200777606023204</v>
      </c>
      <c r="O435" s="623">
        <f t="shared" ref="O435" si="308">+N435-C435</f>
        <v>9.00777606023202E-2</v>
      </c>
      <c r="P435" s="645">
        <f t="shared" ref="P435" si="309">(1-(+N435/C435))*100</f>
        <v>-3.0743263004204824</v>
      </c>
    </row>
    <row r="436" spans="1:16" ht="15">
      <c r="B436" s="96">
        <v>45202</v>
      </c>
      <c r="C436" s="611">
        <v>2.93</v>
      </c>
      <c r="H436" s="646">
        <f>+'BRL USD'!AI656</f>
        <v>5.1093999999999999</v>
      </c>
      <c r="I436" s="646">
        <f>+RBOB!AK656</f>
        <v>2.3601000000000001</v>
      </c>
      <c r="J436" s="622">
        <f t="shared" ref="J436:J438" si="310">+I436-0.25</f>
        <v>2.1101000000000001</v>
      </c>
      <c r="K436" s="622">
        <f t="shared" ref="K436:K438" si="311">(+J436*$K$30)/1000</f>
        <v>0.5574293372000001</v>
      </c>
      <c r="L436" s="622">
        <f t="shared" ref="L436:L438" si="312">((75/H436)+10)/1000</f>
        <v>2.4678827259560811E-2</v>
      </c>
      <c r="M436" s="623">
        <f t="shared" ref="M436:M438" si="313">+K436+L436</f>
        <v>0.58210816445956093</v>
      </c>
      <c r="N436" s="623">
        <f t="shared" ref="N436:N438" si="314">+M436*H436</f>
        <v>2.9742234554896805</v>
      </c>
      <c r="O436" s="623">
        <f t="shared" ref="O436:O438" si="315">+N436-C436</f>
        <v>4.4223455489680319E-2</v>
      </c>
      <c r="P436" s="645">
        <f t="shared" ref="P436:P438" si="316">(1-(+N436/C436))*100</f>
        <v>-1.5093329518662157</v>
      </c>
    </row>
    <row r="437" spans="1:16" ht="15">
      <c r="B437" s="96">
        <v>45203</v>
      </c>
      <c r="C437" s="611">
        <v>2.93</v>
      </c>
      <c r="H437" s="646">
        <f>+'BRL USD'!AI657</f>
        <v>5.1520000000000001</v>
      </c>
      <c r="I437" s="646">
        <f>+RBOB!AK657</f>
        <v>2.198</v>
      </c>
      <c r="J437" s="622">
        <f t="shared" si="310"/>
        <v>1.948</v>
      </c>
      <c r="K437" s="622">
        <f t="shared" si="311"/>
        <v>0.51460705600000001</v>
      </c>
      <c r="L437" s="622">
        <f t="shared" si="312"/>
        <v>2.4557453416149067E-2</v>
      </c>
      <c r="M437" s="623">
        <f t="shared" si="313"/>
        <v>0.53916450941614902</v>
      </c>
      <c r="N437" s="623">
        <f t="shared" si="314"/>
        <v>2.7777755525119998</v>
      </c>
      <c r="O437" s="623">
        <f t="shared" si="315"/>
        <v>-0.15222444748800035</v>
      </c>
      <c r="P437" s="645">
        <f t="shared" si="316"/>
        <v>5.1953736344027446</v>
      </c>
    </row>
    <row r="438" spans="1:16" ht="15">
      <c r="B438" s="96">
        <v>45204</v>
      </c>
      <c r="C438" s="611">
        <v>2.93</v>
      </c>
      <c r="H438" s="646">
        <f>+'BRL USD'!AI658</f>
        <v>5.186721991701245</v>
      </c>
      <c r="I438" s="646">
        <f>+RBOB!AK658</f>
        <v>2.1890000000000001</v>
      </c>
      <c r="J438" s="622">
        <f t="shared" si="310"/>
        <v>1.9390000000000001</v>
      </c>
      <c r="K438" s="622">
        <f t="shared" si="311"/>
        <v>0.512229508</v>
      </c>
      <c r="L438" s="622">
        <f t="shared" si="312"/>
        <v>2.4460000000000003E-2</v>
      </c>
      <c r="M438" s="623">
        <f t="shared" si="313"/>
        <v>0.53668950800000004</v>
      </c>
      <c r="N438" s="623">
        <f t="shared" si="314"/>
        <v>2.7836592738589214</v>
      </c>
      <c r="O438" s="623">
        <f t="shared" si="315"/>
        <v>-0.14634072614107874</v>
      </c>
      <c r="P438" s="645">
        <f t="shared" si="316"/>
        <v>4.9945640321187312</v>
      </c>
    </row>
    <row r="439" spans="1:16" ht="15">
      <c r="B439" s="96">
        <v>45205</v>
      </c>
      <c r="C439" s="611">
        <v>2.93</v>
      </c>
      <c r="H439" s="646">
        <f>+'BRL USD'!AI659</f>
        <v>5.1912000000000003</v>
      </c>
      <c r="I439" s="646">
        <f>+RBOB!AK659</f>
        <v>2.1922000000000001</v>
      </c>
      <c r="J439" s="622">
        <f t="shared" ref="J439:J440" si="317">+I439-0.25</f>
        <v>1.9422000000000001</v>
      </c>
      <c r="K439" s="622">
        <f t="shared" ref="K439:K440" si="318">(+J439*$K$30)/1000</f>
        <v>0.5130748584</v>
      </c>
      <c r="L439" s="622">
        <f t="shared" ref="L439:L440" si="319">((75/H439)+10)/1000</f>
        <v>2.4447526583448911E-2</v>
      </c>
      <c r="M439" s="623">
        <f t="shared" ref="M439:M440" si="320">+K439+L439</f>
        <v>0.53752238498344895</v>
      </c>
      <c r="N439" s="623">
        <f t="shared" ref="N439:N440" si="321">+M439*H439</f>
        <v>2.7903862049260804</v>
      </c>
      <c r="O439" s="623">
        <f t="shared" ref="O439:O440" si="322">+N439-C439</f>
        <v>-0.1396137950739198</v>
      </c>
      <c r="P439" s="645">
        <f t="shared" ref="P439:P440" si="323">(1-(+N439/C439))*100</f>
        <v>4.7649759410894106</v>
      </c>
    </row>
    <row r="440" spans="1:16" ht="15">
      <c r="B440" s="96">
        <v>45208</v>
      </c>
      <c r="C440" s="611">
        <v>2.93</v>
      </c>
      <c r="H440" s="646">
        <f>+'BRL USD'!AI660</f>
        <v>5.1660000000000004</v>
      </c>
      <c r="I440" s="646">
        <f>+RBOB!AK660</f>
        <v>2.2381000000000002</v>
      </c>
      <c r="J440" s="622">
        <f t="shared" si="317"/>
        <v>1.9881000000000002</v>
      </c>
      <c r="K440" s="622">
        <f t="shared" si="318"/>
        <v>0.52520035320000014</v>
      </c>
      <c r="L440" s="622">
        <f t="shared" si="319"/>
        <v>2.4518002322880369E-2</v>
      </c>
      <c r="M440" s="623">
        <f t="shared" si="320"/>
        <v>0.54971835552288051</v>
      </c>
      <c r="N440" s="623">
        <f t="shared" si="321"/>
        <v>2.839845024631201</v>
      </c>
      <c r="O440" s="623">
        <f t="shared" si="322"/>
        <v>-9.0154975368799128E-2</v>
      </c>
      <c r="P440" s="645">
        <f t="shared" si="323"/>
        <v>3.0769616166825609</v>
      </c>
    </row>
    <row r="441" spans="1:16" ht="15">
      <c r="B441" s="96">
        <v>45209</v>
      </c>
      <c r="C441" s="611">
        <v>2.93</v>
      </c>
      <c r="H441" s="646">
        <f>+'BRL USD'!AI661</f>
        <v>5.0856000000000003</v>
      </c>
      <c r="I441" s="646">
        <f>+RBOB!AK661</f>
        <v>2.2584</v>
      </c>
      <c r="J441" s="622">
        <f t="shared" ref="J441:J448" si="324">+I441-0.25</f>
        <v>2.0084</v>
      </c>
      <c r="K441" s="622">
        <f t="shared" ref="K441:K448" si="325">(+J441*$K$30)/1000</f>
        <v>0.53056304480000005</v>
      </c>
      <c r="L441" s="622">
        <f t="shared" ref="L441:L448" si="326">((75/H441)+10)/1000</f>
        <v>2.4747522416234069E-2</v>
      </c>
      <c r="M441" s="623">
        <f t="shared" ref="M441:M448" si="327">+K441+L441</f>
        <v>0.55531056721623417</v>
      </c>
      <c r="N441" s="623">
        <f t="shared" ref="N441:N448" si="328">+M441*H441</f>
        <v>2.8240874206348807</v>
      </c>
      <c r="O441" s="623">
        <f t="shared" ref="O441:O448" si="329">+N441-C441</f>
        <v>-0.10591257936511944</v>
      </c>
      <c r="P441" s="645">
        <f t="shared" ref="P441:P448" si="330">(1-(+N441/C441))*100</f>
        <v>3.6147638008573235</v>
      </c>
    </row>
    <row r="442" spans="1:16" ht="15">
      <c r="B442" s="96">
        <v>45210</v>
      </c>
      <c r="C442" s="611">
        <v>2.93</v>
      </c>
      <c r="H442" s="646">
        <f>+'BRL USD'!AI662</f>
        <v>5.0490000000000004</v>
      </c>
      <c r="I442" s="646">
        <f>+RBOB!AK662</f>
        <v>2.2101000000000002</v>
      </c>
      <c r="J442" s="622">
        <f t="shared" si="324"/>
        <v>1.9601000000000002</v>
      </c>
      <c r="K442" s="622">
        <f t="shared" si="325"/>
        <v>0.51780353720000005</v>
      </c>
      <c r="L442" s="622">
        <f t="shared" si="326"/>
        <v>2.4854426619132501E-2</v>
      </c>
      <c r="M442" s="623">
        <f t="shared" si="327"/>
        <v>0.54265796381913256</v>
      </c>
      <c r="N442" s="623">
        <f t="shared" si="328"/>
        <v>2.7398800593228003</v>
      </c>
      <c r="O442" s="623">
        <f t="shared" si="329"/>
        <v>-0.19011994067719984</v>
      </c>
      <c r="P442" s="645">
        <f t="shared" si="330"/>
        <v>6.4887351766962365</v>
      </c>
    </row>
    <row r="443" spans="1:16" ht="15">
      <c r="B443" s="96">
        <v>45211</v>
      </c>
      <c r="C443" s="611">
        <v>2.93</v>
      </c>
      <c r="H443" s="646">
        <f>+'BRL USD'!AI663</f>
        <v>5.0490000000000004</v>
      </c>
      <c r="I443" s="646">
        <f>+RBOB!AK663</f>
        <v>2.165</v>
      </c>
      <c r="J443" s="622">
        <f t="shared" si="324"/>
        <v>1.915</v>
      </c>
      <c r="K443" s="622">
        <f t="shared" si="325"/>
        <v>0.50588938000000006</v>
      </c>
      <c r="L443" s="622">
        <f t="shared" si="326"/>
        <v>2.4854426619132501E-2</v>
      </c>
      <c r="M443" s="623">
        <f t="shared" si="327"/>
        <v>0.53074380661913256</v>
      </c>
      <c r="N443" s="623">
        <f t="shared" si="328"/>
        <v>2.6797254796200005</v>
      </c>
      <c r="O443" s="623">
        <f t="shared" si="329"/>
        <v>-0.25027452037999964</v>
      </c>
      <c r="P443" s="645">
        <f t="shared" si="330"/>
        <v>8.5417925044368523</v>
      </c>
    </row>
    <row r="444" spans="1:16" ht="15">
      <c r="B444" s="96">
        <v>45212</v>
      </c>
      <c r="C444" s="611">
        <v>2.93</v>
      </c>
      <c r="H444" s="646">
        <f>+'BRL USD'!AI664</f>
        <v>5.0618999999999996</v>
      </c>
      <c r="I444" s="646">
        <f>+RBOB!AK664</f>
        <v>2.2652999999999999</v>
      </c>
      <c r="J444" s="622">
        <f t="shared" si="324"/>
        <v>2.0152999999999999</v>
      </c>
      <c r="K444" s="622">
        <f t="shared" si="325"/>
        <v>0.53238583159999997</v>
      </c>
      <c r="L444" s="622">
        <f t="shared" si="326"/>
        <v>2.4816570852841821E-2</v>
      </c>
      <c r="M444" s="623">
        <f t="shared" si="327"/>
        <v>0.55720240245284181</v>
      </c>
      <c r="N444" s="623">
        <f t="shared" si="328"/>
        <v>2.8205028409760398</v>
      </c>
      <c r="O444" s="623">
        <f t="shared" si="329"/>
        <v>-0.1094971590239604</v>
      </c>
      <c r="P444" s="645">
        <f t="shared" si="330"/>
        <v>3.7371044035481416</v>
      </c>
    </row>
    <row r="445" spans="1:16" ht="15">
      <c r="B445" s="96">
        <v>45215</v>
      </c>
      <c r="C445" s="611">
        <v>2.93</v>
      </c>
      <c r="H445" s="646">
        <f>+'BRL USD'!AI665</f>
        <v>5.0612000000000004</v>
      </c>
      <c r="I445" s="646">
        <f>+RBOB!AK665</f>
        <v>2.2730000000000001</v>
      </c>
      <c r="J445" s="622">
        <f t="shared" si="324"/>
        <v>2.0230000000000001</v>
      </c>
      <c r="K445" s="622">
        <f t="shared" si="325"/>
        <v>0.53441995600000003</v>
      </c>
      <c r="L445" s="622">
        <f t="shared" si="326"/>
        <v>2.4818620090097211E-2</v>
      </c>
      <c r="M445" s="623">
        <f t="shared" si="327"/>
        <v>0.55923857609009719</v>
      </c>
      <c r="N445" s="623">
        <f t="shared" si="328"/>
        <v>2.8304182813072001</v>
      </c>
      <c r="O445" s="623">
        <f t="shared" si="329"/>
        <v>-9.9581718692800081E-2</v>
      </c>
      <c r="P445" s="645">
        <f t="shared" si="330"/>
        <v>3.3986934707440297</v>
      </c>
    </row>
    <row r="446" spans="1:16" ht="15">
      <c r="B446" s="96">
        <v>45216</v>
      </c>
      <c r="C446" s="611">
        <v>2.93</v>
      </c>
      <c r="H446" s="646">
        <f>+'BRL USD'!AI666</f>
        <v>5.0377999999999998</v>
      </c>
      <c r="I446" s="646">
        <f>+RBOB!AK666</f>
        <v>2.2845</v>
      </c>
      <c r="J446" s="622">
        <f t="shared" si="324"/>
        <v>2.0345</v>
      </c>
      <c r="K446" s="622">
        <f t="shared" si="325"/>
        <v>0.53745793399999997</v>
      </c>
      <c r="L446" s="622">
        <f t="shared" si="326"/>
        <v>2.4887450871412125E-2</v>
      </c>
      <c r="M446" s="623">
        <f t="shared" si="327"/>
        <v>0.56234538487141206</v>
      </c>
      <c r="N446" s="623">
        <f t="shared" si="328"/>
        <v>2.8329835799051994</v>
      </c>
      <c r="O446" s="623">
        <f t="shared" si="329"/>
        <v>-9.7016420094800715E-2</v>
      </c>
      <c r="P446" s="645">
        <f t="shared" si="330"/>
        <v>3.3111406175699853</v>
      </c>
    </row>
    <row r="447" spans="1:16" ht="15">
      <c r="B447" s="96">
        <v>45217</v>
      </c>
      <c r="C447" s="611">
        <v>2.93</v>
      </c>
      <c r="H447" s="646">
        <f>+'BRL USD'!AI667</f>
        <v>5.0561999999999996</v>
      </c>
      <c r="I447" s="646">
        <f>+RBOB!AK667</f>
        <v>2.3534999999999999</v>
      </c>
      <c r="J447" s="622">
        <f t="shared" si="324"/>
        <v>2.1034999999999999</v>
      </c>
      <c r="K447" s="622">
        <f t="shared" si="325"/>
        <v>0.55568580200000006</v>
      </c>
      <c r="L447" s="622">
        <f t="shared" si="326"/>
        <v>2.483327400023733E-2</v>
      </c>
      <c r="M447" s="623">
        <f t="shared" si="327"/>
        <v>0.58051907600023744</v>
      </c>
      <c r="N447" s="623">
        <f t="shared" si="328"/>
        <v>2.9352205520724004</v>
      </c>
      <c r="O447" s="623">
        <f t="shared" si="329"/>
        <v>5.2205520724002419E-3</v>
      </c>
      <c r="P447" s="645">
        <f t="shared" si="330"/>
        <v>-0.17817583864847553</v>
      </c>
    </row>
    <row r="448" spans="1:16" ht="15">
      <c r="A448" s="611">
        <f>2.93/5.05</f>
        <v>0.58019801980198027</v>
      </c>
      <c r="B448" s="96">
        <v>45218</v>
      </c>
      <c r="C448" s="611">
        <v>2.93</v>
      </c>
      <c r="H448" s="646">
        <f>+'BRL USD'!AI668</f>
        <v>5.0533999999999999</v>
      </c>
      <c r="I448" s="646">
        <f>+RBOB!AK668</f>
        <v>2.3616999999999999</v>
      </c>
      <c r="J448" s="622">
        <f t="shared" si="324"/>
        <v>2.1116999999999999</v>
      </c>
      <c r="K448" s="622">
        <f t="shared" si="325"/>
        <v>0.55785201240000004</v>
      </c>
      <c r="L448" s="622">
        <f t="shared" si="326"/>
        <v>2.4841492856294771E-2</v>
      </c>
      <c r="M448" s="623">
        <f t="shared" si="327"/>
        <v>0.58269350525629482</v>
      </c>
      <c r="N448" s="623">
        <f t="shared" si="328"/>
        <v>2.9445833594621602</v>
      </c>
      <c r="O448" s="623">
        <f t="shared" si="329"/>
        <v>1.458335946216005E-2</v>
      </c>
      <c r="P448" s="645">
        <f t="shared" si="330"/>
        <v>-0.4977255789133217</v>
      </c>
    </row>
    <row r="449" spans="2:20" ht="15">
      <c r="B449" s="96">
        <v>45219</v>
      </c>
      <c r="C449" s="611">
        <v>2.93</v>
      </c>
      <c r="H449" s="646">
        <f>+'BRL USD'!AI669</f>
        <v>5.0522</v>
      </c>
      <c r="I449" s="646">
        <f>+RBOB!AK669</f>
        <v>2.3736000000000002</v>
      </c>
      <c r="J449" s="622">
        <f t="shared" ref="J449:J457" si="331">+I449-0.25</f>
        <v>2.1236000000000002</v>
      </c>
      <c r="K449" s="622">
        <f t="shared" ref="K449:K457" si="332">(+J449*$K$30)/1000</f>
        <v>0.56099565920000005</v>
      </c>
      <c r="L449" s="622">
        <f t="shared" ref="L449:L457" si="333">((75/H449)+10)/1000</f>
        <v>2.484501801195519E-2</v>
      </c>
      <c r="M449" s="623">
        <f t="shared" ref="M449:M457" si="334">+K449+L449</f>
        <v>0.58584067721195521</v>
      </c>
      <c r="N449" s="623">
        <f t="shared" ref="N449:N457" si="335">+M449*H449</f>
        <v>2.9597842694102403</v>
      </c>
      <c r="O449" s="623">
        <f t="shared" ref="O449:O457" si="336">+N449-C449</f>
        <v>2.978426941024015E-2</v>
      </c>
      <c r="P449" s="645">
        <f t="shared" ref="P449:P457" si="337">(1-(+N449/C449))*100</f>
        <v>-1.0165279662198046</v>
      </c>
      <c r="T449" s="611">
        <v>15000</v>
      </c>
    </row>
    <row r="450" spans="2:20" ht="15">
      <c r="B450" s="96">
        <v>45222</v>
      </c>
      <c r="C450" s="611">
        <v>2.81</v>
      </c>
      <c r="H450" s="646">
        <f>+'BRL USD'!AI670</f>
        <v>5.0157999999999996</v>
      </c>
      <c r="I450" s="646">
        <f>+RBOB!AK670</f>
        <v>2.3285</v>
      </c>
      <c r="J450" s="622">
        <f t="shared" si="331"/>
        <v>2.0785</v>
      </c>
      <c r="K450" s="622">
        <f t="shared" si="332"/>
        <v>0.54908150200000005</v>
      </c>
      <c r="L450" s="622">
        <f t="shared" si="333"/>
        <v>2.495274931217353E-2</v>
      </c>
      <c r="M450" s="623">
        <f t="shared" si="334"/>
        <v>0.57403425131217356</v>
      </c>
      <c r="N450" s="623">
        <f t="shared" si="335"/>
        <v>2.8792409977315998</v>
      </c>
      <c r="O450" s="623">
        <f t="shared" si="336"/>
        <v>6.9240997731599752E-2</v>
      </c>
      <c r="P450" s="645">
        <f t="shared" si="337"/>
        <v>-2.4640924459643943</v>
      </c>
      <c r="T450" s="611">
        <f>15000*3%</f>
        <v>450</v>
      </c>
    </row>
    <row r="451" spans="2:20" ht="15">
      <c r="B451" s="96">
        <v>45223</v>
      </c>
      <c r="C451" s="611">
        <v>2.81</v>
      </c>
      <c r="H451" s="646">
        <f>+'BRL USD'!AI671</f>
        <v>5.0058999999999996</v>
      </c>
      <c r="I451" s="646">
        <f>+RBOB!AK671</f>
        <v>2.2675999999999998</v>
      </c>
      <c r="J451" s="622">
        <f t="shared" si="331"/>
        <v>2.0175999999999998</v>
      </c>
      <c r="K451" s="622">
        <f t="shared" si="332"/>
        <v>0.53299342720000009</v>
      </c>
      <c r="L451" s="622">
        <f t="shared" si="333"/>
        <v>2.4982320861383571E-2</v>
      </c>
      <c r="M451" s="623">
        <f t="shared" si="334"/>
        <v>0.55797574806138361</v>
      </c>
      <c r="N451" s="623">
        <f t="shared" si="335"/>
        <v>2.7931707972204798</v>
      </c>
      <c r="O451" s="623">
        <f t="shared" si="336"/>
        <v>-1.6829202779520269E-2</v>
      </c>
      <c r="P451" s="645">
        <f t="shared" si="337"/>
        <v>0.59890401350606304</v>
      </c>
      <c r="T451" s="611">
        <v>48</v>
      </c>
    </row>
    <row r="452" spans="2:20" ht="15">
      <c r="B452" s="96">
        <v>45224</v>
      </c>
      <c r="C452" s="611">
        <v>2.81</v>
      </c>
      <c r="H452" s="646">
        <f>+'BRL USD'!AI672</f>
        <v>4.9974999999999996</v>
      </c>
      <c r="I452" s="646">
        <f>+RBOB!AK672</f>
        <v>2.2841999999999998</v>
      </c>
      <c r="J452" s="622">
        <f t="shared" si="331"/>
        <v>2.0341999999999998</v>
      </c>
      <c r="K452" s="622">
        <f t="shared" si="332"/>
        <v>0.53737868239999997</v>
      </c>
      <c r="L452" s="622">
        <f t="shared" si="333"/>
        <v>2.5007503751875937E-2</v>
      </c>
      <c r="M452" s="623">
        <f t="shared" si="334"/>
        <v>0.56238618615187597</v>
      </c>
      <c r="N452" s="623">
        <f t="shared" si="335"/>
        <v>2.8105249652939999</v>
      </c>
      <c r="O452" s="623">
        <f t="shared" si="336"/>
        <v>5.2496529399981284E-4</v>
      </c>
      <c r="P452" s="645">
        <f t="shared" si="337"/>
        <v>-1.8682038932382738E-2</v>
      </c>
      <c r="T452" s="198">
        <f>+T450*T451</f>
        <v>21600</v>
      </c>
    </row>
    <row r="453" spans="2:20" ht="15">
      <c r="B453" s="96">
        <v>45225</v>
      </c>
      <c r="C453" s="611">
        <v>2.81</v>
      </c>
      <c r="H453" s="646">
        <f>+'BRL USD'!AI673</f>
        <v>5.0049000000000001</v>
      </c>
      <c r="I453" s="646">
        <f>+RBOB!AK673</f>
        <v>2.2561</v>
      </c>
      <c r="J453" s="622">
        <f t="shared" si="331"/>
        <v>2.0061</v>
      </c>
      <c r="K453" s="622">
        <f t="shared" si="332"/>
        <v>0.52995544920000004</v>
      </c>
      <c r="L453" s="622">
        <f t="shared" si="333"/>
        <v>2.4985314391895941E-2</v>
      </c>
      <c r="M453" s="623">
        <f t="shared" si="334"/>
        <v>0.55494076359189592</v>
      </c>
      <c r="N453" s="623">
        <f t="shared" si="335"/>
        <v>2.7774230277010798</v>
      </c>
      <c r="O453" s="623">
        <f t="shared" si="336"/>
        <v>-3.2576972298920204E-2</v>
      </c>
      <c r="P453" s="645">
        <f t="shared" si="337"/>
        <v>1.1593228576128212</v>
      </c>
    </row>
    <row r="454" spans="2:20" ht="15">
      <c r="B454" s="96">
        <v>45226</v>
      </c>
      <c r="C454" s="611">
        <v>2.81</v>
      </c>
      <c r="H454" s="646">
        <f>+'BRL USD'!AI674</f>
        <v>4.9474</v>
      </c>
      <c r="I454" s="646">
        <f>+RBOB!AK674</f>
        <v>2.3125</v>
      </c>
      <c r="J454" s="622">
        <f t="shared" si="331"/>
        <v>2.0625</v>
      </c>
      <c r="K454" s="622">
        <f t="shared" si="332"/>
        <v>0.54485475000000005</v>
      </c>
      <c r="L454" s="622">
        <f t="shared" si="333"/>
        <v>2.5159477705461456E-2</v>
      </c>
      <c r="M454" s="623">
        <f t="shared" si="334"/>
        <v>0.57001422770546151</v>
      </c>
      <c r="N454" s="623">
        <f t="shared" si="335"/>
        <v>2.8200883901500005</v>
      </c>
      <c r="O454" s="623">
        <f t="shared" si="336"/>
        <v>1.0088390150000404E-2</v>
      </c>
      <c r="P454" s="645">
        <f t="shared" si="337"/>
        <v>-0.35901744306050531</v>
      </c>
    </row>
    <row r="455" spans="2:20" ht="15">
      <c r="B455" s="96">
        <v>45229</v>
      </c>
      <c r="C455" s="611">
        <v>2.81</v>
      </c>
      <c r="H455" s="646">
        <f>+'BRL USD'!AI675</f>
        <v>5.0068000000000001</v>
      </c>
      <c r="I455" s="646">
        <f>+RBOB!AK675</f>
        <v>2.2200000000000002</v>
      </c>
      <c r="J455" s="622">
        <f t="shared" si="331"/>
        <v>1.9700000000000002</v>
      </c>
      <c r="K455" s="622">
        <f t="shared" si="332"/>
        <v>0.52041884000000005</v>
      </c>
      <c r="L455" s="622">
        <f t="shared" si="333"/>
        <v>2.4979627706319407E-2</v>
      </c>
      <c r="M455" s="623">
        <f t="shared" si="334"/>
        <v>0.5453984677063195</v>
      </c>
      <c r="N455" s="623">
        <f t="shared" si="335"/>
        <v>2.7307010481120004</v>
      </c>
      <c r="O455" s="623">
        <f t="shared" si="336"/>
        <v>-7.9298951887999625E-2</v>
      </c>
      <c r="P455" s="645">
        <f t="shared" si="337"/>
        <v>2.8220267575800539</v>
      </c>
    </row>
    <row r="456" spans="2:20" ht="15">
      <c r="B456" s="96">
        <v>45230</v>
      </c>
      <c r="C456" s="611">
        <v>2.81</v>
      </c>
      <c r="H456" s="646">
        <f>+'BRL USD'!AI676</f>
        <v>5.0568999999999997</v>
      </c>
      <c r="I456" s="646">
        <f>+RBOB!AK676</f>
        <v>2.2227000000000001</v>
      </c>
      <c r="J456" s="622">
        <f t="shared" si="331"/>
        <v>1.9727000000000001</v>
      </c>
      <c r="K456" s="622">
        <f t="shared" si="332"/>
        <v>0.52113210440000013</v>
      </c>
      <c r="L456" s="622">
        <f t="shared" si="333"/>
        <v>2.4831220708339104E-2</v>
      </c>
      <c r="M456" s="623">
        <f t="shared" si="334"/>
        <v>0.54596332510833923</v>
      </c>
      <c r="N456" s="623">
        <f t="shared" si="335"/>
        <v>2.7608819387403605</v>
      </c>
      <c r="O456" s="623">
        <f t="shared" si="336"/>
        <v>-4.9118061259639578E-2</v>
      </c>
      <c r="P456" s="645">
        <f t="shared" si="337"/>
        <v>1.74797371030746</v>
      </c>
    </row>
    <row r="457" spans="2:20" ht="15">
      <c r="B457" s="242">
        <v>45231</v>
      </c>
      <c r="C457" s="611">
        <v>2.81</v>
      </c>
      <c r="H457" s="646">
        <f>+'BRL USD'!AK677</f>
        <v>4.9950049950049955</v>
      </c>
      <c r="I457" s="646">
        <f>+RBOB!AL677</f>
        <v>2.1855000000000002</v>
      </c>
      <c r="J457" s="622">
        <f t="shared" si="331"/>
        <v>1.9355000000000002</v>
      </c>
      <c r="K457" s="622">
        <f t="shared" si="332"/>
        <v>0.51130490600000011</v>
      </c>
      <c r="L457" s="622">
        <f t="shared" si="333"/>
        <v>2.5014999999999999E-2</v>
      </c>
      <c r="M457" s="623">
        <f t="shared" si="334"/>
        <v>0.53631990600000012</v>
      </c>
      <c r="N457" s="623">
        <f t="shared" si="335"/>
        <v>2.6789206093906102</v>
      </c>
      <c r="O457" s="623">
        <f t="shared" si="336"/>
        <v>-0.13107939060938989</v>
      </c>
      <c r="P457" s="645">
        <f t="shared" si="337"/>
        <v>4.6647469967754374</v>
      </c>
    </row>
    <row r="458" spans="2:20" ht="15">
      <c r="B458" s="96">
        <v>45232</v>
      </c>
      <c r="C458" s="611">
        <v>2.81</v>
      </c>
      <c r="H458" s="646">
        <f>+'BRL USD'!AK678</f>
        <v>4.9188391539596656</v>
      </c>
      <c r="I458" s="646">
        <f>+RBOB!AL678</f>
        <v>2.246</v>
      </c>
      <c r="J458" s="622">
        <f t="shared" ref="J458:J461" si="338">+I458-0.25</f>
        <v>1.996</v>
      </c>
      <c r="K458" s="622">
        <f t="shared" ref="K458:K461" si="339">(+J458*$K$30)/1000</f>
        <v>0.52728731200000001</v>
      </c>
      <c r="L458" s="622">
        <f t="shared" ref="L458:L461" si="340">((75/H458)+10)/1000</f>
        <v>2.5247500000000003E-2</v>
      </c>
      <c r="M458" s="623">
        <f t="shared" ref="M458:M461" si="341">+K458+L458</f>
        <v>0.55253481199999999</v>
      </c>
      <c r="N458" s="623">
        <f t="shared" ref="N458:N461" si="342">+M458*H458</f>
        <v>2.7178298671913428</v>
      </c>
      <c r="O458" s="623">
        <f t="shared" ref="O458:O461" si="343">+N458-C458</f>
        <v>-9.2170132808657268E-2</v>
      </c>
      <c r="P458" s="645">
        <f t="shared" ref="P458:P461" si="344">(1-(+N458/C458))*100</f>
        <v>3.280075900663959</v>
      </c>
    </row>
    <row r="459" spans="2:20" ht="15">
      <c r="B459" s="96">
        <v>45233</v>
      </c>
      <c r="C459" s="611">
        <v>2.81</v>
      </c>
      <c r="H459" s="646">
        <f>+'BRL USD'!AK679</f>
        <v>4.909180166912126</v>
      </c>
      <c r="I459" s="646">
        <f>+RBOB!AL679</f>
        <v>2.2010000000000001</v>
      </c>
      <c r="J459" s="622">
        <f t="shared" si="338"/>
        <v>1.9510000000000001</v>
      </c>
      <c r="K459" s="622">
        <f t="shared" si="339"/>
        <v>0.51539957200000008</v>
      </c>
      <c r="L459" s="622">
        <f t="shared" si="340"/>
        <v>2.5277500000000001E-2</v>
      </c>
      <c r="M459" s="623">
        <f t="shared" si="341"/>
        <v>0.54067707200000004</v>
      </c>
      <c r="N459" s="623">
        <f t="shared" si="342"/>
        <v>2.6542811585665196</v>
      </c>
      <c r="O459" s="623">
        <f t="shared" si="343"/>
        <v>-0.15571884143348047</v>
      </c>
      <c r="P459" s="645">
        <f t="shared" si="344"/>
        <v>5.5415957805509013</v>
      </c>
    </row>
    <row r="460" spans="2:20" ht="15">
      <c r="B460" s="96">
        <v>45236</v>
      </c>
      <c r="C460" s="611">
        <v>2.81</v>
      </c>
      <c r="H460" s="646">
        <f>+'BRL USD'!AK680</f>
        <v>4.9031625398381955</v>
      </c>
      <c r="I460" s="646">
        <f>+RBOB!AL680</f>
        <v>2.2359</v>
      </c>
      <c r="J460" s="622">
        <f t="shared" si="338"/>
        <v>1.9859</v>
      </c>
      <c r="K460" s="622">
        <f t="shared" si="339"/>
        <v>0.52461917479999998</v>
      </c>
      <c r="L460" s="622">
        <f t="shared" si="340"/>
        <v>2.5296249999999999E-2</v>
      </c>
      <c r="M460" s="623">
        <f t="shared" si="341"/>
        <v>0.5499154248</v>
      </c>
      <c r="N460" s="623">
        <f t="shared" si="342"/>
        <v>2.6963247109585682</v>
      </c>
      <c r="O460" s="623">
        <f t="shared" si="343"/>
        <v>-0.11367528904143187</v>
      </c>
      <c r="P460" s="645">
        <f t="shared" si="344"/>
        <v>4.0453839516523811</v>
      </c>
    </row>
    <row r="461" spans="2:20" ht="15">
      <c r="B461" s="96">
        <v>45237</v>
      </c>
      <c r="C461" s="611">
        <v>2.81</v>
      </c>
      <c r="H461" s="646">
        <f>+'BRL USD'!AK681</f>
        <v>4.8792388387411565</v>
      </c>
      <c r="I461" s="646">
        <f>+RBOB!AL681</f>
        <v>2.1677</v>
      </c>
      <c r="J461" s="622">
        <f t="shared" si="338"/>
        <v>1.9177</v>
      </c>
      <c r="K461" s="622">
        <f t="shared" si="339"/>
        <v>0.50660264440000002</v>
      </c>
      <c r="L461" s="622">
        <f t="shared" si="340"/>
        <v>2.5371250000000001E-2</v>
      </c>
      <c r="M461" s="623">
        <f t="shared" si="341"/>
        <v>0.53197389439999998</v>
      </c>
      <c r="N461" s="623">
        <f t="shared" si="342"/>
        <v>2.5956276867528665</v>
      </c>
      <c r="O461" s="623">
        <f t="shared" si="343"/>
        <v>-0.21437231324713357</v>
      </c>
      <c r="P461" s="645">
        <f t="shared" si="344"/>
        <v>7.6289079447378505</v>
      </c>
    </row>
    <row r="462" spans="2:20" ht="15">
      <c r="B462" s="96">
        <v>45238</v>
      </c>
      <c r="C462" s="611">
        <v>2.81</v>
      </c>
      <c r="H462" s="646">
        <f>+'BRL USD'!AK682</f>
        <v>4.9176297024834028</v>
      </c>
      <c r="I462" s="646">
        <f>+RBOB!AL682</f>
        <v>2.1284999999999998</v>
      </c>
      <c r="J462" s="622">
        <f t="shared" ref="J462:J469" si="345">+I462-0.25</f>
        <v>1.8784999999999998</v>
      </c>
      <c r="K462" s="622">
        <f t="shared" ref="K462:K469" si="346">(+J462*$K$30)/1000</f>
        <v>0.496247102</v>
      </c>
      <c r="L462" s="622">
        <f t="shared" ref="L462:L469" si="347">((75/H462)+10)/1000</f>
        <v>2.5251249999999999E-2</v>
      </c>
      <c r="M462" s="623">
        <f t="shared" ref="M462:M469" si="348">+K462+L462</f>
        <v>0.52149835199999994</v>
      </c>
      <c r="N462" s="623">
        <f t="shared" ref="N462:N469" si="349">+M462*H462</f>
        <v>2.5645357855913447</v>
      </c>
      <c r="O462" s="623">
        <f t="shared" ref="O462:O469" si="350">+N462-C462</f>
        <v>-0.2454642144086554</v>
      </c>
      <c r="P462" s="645">
        <f t="shared" ref="P462:P469" si="351">(1-(+N462/C462))*100</f>
        <v>8.7353812956816874</v>
      </c>
    </row>
    <row r="463" spans="2:20" ht="15">
      <c r="B463" s="96">
        <v>45239</v>
      </c>
      <c r="C463" s="611">
        <v>2.81</v>
      </c>
      <c r="H463" s="646">
        <f>+'BRL USD'!AK683</f>
        <v>4.9370525796099729</v>
      </c>
      <c r="I463" s="646">
        <f>+RBOB!AL683</f>
        <v>2.1608000000000001</v>
      </c>
      <c r="J463" s="622">
        <f t="shared" si="345"/>
        <v>1.9108000000000001</v>
      </c>
      <c r="K463" s="622">
        <f t="shared" si="346"/>
        <v>0.5047798576000001</v>
      </c>
      <c r="L463" s="622">
        <f t="shared" si="347"/>
        <v>2.5191250000000002E-2</v>
      </c>
      <c r="M463" s="623">
        <f t="shared" si="348"/>
        <v>0.5299711076000001</v>
      </c>
      <c r="N463" s="623">
        <f t="shared" si="349"/>
        <v>2.6164952238953352</v>
      </c>
      <c r="O463" s="623">
        <f t="shared" si="350"/>
        <v>-0.19350477610466488</v>
      </c>
      <c r="P463" s="645">
        <f t="shared" si="351"/>
        <v>6.8862909645788228</v>
      </c>
    </row>
    <row r="464" spans="2:20" ht="15">
      <c r="B464" s="96">
        <v>45240</v>
      </c>
      <c r="C464" s="611">
        <v>2.81</v>
      </c>
      <c r="H464" s="646">
        <f>+'BRL USD'!AK684</f>
        <v>4.9261083743842358</v>
      </c>
      <c r="I464" s="646">
        <f>+RBOB!AL684</f>
        <v>2.1894999999999998</v>
      </c>
      <c r="J464" s="622">
        <f t="shared" si="345"/>
        <v>1.9394999999999998</v>
      </c>
      <c r="K464" s="622">
        <f t="shared" si="346"/>
        <v>0.51236159399999992</v>
      </c>
      <c r="L464" s="622">
        <f t="shared" si="347"/>
        <v>2.5225000000000001E-2</v>
      </c>
      <c r="M464" s="623">
        <f t="shared" si="348"/>
        <v>0.53758659399999997</v>
      </c>
      <c r="N464" s="623">
        <f t="shared" si="349"/>
        <v>2.6482098226600979</v>
      </c>
      <c r="O464" s="623">
        <f t="shared" si="350"/>
        <v>-0.1617901773399022</v>
      </c>
      <c r="P464" s="645">
        <f t="shared" si="351"/>
        <v>5.7576575565801535</v>
      </c>
    </row>
    <row r="465" spans="2:16" ht="15">
      <c r="B465" s="96">
        <v>45243</v>
      </c>
      <c r="C465" s="611">
        <v>2.81</v>
      </c>
      <c r="H465" s="646">
        <f>+'BRL USD'!AK685</f>
        <v>4.9188391539596656</v>
      </c>
      <c r="I465" s="646">
        <f>+RBOB!AL685</f>
        <v>2.2359</v>
      </c>
      <c r="J465" s="622">
        <f t="shared" si="345"/>
        <v>1.9859</v>
      </c>
      <c r="K465" s="622">
        <f t="shared" si="346"/>
        <v>0.52461917479999998</v>
      </c>
      <c r="L465" s="622">
        <f t="shared" si="347"/>
        <v>2.5247500000000003E-2</v>
      </c>
      <c r="M465" s="623">
        <f t="shared" si="348"/>
        <v>0.54986667479999995</v>
      </c>
      <c r="N465" s="623">
        <f t="shared" si="349"/>
        <v>2.7047057294638464</v>
      </c>
      <c r="O465" s="623">
        <f t="shared" si="350"/>
        <v>-0.1052942705361537</v>
      </c>
      <c r="P465" s="645">
        <f t="shared" si="351"/>
        <v>3.7471270653435473</v>
      </c>
    </row>
    <row r="466" spans="2:16" ht="15">
      <c r="B466" s="96">
        <v>45244</v>
      </c>
      <c r="C466" s="611">
        <v>2.81</v>
      </c>
      <c r="H466" s="646">
        <f>+'BRL USD'!AK686</f>
        <v>4.8709206039941551</v>
      </c>
      <c r="I466" s="646">
        <f>+RBOB!AL686</f>
        <v>2.2227999999999999</v>
      </c>
      <c r="J466" s="622">
        <f t="shared" si="345"/>
        <v>1.9727999999999999</v>
      </c>
      <c r="K466" s="622">
        <f t="shared" si="346"/>
        <v>0.52115852159999998</v>
      </c>
      <c r="L466" s="622">
        <f t="shared" si="347"/>
        <v>2.53975E-2</v>
      </c>
      <c r="M466" s="623">
        <f t="shared" si="348"/>
        <v>0.54655602159999994</v>
      </c>
      <c r="N466" s="623">
        <f t="shared" si="349"/>
        <v>2.6622309868485141</v>
      </c>
      <c r="O466" s="623">
        <f t="shared" si="350"/>
        <v>-0.14776901315148594</v>
      </c>
      <c r="P466" s="645">
        <f t="shared" si="351"/>
        <v>5.2586837420457666</v>
      </c>
    </row>
    <row r="467" spans="2:16" ht="15">
      <c r="B467" s="96">
        <v>45245</v>
      </c>
      <c r="C467" s="611">
        <v>2.81</v>
      </c>
      <c r="H467" s="646">
        <f>+'BRL USD'!AK687</f>
        <v>4.8697345994643291</v>
      </c>
      <c r="I467" s="646">
        <f>+RBOB!AL687</f>
        <v>2.2018</v>
      </c>
      <c r="J467" s="622">
        <f t="shared" si="345"/>
        <v>1.9518</v>
      </c>
      <c r="K467" s="622">
        <f t="shared" si="346"/>
        <v>0.5156109096</v>
      </c>
      <c r="L467" s="622">
        <f t="shared" si="347"/>
        <v>2.540125E-2</v>
      </c>
      <c r="M467" s="623">
        <f t="shared" si="348"/>
        <v>0.54101215960000004</v>
      </c>
      <c r="N467" s="623">
        <f t="shared" si="349"/>
        <v>2.6345856323350381</v>
      </c>
      <c r="O467" s="623">
        <f t="shared" si="350"/>
        <v>-0.17541436766496199</v>
      </c>
      <c r="P467" s="645">
        <f t="shared" si="351"/>
        <v>6.2425041873651939</v>
      </c>
    </row>
    <row r="468" spans="2:16" ht="15">
      <c r="B468" s="96">
        <v>45246</v>
      </c>
      <c r="C468" s="611">
        <v>2.81</v>
      </c>
      <c r="H468" s="646">
        <f>+'BRL USD'!AK688</f>
        <v>4.8732943469785575</v>
      </c>
      <c r="I468" s="646">
        <f>+RBOB!AL688</f>
        <v>2.1011000000000002</v>
      </c>
      <c r="J468" s="622">
        <f t="shared" si="345"/>
        <v>1.8511000000000002</v>
      </c>
      <c r="K468" s="622">
        <f t="shared" si="346"/>
        <v>0.48900878920000007</v>
      </c>
      <c r="L468" s="622">
        <f t="shared" si="347"/>
        <v>2.5389999999999999E-2</v>
      </c>
      <c r="M468" s="623">
        <f t="shared" si="348"/>
        <v>0.51439878920000004</v>
      </c>
      <c r="N468" s="623">
        <f t="shared" si="349"/>
        <v>2.5068167115009747</v>
      </c>
      <c r="O468" s="623">
        <f t="shared" si="350"/>
        <v>-0.30318328849902532</v>
      </c>
      <c r="P468" s="645">
        <f t="shared" si="351"/>
        <v>10.789440871851429</v>
      </c>
    </row>
    <row r="469" spans="2:16" ht="15">
      <c r="B469" s="96">
        <v>45247</v>
      </c>
      <c r="C469" s="611">
        <v>2.81</v>
      </c>
      <c r="H469" s="646">
        <f>+'BRL USD'!AK689</f>
        <v>4.9067713444553478</v>
      </c>
      <c r="I469" s="646">
        <f>+RBOB!AL689</f>
        <v>2.1844999999999999</v>
      </c>
      <c r="J469" s="622">
        <f t="shared" si="345"/>
        <v>1.9344999999999999</v>
      </c>
      <c r="K469" s="622">
        <f t="shared" si="346"/>
        <v>0.51104073400000005</v>
      </c>
      <c r="L469" s="622">
        <f t="shared" si="347"/>
        <v>2.5285000000000005E-2</v>
      </c>
      <c r="M469" s="623">
        <f t="shared" si="348"/>
        <v>0.53632573400000005</v>
      </c>
      <c r="N469" s="623">
        <f t="shared" si="349"/>
        <v>2.6316277428851813</v>
      </c>
      <c r="O469" s="623">
        <f t="shared" si="350"/>
        <v>-0.17837225711481874</v>
      </c>
      <c r="P469" s="645">
        <f t="shared" si="351"/>
        <v>6.3477671571109839</v>
      </c>
    </row>
    <row r="470" spans="2:16" ht="15">
      <c r="B470" s="96">
        <v>45250</v>
      </c>
      <c r="C470" s="611">
        <v>2.81</v>
      </c>
      <c r="H470" s="646">
        <f>+'BRL USD'!AK690</f>
        <v>4.860267314702309</v>
      </c>
      <c r="I470" s="646">
        <f>+RBOB!AL690</f>
        <v>2.226</v>
      </c>
      <c r="J470" s="622">
        <f t="shared" ref="J470:J477" si="352">+I470-0.25</f>
        <v>1.976</v>
      </c>
      <c r="K470" s="622">
        <f t="shared" ref="K470:K477" si="353">(+J470*$K$30)/1000</f>
        <v>0.52200387199999998</v>
      </c>
      <c r="L470" s="622">
        <f t="shared" ref="L470:L477" si="354">((75/H470)+10)/1000</f>
        <v>2.5431249999999999E-2</v>
      </c>
      <c r="M470" s="623">
        <f t="shared" ref="M470:M477" si="355">+K470+L470</f>
        <v>0.547435122</v>
      </c>
      <c r="N470" s="623">
        <f t="shared" ref="N470:N477" si="356">+M470*H470</f>
        <v>2.6606810303766708</v>
      </c>
      <c r="O470" s="623">
        <f t="shared" ref="O470:O477" si="357">+N470-C470</f>
        <v>-0.14931896962332925</v>
      </c>
      <c r="P470" s="645">
        <f t="shared" ref="P470:P477" si="358">(1-(+N470/C470))*100</f>
        <v>5.3138423353497943</v>
      </c>
    </row>
    <row r="471" spans="2:16" ht="15">
      <c r="B471" s="96">
        <v>45251</v>
      </c>
      <c r="C471" s="611">
        <v>2.81</v>
      </c>
      <c r="H471" s="646">
        <f>+'BRL USD'!AK691</f>
        <v>4.9067713444553478</v>
      </c>
      <c r="I471" s="646">
        <f>+RBOB!AL691</f>
        <v>2.2338</v>
      </c>
      <c r="J471" s="622">
        <f t="shared" si="352"/>
        <v>1.9838</v>
      </c>
      <c r="K471" s="622">
        <f t="shared" si="353"/>
        <v>0.52406441360000011</v>
      </c>
      <c r="L471" s="622">
        <f t="shared" si="354"/>
        <v>2.5285000000000005E-2</v>
      </c>
      <c r="M471" s="623">
        <f t="shared" si="355"/>
        <v>0.54934941360000011</v>
      </c>
      <c r="N471" s="623">
        <f t="shared" si="356"/>
        <v>2.6955319607458295</v>
      </c>
      <c r="O471" s="623">
        <f t="shared" si="357"/>
        <v>-0.11446803925417059</v>
      </c>
      <c r="P471" s="645">
        <f t="shared" si="358"/>
        <v>4.0735957029953918</v>
      </c>
    </row>
    <row r="472" spans="2:16" ht="15">
      <c r="B472" s="96">
        <v>45252</v>
      </c>
      <c r="C472" s="611">
        <v>2.81</v>
      </c>
      <c r="H472" s="646">
        <f>+'BRL USD'!AK692</f>
        <v>4.9031625398381955</v>
      </c>
      <c r="I472" s="646">
        <f>+RBOB!AL692</f>
        <v>2.2324000000000002</v>
      </c>
      <c r="J472" s="622">
        <f t="shared" si="352"/>
        <v>1.9824000000000002</v>
      </c>
      <c r="K472" s="622">
        <f t="shared" si="353"/>
        <v>0.52369457280000009</v>
      </c>
      <c r="L472" s="622">
        <f t="shared" si="354"/>
        <v>2.5296249999999999E-2</v>
      </c>
      <c r="M472" s="623">
        <f t="shared" si="355"/>
        <v>0.54899082280000011</v>
      </c>
      <c r="N472" s="623">
        <f t="shared" si="356"/>
        <v>2.6917912370679091</v>
      </c>
      <c r="O472" s="623">
        <f t="shared" si="357"/>
        <v>-0.11820876293209093</v>
      </c>
      <c r="P472" s="645">
        <f t="shared" si="358"/>
        <v>4.2067175420672953</v>
      </c>
    </row>
    <row r="473" spans="2:16" ht="15">
      <c r="B473" s="96">
        <v>45253</v>
      </c>
      <c r="C473" s="611">
        <v>2.81</v>
      </c>
      <c r="H473" s="646">
        <f>+'BRL USD'!AK693</f>
        <v>4.9031625398381955</v>
      </c>
      <c r="I473" s="646">
        <f>+RBOB!AL693</f>
        <v>2.2324000000000002</v>
      </c>
      <c r="J473" s="622">
        <f t="shared" si="352"/>
        <v>1.9824000000000002</v>
      </c>
      <c r="K473" s="622">
        <f t="shared" si="353"/>
        <v>0.52369457280000009</v>
      </c>
      <c r="L473" s="622">
        <f t="shared" si="354"/>
        <v>2.5296249999999999E-2</v>
      </c>
      <c r="M473" s="623">
        <f t="shared" si="355"/>
        <v>0.54899082280000011</v>
      </c>
      <c r="N473" s="623">
        <f t="shared" si="356"/>
        <v>2.6917912370679091</v>
      </c>
      <c r="O473" s="623">
        <f t="shared" si="357"/>
        <v>-0.11820876293209093</v>
      </c>
      <c r="P473" s="645">
        <f t="shared" si="358"/>
        <v>4.2067175420672953</v>
      </c>
    </row>
    <row r="474" spans="2:16" ht="15">
      <c r="B474" s="96">
        <v>45254</v>
      </c>
      <c r="C474" s="611">
        <v>2.81</v>
      </c>
      <c r="H474" s="646">
        <f>+'BRL USD'!AK694</f>
        <v>4.9031625398381955</v>
      </c>
      <c r="I474" s="646">
        <f>+RBOB!AL694</f>
        <v>2.1650999999999998</v>
      </c>
      <c r="J474" s="622">
        <f t="shared" si="352"/>
        <v>1.9150999999999998</v>
      </c>
      <c r="K474" s="622">
        <f t="shared" si="353"/>
        <v>0.50591579720000002</v>
      </c>
      <c r="L474" s="622">
        <f t="shared" si="354"/>
        <v>2.5296249999999999E-2</v>
      </c>
      <c r="M474" s="623">
        <f t="shared" si="355"/>
        <v>0.53121204720000004</v>
      </c>
      <c r="N474" s="623">
        <f t="shared" si="356"/>
        <v>2.6046190105417995</v>
      </c>
      <c r="O474" s="623">
        <f t="shared" si="357"/>
        <v>-0.2053809894582006</v>
      </c>
      <c r="P474" s="645">
        <f t="shared" si="358"/>
        <v>7.308932009188629</v>
      </c>
    </row>
    <row r="475" spans="2:16" ht="15">
      <c r="B475" s="96">
        <v>45257</v>
      </c>
      <c r="C475" s="611">
        <v>2.81</v>
      </c>
      <c r="H475" s="646">
        <f>+'BRL USD'!AK695</f>
        <v>4.9043648847474248</v>
      </c>
      <c r="I475" s="646">
        <f>+RBOB!AL695</f>
        <v>2.1798999999999999</v>
      </c>
      <c r="J475" s="622">
        <f t="shared" si="352"/>
        <v>1.9298999999999999</v>
      </c>
      <c r="K475" s="622">
        <f t="shared" si="353"/>
        <v>0.50982554280000003</v>
      </c>
      <c r="L475" s="622">
        <f t="shared" si="354"/>
        <v>2.5292499999999999E-2</v>
      </c>
      <c r="M475" s="623">
        <f t="shared" si="355"/>
        <v>0.53511804280000008</v>
      </c>
      <c r="N475" s="623">
        <f t="shared" si="356"/>
        <v>2.6244141383030901</v>
      </c>
      <c r="O475" s="623">
        <f t="shared" si="357"/>
        <v>-0.18558586169690994</v>
      </c>
      <c r="P475" s="645">
        <f t="shared" si="358"/>
        <v>6.604479063946977</v>
      </c>
    </row>
    <row r="476" spans="2:16" ht="15">
      <c r="B476" s="96">
        <v>45258</v>
      </c>
      <c r="C476" s="611">
        <v>2.81</v>
      </c>
      <c r="H476" s="646">
        <f>+'BRL USD'!AK696</f>
        <v>4.8744820862783333</v>
      </c>
      <c r="I476" s="646">
        <f>+RBOB!AL696</f>
        <v>2.23</v>
      </c>
      <c r="J476" s="622">
        <f t="shared" si="352"/>
        <v>1.98</v>
      </c>
      <c r="K476" s="622">
        <f t="shared" si="353"/>
        <v>0.52306056000000001</v>
      </c>
      <c r="L476" s="622">
        <f t="shared" si="354"/>
        <v>2.5386249999999996E-2</v>
      </c>
      <c r="M476" s="623">
        <f t="shared" si="355"/>
        <v>0.54844680999999995</v>
      </c>
      <c r="N476" s="623">
        <f t="shared" si="356"/>
        <v>2.6733941506214967</v>
      </c>
      <c r="O476" s="623">
        <f t="shared" si="357"/>
        <v>-0.1366058493785034</v>
      </c>
      <c r="P476" s="645">
        <f t="shared" si="358"/>
        <v>4.8614181273488715</v>
      </c>
    </row>
    <row r="477" spans="2:16" ht="15">
      <c r="B477" s="96">
        <v>45259</v>
      </c>
      <c r="C477" s="611">
        <v>2.81</v>
      </c>
      <c r="H477" s="646">
        <f>+'BRL USD'!AK697</f>
        <v>4.8840048840048844</v>
      </c>
      <c r="I477" s="646">
        <f>+RBOB!AL697</f>
        <v>2.2835999999999999</v>
      </c>
      <c r="J477" s="622">
        <f t="shared" si="352"/>
        <v>2.0335999999999999</v>
      </c>
      <c r="K477" s="622">
        <f t="shared" si="353"/>
        <v>0.53722017919999998</v>
      </c>
      <c r="L477" s="622">
        <f t="shared" si="354"/>
        <v>2.535625E-2</v>
      </c>
      <c r="M477" s="623">
        <f t="shared" si="355"/>
        <v>0.56257642919999995</v>
      </c>
      <c r="N477" s="623">
        <f t="shared" si="356"/>
        <v>2.747626027838828</v>
      </c>
      <c r="O477" s="623">
        <f t="shared" si="357"/>
        <v>-6.237397216117202E-2</v>
      </c>
      <c r="P477" s="645">
        <f t="shared" si="358"/>
        <v>2.2197143117854812</v>
      </c>
    </row>
    <row r="478" spans="2:16" ht="15">
      <c r="B478" s="96">
        <v>45260</v>
      </c>
      <c r="C478" s="611">
        <v>2.81</v>
      </c>
      <c r="H478" s="646">
        <f>+'BRL USD'!AK698</f>
        <v>4.9355905434085185</v>
      </c>
      <c r="I478" s="646">
        <f>+RBOB!AL698</f>
        <v>2.1998000000000002</v>
      </c>
      <c r="J478" s="622">
        <f>+I478-0.25</f>
        <v>1.9498000000000002</v>
      </c>
      <c r="K478" s="622">
        <f>(+J478*$K$30)/1000</f>
        <v>0.5150825656000001</v>
      </c>
      <c r="L478" s="622">
        <f>((75/H478)+10)/1000</f>
        <v>2.5195749999999999E-2</v>
      </c>
      <c r="M478" s="623">
        <f>+K478+L478</f>
        <v>0.54027831560000006</v>
      </c>
      <c r="N478" s="623">
        <f>+M478*H478</f>
        <v>2.6665925452840433</v>
      </c>
      <c r="O478" s="623">
        <f>+N478-C478</f>
        <v>-0.14340745471595673</v>
      </c>
      <c r="P478" s="645">
        <f>(1-(+N478/C478))*100</f>
        <v>5.1034681393578918</v>
      </c>
    </row>
    <row r="479" spans="2:16" ht="15">
      <c r="B479" s="96">
        <v>45261</v>
      </c>
      <c r="C479" s="800">
        <v>2.81</v>
      </c>
      <c r="H479" s="646">
        <f>+'BRL USD'!AK699</f>
        <v>4.9184999999999999</v>
      </c>
      <c r="I479" s="646">
        <f>+RBOB!AM699</f>
        <v>2.1211000000000002</v>
      </c>
      <c r="J479" s="622">
        <f>+I479-0.25</f>
        <v>1.8711000000000002</v>
      </c>
      <c r="K479" s="622">
        <f>(+J479*$K$30)/1000</f>
        <v>0.4942922292000001</v>
      </c>
      <c r="L479" s="622">
        <f>((75/H479)+10)/1000</f>
        <v>2.5248551387618178E-2</v>
      </c>
      <c r="M479" s="623">
        <f>+K479+L479</f>
        <v>0.51954078058761832</v>
      </c>
      <c r="N479" s="623">
        <f>+M479*H479</f>
        <v>2.5553613293202004</v>
      </c>
      <c r="O479" s="623">
        <f>+N479-C479</f>
        <v>-0.25463867067979962</v>
      </c>
      <c r="P479" s="645">
        <f>(1-(+N479/C479))*100</f>
        <v>9.0618744014163592</v>
      </c>
    </row>
    <row r="480" spans="2:16" ht="15">
      <c r="B480" s="96">
        <v>45264</v>
      </c>
      <c r="C480" s="800">
        <v>2.81</v>
      </c>
      <c r="H480" s="646">
        <f>+'BRL USD'!AK700</f>
        <v>4.9085000000000001</v>
      </c>
      <c r="I480" s="646">
        <f>+RBOB!AM700</f>
        <v>2.1341999999999999</v>
      </c>
      <c r="J480" s="622">
        <f t="shared" ref="J480:J484" si="359">+I480-0.25</f>
        <v>1.8841999999999999</v>
      </c>
      <c r="K480" s="622">
        <f t="shared" ref="K480:K484" si="360">(+J480*$K$30)/1000</f>
        <v>0.49775288240000004</v>
      </c>
      <c r="L480" s="622">
        <f t="shared" ref="L480:L484" si="361">((75/H480)+10)/1000</f>
        <v>2.5279616990934093E-2</v>
      </c>
      <c r="M480" s="623">
        <f t="shared" ref="M480:M484" si="362">+K480+L480</f>
        <v>0.5230324993909341</v>
      </c>
      <c r="N480" s="623">
        <f t="shared" ref="N480:N484" si="363">+M480*H480</f>
        <v>2.5673050232604</v>
      </c>
      <c r="O480" s="623">
        <f t="shared" ref="O480:O484" si="364">+N480-C480</f>
        <v>-0.24269497673960005</v>
      </c>
      <c r="P480" s="645">
        <f t="shared" ref="P480:P484" si="365">(1-(+N480/C480))*100</f>
        <v>8.6368319124412789</v>
      </c>
    </row>
    <row r="481" spans="2:16" ht="15">
      <c r="B481" s="96">
        <v>45265</v>
      </c>
      <c r="C481" s="800">
        <v>2.81</v>
      </c>
      <c r="H481" s="646">
        <f>+'BRL USD'!AK701</f>
        <v>4.9516</v>
      </c>
      <c r="I481" s="646">
        <f>+RBOB!AM701</f>
        <v>2.1103000000000001</v>
      </c>
      <c r="J481" s="622">
        <f t="shared" si="359"/>
        <v>1.8603000000000001</v>
      </c>
      <c r="K481" s="622">
        <f t="shared" si="360"/>
        <v>0.49143917160000006</v>
      </c>
      <c r="L481" s="622">
        <f t="shared" si="361"/>
        <v>2.5146619274577914E-2</v>
      </c>
      <c r="M481" s="623">
        <f t="shared" si="362"/>
        <v>0.51658579087457801</v>
      </c>
      <c r="N481" s="623">
        <f t="shared" si="363"/>
        <v>2.5579262020945603</v>
      </c>
      <c r="O481" s="623">
        <f t="shared" si="364"/>
        <v>-0.25207379790543971</v>
      </c>
      <c r="P481" s="645">
        <f t="shared" si="365"/>
        <v>8.9705977902291743</v>
      </c>
    </row>
    <row r="482" spans="2:16" ht="15">
      <c r="B482" s="96">
        <v>45266</v>
      </c>
      <c r="C482" s="800">
        <v>2.81</v>
      </c>
      <c r="H482" s="646">
        <f>+'BRL USD'!AK702</f>
        <v>4.9024999999999999</v>
      </c>
      <c r="I482" s="646">
        <f>+RBOB!AM702</f>
        <v>2.0301999999999998</v>
      </c>
      <c r="J482" s="622">
        <f t="shared" si="359"/>
        <v>1.7801999999999998</v>
      </c>
      <c r="K482" s="622">
        <f t="shared" si="360"/>
        <v>0.47027899439999998</v>
      </c>
      <c r="L482" s="622">
        <f t="shared" si="361"/>
        <v>2.529831718510964E-2</v>
      </c>
      <c r="M482" s="623">
        <f t="shared" si="362"/>
        <v>0.49557731158510965</v>
      </c>
      <c r="N482" s="623">
        <f t="shared" si="363"/>
        <v>2.4295677700459999</v>
      </c>
      <c r="O482" s="623">
        <f t="shared" si="364"/>
        <v>-0.38043222995400017</v>
      </c>
      <c r="P482" s="645">
        <f t="shared" si="365"/>
        <v>13.538513521494666</v>
      </c>
    </row>
    <row r="483" spans="2:16" ht="15">
      <c r="B483" s="96">
        <v>45267</v>
      </c>
      <c r="C483" s="800">
        <v>2.81</v>
      </c>
      <c r="H483" s="646">
        <f>+'BRL USD'!AK703</f>
        <v>4.8943000000000003</v>
      </c>
      <c r="I483" s="646">
        <f>+RBOB!AM703</f>
        <v>2.0011999999999999</v>
      </c>
      <c r="J483" s="622">
        <f t="shared" si="359"/>
        <v>1.7511999999999999</v>
      </c>
      <c r="K483" s="622">
        <f t="shared" si="360"/>
        <v>0.4626180064</v>
      </c>
      <c r="L483" s="622">
        <f t="shared" si="361"/>
        <v>2.5323948266350652E-2</v>
      </c>
      <c r="M483" s="623">
        <f t="shared" si="362"/>
        <v>0.48794195466635065</v>
      </c>
      <c r="N483" s="623">
        <f t="shared" si="363"/>
        <v>2.3881343087235201</v>
      </c>
      <c r="O483" s="623">
        <f t="shared" si="364"/>
        <v>-0.42186569127647999</v>
      </c>
      <c r="P483" s="645">
        <f t="shared" si="365"/>
        <v>15.013013924429897</v>
      </c>
    </row>
    <row r="484" spans="2:16" ht="15">
      <c r="B484" s="96">
        <v>45268</v>
      </c>
      <c r="C484" s="800">
        <v>2.81</v>
      </c>
      <c r="H484" s="646">
        <f>+'BRL USD'!AK704</f>
        <v>4.9151999999999996</v>
      </c>
      <c r="I484" s="646">
        <f>+RBOB!AM704</f>
        <v>2.0497999999999998</v>
      </c>
      <c r="J484" s="622">
        <f t="shared" si="359"/>
        <v>1.7997999999999998</v>
      </c>
      <c r="K484" s="622">
        <f t="shared" si="360"/>
        <v>0.4754567656</v>
      </c>
      <c r="L484" s="622">
        <f t="shared" si="361"/>
        <v>2.5258789062499998E-2</v>
      </c>
      <c r="M484" s="623">
        <f t="shared" si="362"/>
        <v>0.50071555466249995</v>
      </c>
      <c r="N484" s="623">
        <f t="shared" si="363"/>
        <v>2.4611170942771197</v>
      </c>
      <c r="O484" s="623">
        <f t="shared" si="364"/>
        <v>-0.34888290572288039</v>
      </c>
      <c r="P484" s="645">
        <f t="shared" si="365"/>
        <v>12.415761769497525</v>
      </c>
    </row>
    <row r="485" spans="2:16" ht="15">
      <c r="B485" s="96">
        <v>45271</v>
      </c>
      <c r="C485" s="800">
        <v>2.81</v>
      </c>
      <c r="H485" s="646">
        <f>+'BRL USD'!AK705</f>
        <v>4.9433999999999996</v>
      </c>
      <c r="I485" s="646">
        <f>+RBOB!AM705</f>
        <v>2.0430999999999999</v>
      </c>
      <c r="J485" s="622">
        <f t="shared" ref="J485:J489" si="366">+I485-0.25</f>
        <v>1.7930999999999999</v>
      </c>
      <c r="K485" s="622">
        <f t="shared" ref="K485:K489" si="367">(+J485*$K$30)/1000</f>
        <v>0.4736868132</v>
      </c>
      <c r="L485" s="622">
        <f t="shared" ref="L485:L489" si="368">((75/H485)+10)/1000</f>
        <v>2.5171744143706761E-2</v>
      </c>
      <c r="M485" s="623">
        <f t="shared" ref="M485:M489" si="369">+K485+L485</f>
        <v>0.49885855734370677</v>
      </c>
      <c r="N485" s="623">
        <f t="shared" ref="N485:N489" si="370">+M485*H485</f>
        <v>2.4660573923728797</v>
      </c>
      <c r="O485" s="623">
        <f t="shared" ref="O485:O489" si="371">+N485-C485</f>
        <v>-0.34394260762712037</v>
      </c>
      <c r="P485" s="645">
        <f t="shared" ref="P485:P489" si="372">(1-(+N485/C485))*100</f>
        <v>12.239950449363713</v>
      </c>
    </row>
    <row r="486" spans="2:16" ht="15">
      <c r="B486" s="96">
        <v>45272</v>
      </c>
      <c r="C486" s="800">
        <v>2.81</v>
      </c>
      <c r="H486" s="646">
        <f>+'BRL USD'!AK706</f>
        <v>4.9470000000000001</v>
      </c>
      <c r="I486" s="646">
        <f>+RBOB!AM706</f>
        <v>1.9797</v>
      </c>
      <c r="J486" s="622">
        <f t="shared" si="366"/>
        <v>1.7297</v>
      </c>
      <c r="K486" s="622">
        <f t="shared" si="367"/>
        <v>0.45693830840000005</v>
      </c>
      <c r="L486" s="622">
        <f t="shared" si="368"/>
        <v>2.5160703456640388E-2</v>
      </c>
      <c r="M486" s="623">
        <f t="shared" si="369"/>
        <v>0.48209901185664045</v>
      </c>
      <c r="N486" s="623">
        <f t="shared" si="370"/>
        <v>2.3849438116548005</v>
      </c>
      <c r="O486" s="623">
        <f t="shared" si="371"/>
        <v>-0.42505618834519954</v>
      </c>
      <c r="P486" s="645">
        <f t="shared" si="372"/>
        <v>15.126554745380771</v>
      </c>
    </row>
    <row r="487" spans="2:16" ht="15">
      <c r="B487" s="96">
        <v>45273</v>
      </c>
      <c r="C487" s="800">
        <v>2.81</v>
      </c>
      <c r="H487" s="646">
        <f>+'BRL USD'!AK707</f>
        <v>4.9573</v>
      </c>
      <c r="I487" s="646">
        <f>+RBOB!AM707</f>
        <v>2.0249000000000001</v>
      </c>
      <c r="J487" s="622">
        <f t="shared" si="366"/>
        <v>1.7749000000000001</v>
      </c>
      <c r="K487" s="622">
        <f t="shared" si="367"/>
        <v>0.46887888280000012</v>
      </c>
      <c r="L487" s="622">
        <f t="shared" si="368"/>
        <v>2.5129203397010472E-2</v>
      </c>
      <c r="M487" s="623">
        <f t="shared" si="369"/>
        <v>0.49400808619701059</v>
      </c>
      <c r="N487" s="623">
        <f t="shared" si="370"/>
        <v>2.4489462857044404</v>
      </c>
      <c r="O487" s="623">
        <f t="shared" si="371"/>
        <v>-0.36105371429555966</v>
      </c>
      <c r="P487" s="645">
        <f t="shared" si="372"/>
        <v>12.848886629735222</v>
      </c>
    </row>
    <row r="488" spans="2:16" ht="15">
      <c r="B488" s="96">
        <v>45274</v>
      </c>
      <c r="C488" s="800">
        <v>2.81</v>
      </c>
      <c r="H488" s="646">
        <f>+'BRL USD'!AK708</f>
        <v>4.8912000999999998</v>
      </c>
      <c r="I488" s="646">
        <f>+RBOB!AM708</f>
        <v>2.1187999999999998</v>
      </c>
      <c r="J488" s="622">
        <f t="shared" si="366"/>
        <v>1.8687999999999998</v>
      </c>
      <c r="K488" s="622">
        <f t="shared" si="367"/>
        <v>0.49368463359999998</v>
      </c>
      <c r="L488" s="622">
        <f t="shared" si="368"/>
        <v>2.5333660137928114E-2</v>
      </c>
      <c r="M488" s="623">
        <f t="shared" si="369"/>
        <v>0.51901829373792807</v>
      </c>
      <c r="N488" s="623">
        <f t="shared" si="370"/>
        <v>2.5386223302327831</v>
      </c>
      <c r="O488" s="623">
        <f t="shared" si="371"/>
        <v>-0.271377669767217</v>
      </c>
      <c r="P488" s="645">
        <f t="shared" si="372"/>
        <v>9.6575683191180381</v>
      </c>
    </row>
    <row r="489" spans="2:16" ht="15">
      <c r="B489" s="96">
        <v>45275</v>
      </c>
      <c r="C489" s="800">
        <v>2.81</v>
      </c>
      <c r="H489" s="646">
        <f>+'BRL USD'!AK709</f>
        <v>4.9390999999999998</v>
      </c>
      <c r="I489" s="646">
        <f>+RBOB!AM709</f>
        <v>2.137</v>
      </c>
      <c r="J489" s="622">
        <f t="shared" si="366"/>
        <v>1.887</v>
      </c>
      <c r="K489" s="622">
        <f t="shared" si="367"/>
        <v>0.49849256400000008</v>
      </c>
      <c r="L489" s="622">
        <f t="shared" si="368"/>
        <v>2.5184952724180518E-2</v>
      </c>
      <c r="M489" s="623">
        <f t="shared" si="369"/>
        <v>0.52367751672418061</v>
      </c>
      <c r="N489" s="623">
        <f t="shared" si="370"/>
        <v>2.5864956228524005</v>
      </c>
      <c r="O489" s="623">
        <f t="shared" si="371"/>
        <v>-0.22350437714759952</v>
      </c>
      <c r="P489" s="645">
        <f t="shared" si="372"/>
        <v>7.9538924251814747</v>
      </c>
    </row>
    <row r="490" spans="2:16" ht="15">
      <c r="B490" s="96">
        <v>45278</v>
      </c>
      <c r="C490" s="800">
        <v>2.81</v>
      </c>
      <c r="H490" s="646">
        <f>+'BRL USD'!AK710</f>
        <v>4.9393000000000002</v>
      </c>
      <c r="I490" s="646">
        <f>+RBOB!AM710</f>
        <v>2.1589999999999998</v>
      </c>
      <c r="J490" s="622">
        <f t="shared" ref="J490:J491" si="373">+I490-0.25</f>
        <v>1.9089999999999998</v>
      </c>
      <c r="K490" s="622">
        <f t="shared" ref="K490:K491" si="374">(+J490*$K$30)/1000</f>
        <v>0.50430434800000001</v>
      </c>
      <c r="L490" s="622">
        <f t="shared" ref="L490:L491" si="375">((75/H490)+10)/1000</f>
        <v>2.5184337861640312E-2</v>
      </c>
      <c r="M490" s="623">
        <f t="shared" ref="M490:M491" si="376">+K490+L490</f>
        <v>0.52948868586164033</v>
      </c>
      <c r="N490" s="623">
        <f t="shared" ref="N490:N491" si="377">+M490*H490</f>
        <v>2.6153034660764001</v>
      </c>
      <c r="O490" s="623">
        <f t="shared" ref="O490:O491" si="378">+N490-C490</f>
        <v>-0.19469653392359998</v>
      </c>
      <c r="P490" s="645">
        <f t="shared" ref="P490:P491" si="379">(1-(+N490/C490))*100</f>
        <v>6.9287022748612088</v>
      </c>
    </row>
    <row r="491" spans="2:16" ht="15">
      <c r="B491" s="96">
        <v>45279</v>
      </c>
      <c r="C491" s="800">
        <v>2.81</v>
      </c>
      <c r="H491" s="646">
        <f>+'BRL USD'!AK711</f>
        <v>4.8657000000000004</v>
      </c>
      <c r="I491" s="646">
        <f>+RBOB!AM711</f>
        <v>2.2008000000000001</v>
      </c>
      <c r="J491" s="622">
        <f t="shared" si="373"/>
        <v>1.9508000000000001</v>
      </c>
      <c r="K491" s="622">
        <f t="shared" si="374"/>
        <v>0.51534673760000005</v>
      </c>
      <c r="L491" s="622">
        <f t="shared" si="375"/>
        <v>2.5414020593131512E-2</v>
      </c>
      <c r="M491" s="623">
        <f t="shared" si="376"/>
        <v>0.54076075819313152</v>
      </c>
      <c r="N491" s="623">
        <f t="shared" si="377"/>
        <v>2.6311796211403204</v>
      </c>
      <c r="O491" s="623">
        <f t="shared" si="378"/>
        <v>-0.17882037885967961</v>
      </c>
      <c r="P491" s="645">
        <f t="shared" si="379"/>
        <v>6.3637145501665326</v>
      </c>
    </row>
    <row r="492" spans="2:16" ht="15">
      <c r="B492" s="96">
        <v>45280</v>
      </c>
      <c r="C492" s="800">
        <v>2.81</v>
      </c>
      <c r="H492" s="646">
        <f>+'BRL USD'!AK712</f>
        <v>4.8760000000000003</v>
      </c>
      <c r="I492" s="646">
        <f>+RBOB!AM712</f>
        <v>2.2006999999999999</v>
      </c>
      <c r="J492" s="622">
        <f t="shared" ref="J492:J499" si="380">+I492-0.25</f>
        <v>1.9506999999999999</v>
      </c>
      <c r="K492" s="622">
        <f t="shared" ref="K492:K499" si="381">(+J492*$K$30)/1000</f>
        <v>0.51532032039999998</v>
      </c>
      <c r="L492" s="622">
        <f t="shared" ref="L492:L499" si="382">((75/H492)+10)/1000</f>
        <v>2.5381460213289578E-2</v>
      </c>
      <c r="M492" s="623">
        <f t="shared" ref="M492:M499" si="383">+K492+L492</f>
        <v>0.54070178061328955</v>
      </c>
      <c r="N492" s="623">
        <f t="shared" ref="N492:N499" si="384">+M492*H492</f>
        <v>2.6364618822704</v>
      </c>
      <c r="O492" s="623">
        <f t="shared" ref="O492:O499" si="385">+N492-C492</f>
        <v>-0.17353811772960004</v>
      </c>
      <c r="P492" s="645">
        <f t="shared" ref="P492:P499" si="386">(1-(+N492/C492))*100</f>
        <v>6.1757337270320285</v>
      </c>
    </row>
    <row r="493" spans="2:16" ht="15">
      <c r="B493" s="96">
        <v>45281</v>
      </c>
      <c r="C493" s="800">
        <v>2.81</v>
      </c>
      <c r="H493" s="646">
        <f>+'BRL USD'!AK713</f>
        <v>4.8749000000000002</v>
      </c>
      <c r="I493" s="646">
        <f>+RBOB!AM713</f>
        <v>2.1585000000000001</v>
      </c>
      <c r="J493" s="622">
        <f t="shared" si="380"/>
        <v>1.9085000000000001</v>
      </c>
      <c r="K493" s="622">
        <f t="shared" si="381"/>
        <v>0.50417226200000009</v>
      </c>
      <c r="L493" s="622">
        <f t="shared" si="382"/>
        <v>2.5384930972943032E-2</v>
      </c>
      <c r="M493" s="623">
        <f t="shared" si="383"/>
        <v>0.52955719297294312</v>
      </c>
      <c r="N493" s="623">
        <f t="shared" si="384"/>
        <v>2.5815383600238007</v>
      </c>
      <c r="O493" s="623">
        <f t="shared" si="385"/>
        <v>-0.22846163997619939</v>
      </c>
      <c r="P493" s="645">
        <f t="shared" si="386"/>
        <v>8.1303074724626168</v>
      </c>
    </row>
    <row r="494" spans="2:16" ht="15">
      <c r="B494" s="96">
        <v>45282</v>
      </c>
      <c r="C494" s="800">
        <v>2.81</v>
      </c>
      <c r="H494" s="646">
        <f>+'BRL USD'!AK714</f>
        <v>4.8613</v>
      </c>
      <c r="I494" s="646">
        <f>+RBOB!AM714</f>
        <v>2.1301000000000001</v>
      </c>
      <c r="J494" s="622">
        <f t="shared" si="380"/>
        <v>1.8801000000000001</v>
      </c>
      <c r="K494" s="622">
        <f t="shared" si="381"/>
        <v>0.49666977720000005</v>
      </c>
      <c r="L494" s="622">
        <f t="shared" si="382"/>
        <v>2.5427971941661697E-2</v>
      </c>
      <c r="M494" s="623">
        <f t="shared" si="383"/>
        <v>0.52209774914166174</v>
      </c>
      <c r="N494" s="623">
        <f t="shared" si="384"/>
        <v>2.53807378790236</v>
      </c>
      <c r="O494" s="623">
        <f t="shared" si="385"/>
        <v>-0.27192621209764001</v>
      </c>
      <c r="P494" s="645">
        <f t="shared" si="386"/>
        <v>9.677089398492523</v>
      </c>
    </row>
    <row r="495" spans="2:16" ht="15">
      <c r="B495" s="96">
        <v>45286</v>
      </c>
      <c r="C495" s="800">
        <v>2.81</v>
      </c>
      <c r="H495" s="646">
        <f>+'BRL USD'!AK715</f>
        <v>4.8361999999999998</v>
      </c>
      <c r="I495" s="680">
        <f>+RBOB!AM715</f>
        <v>0</v>
      </c>
      <c r="J495" s="622">
        <f t="shared" si="380"/>
        <v>-0.25</v>
      </c>
      <c r="K495" s="622">
        <f t="shared" si="381"/>
        <v>-6.6043000000000004E-2</v>
      </c>
      <c r="L495" s="622">
        <f t="shared" si="382"/>
        <v>2.5508043505231382E-2</v>
      </c>
      <c r="M495" s="623">
        <f t="shared" si="383"/>
        <v>-4.0534956494768626E-2</v>
      </c>
      <c r="N495" s="623">
        <f t="shared" si="384"/>
        <v>-0.19603515660000001</v>
      </c>
      <c r="O495" s="623">
        <f t="shared" si="385"/>
        <v>-3.0060351565999999</v>
      </c>
      <c r="P495" s="645">
        <f t="shared" si="386"/>
        <v>106.9763400925267</v>
      </c>
    </row>
    <row r="496" spans="2:16" ht="15">
      <c r="B496" s="96">
        <v>45287</v>
      </c>
      <c r="C496" s="800">
        <v>2.81</v>
      </c>
      <c r="H496" s="646">
        <f>+'BRL USD'!AK716</f>
        <v>4.8306005000000001</v>
      </c>
      <c r="I496" s="680">
        <f>+RBOB!AM716</f>
        <v>0</v>
      </c>
      <c r="J496" s="622">
        <f t="shared" si="380"/>
        <v>-0.25</v>
      </c>
      <c r="K496" s="622">
        <f t="shared" si="381"/>
        <v>-6.6043000000000004E-2</v>
      </c>
      <c r="L496" s="622">
        <f t="shared" si="382"/>
        <v>2.5526020005173268E-2</v>
      </c>
      <c r="M496" s="623">
        <f t="shared" si="383"/>
        <v>-4.0516979994826736E-2</v>
      </c>
      <c r="N496" s="623">
        <f t="shared" si="384"/>
        <v>-0.19572134382150003</v>
      </c>
      <c r="O496" s="623">
        <f t="shared" si="385"/>
        <v>-3.0057213438215</v>
      </c>
      <c r="P496" s="645">
        <f t="shared" si="386"/>
        <v>106.96517237798932</v>
      </c>
    </row>
    <row r="497" spans="2:16" ht="15">
      <c r="B497" s="96">
        <v>45288</v>
      </c>
      <c r="C497" s="800">
        <v>2.81</v>
      </c>
      <c r="H497" s="646">
        <f>+'BRL USD'!AK717</f>
        <v>4.8407</v>
      </c>
      <c r="I497" s="646">
        <f>+RBOB!AM717</f>
        <v>2.0851999999999999</v>
      </c>
      <c r="J497" s="622">
        <f t="shared" si="380"/>
        <v>1.8351999999999999</v>
      </c>
      <c r="K497" s="622">
        <f t="shared" si="381"/>
        <v>0.48480845440000003</v>
      </c>
      <c r="L497" s="622">
        <f t="shared" si="382"/>
        <v>2.5493626954779268E-2</v>
      </c>
      <c r="M497" s="623">
        <f t="shared" si="383"/>
        <v>0.51030208135477928</v>
      </c>
      <c r="N497" s="623">
        <f t="shared" si="384"/>
        <v>2.4702192852140801</v>
      </c>
      <c r="O497" s="623">
        <f t="shared" si="385"/>
        <v>-0.33978071478591998</v>
      </c>
      <c r="P497" s="645">
        <f t="shared" si="386"/>
        <v>12.091840383840569</v>
      </c>
    </row>
    <row r="498" spans="2:16" ht="15">
      <c r="B498" s="96">
        <v>45289</v>
      </c>
      <c r="C498" s="800">
        <v>2.81</v>
      </c>
      <c r="H498" s="646">
        <f>+'BRL USD'!AK718</f>
        <v>4.8412997999999998</v>
      </c>
      <c r="I498" s="646">
        <f>+RBOB!AM718</f>
        <v>2.1025999999999998</v>
      </c>
      <c r="J498" s="622">
        <f t="shared" si="380"/>
        <v>1.8525999999999998</v>
      </c>
      <c r="K498" s="622">
        <f t="shared" si="381"/>
        <v>0.4894050472</v>
      </c>
      <c r="L498" s="622">
        <f t="shared" si="382"/>
        <v>2.5491707412955505E-2</v>
      </c>
      <c r="M498" s="623">
        <f t="shared" si="383"/>
        <v>0.51489675461295548</v>
      </c>
      <c r="N498" s="623">
        <f t="shared" si="384"/>
        <v>2.4927695551283504</v>
      </c>
      <c r="O498" s="623">
        <f t="shared" si="385"/>
        <v>-0.31723044487164964</v>
      </c>
      <c r="P498" s="645">
        <f t="shared" si="386"/>
        <v>11.289339675147669</v>
      </c>
    </row>
    <row r="499" spans="2:16" ht="15">
      <c r="B499" s="96">
        <v>45293</v>
      </c>
      <c r="C499" s="800">
        <v>2.81</v>
      </c>
      <c r="H499" s="646">
        <f>+'BRL USD'!AL719</f>
        <v>4.891</v>
      </c>
      <c r="I499" s="646">
        <f>+RBOB!AN719</f>
        <v>2.0949</v>
      </c>
      <c r="J499" s="622">
        <f t="shared" si="380"/>
        <v>1.8449</v>
      </c>
      <c r="K499" s="622">
        <f t="shared" si="381"/>
        <v>0.48737092279999999</v>
      </c>
      <c r="L499" s="622">
        <f t="shared" si="382"/>
        <v>2.5334287466775712E-2</v>
      </c>
      <c r="M499" s="623">
        <f t="shared" si="383"/>
        <v>0.51270521026677573</v>
      </c>
      <c r="N499" s="623">
        <f t="shared" si="384"/>
        <v>2.5076411834148002</v>
      </c>
      <c r="O499" s="623">
        <f t="shared" si="385"/>
        <v>-0.30235881658519981</v>
      </c>
      <c r="P499" s="645">
        <f t="shared" si="386"/>
        <v>10.760100234348746</v>
      </c>
    </row>
    <row r="500" spans="2:16" ht="15">
      <c r="B500" s="96">
        <v>45294</v>
      </c>
      <c r="C500" s="800">
        <v>2.81</v>
      </c>
      <c r="H500" s="646">
        <f>+'BRL USD'!AL720</f>
        <v>4.9206000000000003</v>
      </c>
      <c r="I500" s="646">
        <f>+RBOB!AN720</f>
        <v>2.1581000000000001</v>
      </c>
      <c r="J500" s="622">
        <f t="shared" ref="J500:J505" si="387">+I500-0.25</f>
        <v>1.9081000000000001</v>
      </c>
      <c r="K500" s="622">
        <f t="shared" ref="K500:K505" si="388">(+J500*$K$30)/1000</f>
        <v>0.50406659320000002</v>
      </c>
      <c r="L500" s="622">
        <f t="shared" ref="L500:L505" si="389">((75/H500)+10)/1000</f>
        <v>2.5242043653213024E-2</v>
      </c>
      <c r="M500" s="623">
        <f t="shared" ref="M500:M505" si="390">+K500+L500</f>
        <v>0.52930863685321305</v>
      </c>
      <c r="N500" s="623">
        <f t="shared" ref="N500:N505" si="391">+M500*H500</f>
        <v>2.6045160784999202</v>
      </c>
      <c r="O500" s="623">
        <f t="shared" ref="O500:O505" si="392">+N500-C500</f>
        <v>-0.20548392150007988</v>
      </c>
      <c r="P500" s="645">
        <f t="shared" ref="P500:P505" si="393">(1-(+N500/C500))*100</f>
        <v>7.3125950711772187</v>
      </c>
    </row>
    <row r="501" spans="2:16" ht="15">
      <c r="B501" s="96">
        <v>45295</v>
      </c>
      <c r="C501" s="800">
        <v>2.81</v>
      </c>
      <c r="H501" s="646">
        <f>+'BRL USD'!AL721</f>
        <v>4.9181999999999997</v>
      </c>
      <c r="I501" s="646">
        <f>+RBOB!AN721</f>
        <v>2.1101000000000001</v>
      </c>
      <c r="J501" s="622">
        <f t="shared" si="387"/>
        <v>1.8601000000000001</v>
      </c>
      <c r="K501" s="622">
        <f t="shared" si="388"/>
        <v>0.49138633720000008</v>
      </c>
      <c r="L501" s="622">
        <f t="shared" si="389"/>
        <v>2.5249481517628403E-2</v>
      </c>
      <c r="M501" s="623">
        <f t="shared" si="390"/>
        <v>0.51663581871762854</v>
      </c>
      <c r="N501" s="623">
        <f t="shared" si="391"/>
        <v>2.5409182836170405</v>
      </c>
      <c r="O501" s="623">
        <f t="shared" si="392"/>
        <v>-0.26908171638295952</v>
      </c>
      <c r="P501" s="645">
        <f t="shared" si="393"/>
        <v>9.5758617929878831</v>
      </c>
    </row>
    <row r="502" spans="2:16" ht="15">
      <c r="B502" s="96">
        <v>45296</v>
      </c>
      <c r="C502" s="800">
        <v>2.81</v>
      </c>
      <c r="H502" s="646">
        <f>+'BRL USD'!AL722</f>
        <v>4.8893000000000004</v>
      </c>
      <c r="I502" s="646">
        <f>+RBOB!AN722</f>
        <v>2.1055000000000001</v>
      </c>
      <c r="J502" s="622">
        <f t="shared" si="387"/>
        <v>1.8555000000000001</v>
      </c>
      <c r="K502" s="622">
        <f t="shared" si="388"/>
        <v>0.49017114600000006</v>
      </c>
      <c r="L502" s="622">
        <f t="shared" si="389"/>
        <v>2.533961916838811E-2</v>
      </c>
      <c r="M502" s="623">
        <f t="shared" si="390"/>
        <v>0.51551076516838812</v>
      </c>
      <c r="N502" s="623">
        <f t="shared" si="391"/>
        <v>2.5204867841378</v>
      </c>
      <c r="O502" s="623">
        <f t="shared" si="392"/>
        <v>-0.28951321586220002</v>
      </c>
      <c r="P502" s="645">
        <f t="shared" si="393"/>
        <v>10.302961418583633</v>
      </c>
    </row>
    <row r="503" spans="2:16" ht="15">
      <c r="B503" s="96">
        <v>45299</v>
      </c>
      <c r="C503" s="800">
        <v>2.81</v>
      </c>
      <c r="H503" s="646">
        <f>+'BRL USD'!AL723</f>
        <v>4.8844000000000003</v>
      </c>
      <c r="I503" s="646">
        <f>+RBOB!AN723</f>
        <v>2.0278</v>
      </c>
      <c r="J503" s="622">
        <f t="shared" si="387"/>
        <v>1.7778</v>
      </c>
      <c r="K503" s="622">
        <f t="shared" si="388"/>
        <v>0.46964498160000007</v>
      </c>
      <c r="L503" s="622">
        <f t="shared" si="389"/>
        <v>2.5355007779870608E-2</v>
      </c>
      <c r="M503" s="623">
        <f t="shared" si="390"/>
        <v>0.49499998937987066</v>
      </c>
      <c r="N503" s="623">
        <f t="shared" si="391"/>
        <v>2.4177779481270405</v>
      </c>
      <c r="O503" s="623">
        <f t="shared" si="392"/>
        <v>-0.39222205187295955</v>
      </c>
      <c r="P503" s="645">
        <f t="shared" si="393"/>
        <v>13.958080137827745</v>
      </c>
    </row>
    <row r="504" spans="2:16" ht="15">
      <c r="B504" s="96">
        <v>45300</v>
      </c>
      <c r="C504" s="800">
        <v>2.81</v>
      </c>
      <c r="H504" s="646">
        <f>+'BRL USD'!AL724</f>
        <v>4.8930999999999996</v>
      </c>
      <c r="I504" s="646">
        <f>+RBOB!AN724</f>
        <v>2.0768</v>
      </c>
      <c r="J504" s="622">
        <f t="shared" si="387"/>
        <v>1.8268</v>
      </c>
      <c r="K504" s="622">
        <f t="shared" si="388"/>
        <v>0.48258940960000007</v>
      </c>
      <c r="L504" s="622">
        <f t="shared" si="389"/>
        <v>2.5327706362019989E-2</v>
      </c>
      <c r="M504" s="623">
        <f t="shared" si="390"/>
        <v>0.50791711596202005</v>
      </c>
      <c r="N504" s="623">
        <f t="shared" si="391"/>
        <v>2.4852892401137603</v>
      </c>
      <c r="O504" s="623">
        <f t="shared" si="392"/>
        <v>-0.32471075988623976</v>
      </c>
      <c r="P504" s="645">
        <f t="shared" si="393"/>
        <v>11.555543056449814</v>
      </c>
    </row>
    <row r="505" spans="2:16" ht="15">
      <c r="B505" s="96">
        <v>45301</v>
      </c>
      <c r="C505" s="800">
        <v>2.81</v>
      </c>
      <c r="H505" s="646">
        <f>+'BRL USD'!AL725</f>
        <v>4.8895</v>
      </c>
      <c r="I505" s="646">
        <f>+RBOB!AN725</f>
        <v>2.0672999999999999</v>
      </c>
      <c r="J505" s="622">
        <f t="shared" si="387"/>
        <v>1.8172999999999999</v>
      </c>
      <c r="K505" s="622">
        <f t="shared" si="388"/>
        <v>0.48007977559999998</v>
      </c>
      <c r="L505" s="622">
        <f t="shared" si="389"/>
        <v>2.5338991716944474E-2</v>
      </c>
      <c r="M505" s="623">
        <f t="shared" si="390"/>
        <v>0.50541876731694446</v>
      </c>
      <c r="N505" s="623">
        <f t="shared" si="391"/>
        <v>2.4712450627961999</v>
      </c>
      <c r="O505" s="623">
        <f t="shared" si="392"/>
        <v>-0.33875493720380012</v>
      </c>
      <c r="P505" s="645">
        <f t="shared" si="393"/>
        <v>12.055335843551607</v>
      </c>
    </row>
    <row r="506" spans="2:16" ht="15">
      <c r="B506" s="96">
        <v>45302</v>
      </c>
      <c r="C506" s="800">
        <v>2.81</v>
      </c>
      <c r="H506" s="646">
        <f>+'BRL USD'!AL726</f>
        <v>4.8788</v>
      </c>
      <c r="I506" s="646">
        <f>+RBOB!AN726</f>
        <v>2.1143000000000001</v>
      </c>
      <c r="J506" s="622">
        <f t="shared" ref="J506:J516" si="394">+I506-0.25</f>
        <v>1.8643000000000001</v>
      </c>
      <c r="K506" s="622">
        <f t="shared" ref="K506:K516" si="395">(+J506*$K$30)/1000</f>
        <v>0.49249585960000009</v>
      </c>
      <c r="L506" s="622">
        <f t="shared" ref="L506:L516" si="396">((75/H506)+10)/1000</f>
        <v>2.5372632614577357E-2</v>
      </c>
      <c r="M506" s="623">
        <f t="shared" ref="M506:M516" si="397">+K506+L506</f>
        <v>0.51786849221457742</v>
      </c>
      <c r="N506" s="623">
        <f t="shared" ref="N506:N516" si="398">+M506*H506</f>
        <v>2.5265767998164805</v>
      </c>
      <c r="O506" s="623">
        <f t="shared" ref="O506:O516" si="399">+N506-C506</f>
        <v>-0.28342320018351952</v>
      </c>
      <c r="P506" s="645">
        <f t="shared" ref="P506:P516" si="400">(1-(+N506/C506))*100</f>
        <v>10.086234881975786</v>
      </c>
    </row>
    <row r="507" spans="2:16" ht="15">
      <c r="B507" s="96">
        <v>45303</v>
      </c>
      <c r="C507" s="800">
        <v>2.81</v>
      </c>
      <c r="H507" s="646">
        <f>+'BRL USD'!AL727</f>
        <v>4.8536999999999999</v>
      </c>
      <c r="I507" s="646">
        <f>+RBOB!AN727</f>
        <v>2.1202999999999999</v>
      </c>
      <c r="J507" s="622">
        <f t="shared" si="394"/>
        <v>1.8702999999999999</v>
      </c>
      <c r="K507" s="622">
        <f t="shared" si="395"/>
        <v>0.49408089160000002</v>
      </c>
      <c r="L507" s="622">
        <f t="shared" si="396"/>
        <v>2.5452129303418013E-2</v>
      </c>
      <c r="M507" s="623">
        <f t="shared" si="397"/>
        <v>0.51953302090341802</v>
      </c>
      <c r="N507" s="623">
        <f t="shared" si="398"/>
        <v>2.5216574235589202</v>
      </c>
      <c r="O507" s="623">
        <f t="shared" si="399"/>
        <v>-0.28834257644107986</v>
      </c>
      <c r="P507" s="645">
        <f t="shared" si="400"/>
        <v>10.261301652707466</v>
      </c>
    </row>
    <row r="508" spans="2:16" ht="15">
      <c r="B508" s="96">
        <v>45306</v>
      </c>
      <c r="C508" s="800">
        <v>2.81</v>
      </c>
      <c r="H508" s="646">
        <f>+'BRL USD'!AL728</f>
        <v>4.8758999999999997</v>
      </c>
      <c r="I508" s="646">
        <f>+RBOB!AN728</f>
        <v>2.1202999999999999</v>
      </c>
      <c r="J508" s="622">
        <f t="shared" si="394"/>
        <v>1.8702999999999999</v>
      </c>
      <c r="K508" s="622">
        <f t="shared" si="395"/>
        <v>0.49408089160000002</v>
      </c>
      <c r="L508" s="622">
        <f t="shared" si="396"/>
        <v>2.5381775672183599E-2</v>
      </c>
      <c r="M508" s="623">
        <f t="shared" si="397"/>
        <v>0.5194626672721836</v>
      </c>
      <c r="N508" s="623">
        <f t="shared" si="398"/>
        <v>2.5328480193524396</v>
      </c>
      <c r="O508" s="623">
        <f t="shared" si="399"/>
        <v>-0.27715198064756041</v>
      </c>
      <c r="P508" s="645">
        <f t="shared" si="400"/>
        <v>9.8630598095217241</v>
      </c>
    </row>
    <row r="509" spans="2:16" ht="15">
      <c r="B509" s="96">
        <v>45307</v>
      </c>
      <c r="C509" s="800">
        <v>2.81</v>
      </c>
      <c r="H509" s="646">
        <f>+'BRL USD'!AL729</f>
        <v>4.9032</v>
      </c>
      <c r="I509" s="646">
        <f>+RBOB!AN729</f>
        <v>2.1219000000000001</v>
      </c>
      <c r="J509" s="622">
        <f t="shared" si="394"/>
        <v>1.8719000000000001</v>
      </c>
      <c r="K509" s="622">
        <f t="shared" si="395"/>
        <v>0.49450356680000013</v>
      </c>
      <c r="L509" s="622">
        <f t="shared" si="396"/>
        <v>2.5296133137542833E-2</v>
      </c>
      <c r="M509" s="623">
        <f t="shared" si="397"/>
        <v>0.51979969993754294</v>
      </c>
      <c r="N509" s="623">
        <f t="shared" si="398"/>
        <v>2.5486818887337606</v>
      </c>
      <c r="O509" s="623">
        <f t="shared" si="399"/>
        <v>-0.26131811126623949</v>
      </c>
      <c r="P509" s="645">
        <f t="shared" si="400"/>
        <v>9.2995769133893074</v>
      </c>
    </row>
    <row r="510" spans="2:16" ht="15">
      <c r="B510" s="96">
        <v>45308</v>
      </c>
      <c r="C510" s="800">
        <v>2.81</v>
      </c>
      <c r="H510" s="646">
        <f>+'BRL USD'!AL730</f>
        <v>4.9340000000000002</v>
      </c>
      <c r="I510" s="646">
        <f>+RBOB!AN730</f>
        <v>2.1354000000000002</v>
      </c>
      <c r="J510" s="622">
        <f t="shared" si="394"/>
        <v>1.8854000000000002</v>
      </c>
      <c r="K510" s="622">
        <f t="shared" si="395"/>
        <v>0.49806988880000014</v>
      </c>
      <c r="L510" s="622">
        <f t="shared" si="396"/>
        <v>2.5200648561005266E-2</v>
      </c>
      <c r="M510" s="623">
        <f t="shared" si="397"/>
        <v>0.52327053736100537</v>
      </c>
      <c r="N510" s="623">
        <f t="shared" si="398"/>
        <v>2.5818168313392005</v>
      </c>
      <c r="O510" s="623">
        <f t="shared" si="399"/>
        <v>-0.22818316866079957</v>
      </c>
      <c r="P510" s="645">
        <f t="shared" si="400"/>
        <v>8.1203974612384151</v>
      </c>
    </row>
    <row r="511" spans="2:16" ht="15">
      <c r="B511" s="96">
        <v>45309</v>
      </c>
      <c r="C511" s="800">
        <v>2.81</v>
      </c>
      <c r="H511" s="646">
        <f>+'BRL USD'!AL731</f>
        <v>4.9397000000000002</v>
      </c>
      <c r="I511" s="646">
        <f>+RBOB!AN731</f>
        <v>2.1835</v>
      </c>
      <c r="J511" s="622">
        <f t="shared" si="394"/>
        <v>1.9335</v>
      </c>
      <c r="K511" s="622">
        <f t="shared" si="395"/>
        <v>0.5107765620000001</v>
      </c>
      <c r="L511" s="622">
        <f t="shared" si="396"/>
        <v>2.5183108285928294E-2</v>
      </c>
      <c r="M511" s="623">
        <f t="shared" si="397"/>
        <v>0.53595967028592839</v>
      </c>
      <c r="N511" s="623">
        <f t="shared" si="398"/>
        <v>2.6474799833114004</v>
      </c>
      <c r="O511" s="623">
        <f t="shared" si="399"/>
        <v>-0.16252001668859961</v>
      </c>
      <c r="P511" s="645">
        <f t="shared" si="400"/>
        <v>5.7836304871387796</v>
      </c>
    </row>
    <row r="512" spans="2:16" ht="15">
      <c r="B512" s="96">
        <v>45310</v>
      </c>
      <c r="C512" s="800">
        <v>2.81</v>
      </c>
      <c r="H512" s="646">
        <f>+'BRL USD'!AL732</f>
        <v>4.9217000000000004</v>
      </c>
      <c r="I512" s="646">
        <f>+RBOB!AN732</f>
        <v>2.1627999999999998</v>
      </c>
      <c r="J512" s="622">
        <f t="shared" si="394"/>
        <v>1.9127999999999998</v>
      </c>
      <c r="K512" s="622">
        <f t="shared" si="395"/>
        <v>0.50530820160000001</v>
      </c>
      <c r="L512" s="622">
        <f t="shared" si="396"/>
        <v>2.5238637056301683E-2</v>
      </c>
      <c r="M512" s="623">
        <f t="shared" si="397"/>
        <v>0.5305468386563017</v>
      </c>
      <c r="N512" s="623">
        <f t="shared" si="398"/>
        <v>2.6111923758147202</v>
      </c>
      <c r="O512" s="623">
        <f t="shared" si="399"/>
        <v>-0.19880762418527986</v>
      </c>
      <c r="P512" s="645">
        <f t="shared" si="400"/>
        <v>7.0750044194049728</v>
      </c>
    </row>
    <row r="513" spans="2:16" ht="15">
      <c r="B513" s="96">
        <v>45313</v>
      </c>
      <c r="C513" s="800">
        <v>2.81</v>
      </c>
      <c r="H513" s="646">
        <f>+'BRL USD'!AL733</f>
        <v>4.9484000000000004</v>
      </c>
      <c r="I513" s="646">
        <f>+RBOB!AN733</f>
        <v>2.2378</v>
      </c>
      <c r="J513" s="622">
        <f>+I513-0.25</f>
        <v>1.9878</v>
      </c>
      <c r="K513" s="622">
        <f t="shared" si="395"/>
        <v>0.52512110160000014</v>
      </c>
      <c r="L513" s="622">
        <f>((75/H513)+10)/1000</f>
        <v>2.5156414194487105E-2</v>
      </c>
      <c r="M513" s="623">
        <f>+K513+L513</f>
        <v>0.55027751579448725</v>
      </c>
      <c r="N513" s="623">
        <f t="shared" si="398"/>
        <v>2.7229932591574411</v>
      </c>
      <c r="O513" s="623">
        <f t="shared" si="399"/>
        <v>-8.7006740842558994E-2</v>
      </c>
      <c r="P513" s="645">
        <f t="shared" si="400"/>
        <v>3.0963252968882249</v>
      </c>
    </row>
    <row r="514" spans="2:16" ht="15">
      <c r="B514" s="96">
        <v>45314</v>
      </c>
      <c r="C514" s="800">
        <v>2.81</v>
      </c>
      <c r="H514" s="646">
        <f>+'BRL USD'!AL734</f>
        <v>4.9709000000000003</v>
      </c>
      <c r="I514" s="646">
        <f>+RBOB!AN734</f>
        <v>2.2101000000000002</v>
      </c>
      <c r="J514" s="622">
        <f t="shared" si="394"/>
        <v>1.9601000000000002</v>
      </c>
      <c r="K514" s="622">
        <f t="shared" si="395"/>
        <v>0.51780353720000005</v>
      </c>
      <c r="L514" s="622">
        <f t="shared" si="396"/>
        <v>2.5087811060371359E-2</v>
      </c>
      <c r="M514" s="623">
        <f t="shared" si="397"/>
        <v>0.54289134826037144</v>
      </c>
      <c r="N514" s="623">
        <f t="shared" si="398"/>
        <v>2.6986586030674804</v>
      </c>
      <c r="O514" s="623">
        <f t="shared" si="399"/>
        <v>-0.11134139693251965</v>
      </c>
      <c r="P514" s="645">
        <f t="shared" si="400"/>
        <v>3.9623272929722342</v>
      </c>
    </row>
    <row r="515" spans="2:16" ht="15">
      <c r="B515" s="96">
        <v>45315</v>
      </c>
      <c r="C515" s="800">
        <v>2.81</v>
      </c>
      <c r="H515" s="646">
        <f>+'BRL USD'!AL735</f>
        <v>4.9185999999999996</v>
      </c>
      <c r="I515" s="646">
        <f>+RBOB!AN735</f>
        <v>2.2094999999999998</v>
      </c>
      <c r="J515" s="622">
        <f t="shared" si="394"/>
        <v>1.9594999999999998</v>
      </c>
      <c r="K515" s="622">
        <f t="shared" si="395"/>
        <v>0.51764503400000006</v>
      </c>
      <c r="L515" s="622">
        <f t="shared" si="396"/>
        <v>2.5248241369495387E-2</v>
      </c>
      <c r="M515" s="623">
        <f t="shared" si="397"/>
        <v>0.5428932753694955</v>
      </c>
      <c r="N515" s="623">
        <f t="shared" si="398"/>
        <v>2.6702748642324003</v>
      </c>
      <c r="O515" s="623">
        <f t="shared" si="399"/>
        <v>-0.13972513576759971</v>
      </c>
      <c r="P515" s="645">
        <f t="shared" si="400"/>
        <v>4.9724247604127969</v>
      </c>
    </row>
    <row r="516" spans="2:16" ht="15">
      <c r="B516" s="96">
        <v>45316</v>
      </c>
      <c r="C516" s="800">
        <v>2.81</v>
      </c>
      <c r="H516" s="646">
        <f>+'BRL USD'!AL736</f>
        <v>4.9226000000000001</v>
      </c>
      <c r="I516" s="646">
        <f>+RBOB!AN736</f>
        <v>2.2644000000000002</v>
      </c>
      <c r="J516" s="622">
        <f t="shared" si="394"/>
        <v>2.0144000000000002</v>
      </c>
      <c r="K516" s="622">
        <f t="shared" si="395"/>
        <v>0.53214807680000009</v>
      </c>
      <c r="L516" s="622">
        <f t="shared" si="396"/>
        <v>2.5235850973063016E-2</v>
      </c>
      <c r="M516" s="623">
        <f t="shared" si="397"/>
        <v>0.55738392777306311</v>
      </c>
      <c r="N516" s="623">
        <f t="shared" si="398"/>
        <v>2.7437781228556806</v>
      </c>
      <c r="O516" s="623">
        <f t="shared" si="399"/>
        <v>-6.6221877144319485E-2</v>
      </c>
      <c r="P516" s="645">
        <f t="shared" si="400"/>
        <v>2.3566504321821835</v>
      </c>
    </row>
    <row r="517" spans="2:16" ht="15">
      <c r="B517" s="96">
        <v>45317</v>
      </c>
      <c r="C517" s="800">
        <v>2.81</v>
      </c>
      <c r="H517" s="646">
        <f>+'BRL USD'!AL737</f>
        <v>4.9119000000000002</v>
      </c>
      <c r="I517" s="646">
        <f>+RBOB!AN737</f>
        <v>2.2940999999999998</v>
      </c>
      <c r="J517" s="622">
        <f t="shared" ref="J517:J520" si="401">+I517-0.25</f>
        <v>2.0440999999999998</v>
      </c>
      <c r="K517" s="622">
        <f t="shared" ref="K517:K520" si="402">(+J517*$K$30)/1000</f>
        <v>0.53999398519999997</v>
      </c>
      <c r="L517" s="622">
        <f t="shared" ref="L517:L520" si="403">((75/H517)+10)/1000</f>
        <v>2.526904049349539E-2</v>
      </c>
      <c r="M517" s="623">
        <f t="shared" ref="M517:M520" si="404">+K517+L517</f>
        <v>0.5652630256934954</v>
      </c>
      <c r="N517" s="623">
        <f t="shared" ref="N517:N520" si="405">+M517*H517</f>
        <v>2.7765154559038803</v>
      </c>
      <c r="O517" s="623">
        <f t="shared" ref="O517:O520" si="406">+N517-C517</f>
        <v>-3.3484544096119784E-2</v>
      </c>
      <c r="P517" s="645">
        <f t="shared" ref="P517:P520" si="407">(1-(+N517/C517))*100</f>
        <v>1.1916207863387873</v>
      </c>
    </row>
    <row r="518" spans="2:16" ht="15">
      <c r="B518" s="96">
        <v>45320</v>
      </c>
      <c r="C518" s="800">
        <v>2.81</v>
      </c>
      <c r="H518" s="646">
        <f>+'BRL USD'!AL738</f>
        <v>4.9218999999999999</v>
      </c>
      <c r="I518" s="646">
        <f>+RBOB!AN738</f>
        <v>2.2284999999999999</v>
      </c>
      <c r="J518" s="622">
        <f t="shared" si="401"/>
        <v>1.9784999999999999</v>
      </c>
      <c r="K518" s="622">
        <f t="shared" si="402"/>
        <v>0.52266430200000003</v>
      </c>
      <c r="L518" s="622">
        <f t="shared" si="403"/>
        <v>2.5238017838639552E-2</v>
      </c>
      <c r="M518" s="623">
        <f t="shared" si="404"/>
        <v>0.54790231983863957</v>
      </c>
      <c r="N518" s="623">
        <f t="shared" si="405"/>
        <v>2.6967204280138</v>
      </c>
      <c r="O518" s="623">
        <f t="shared" si="406"/>
        <v>-0.11327957198620009</v>
      </c>
      <c r="P518" s="645">
        <f t="shared" si="407"/>
        <v>4.0313014941708243</v>
      </c>
    </row>
    <row r="519" spans="2:16" ht="15">
      <c r="B519" s="96">
        <v>45321</v>
      </c>
      <c r="C519" s="800">
        <v>2.81</v>
      </c>
      <c r="H519" s="646">
        <f>+'BRL USD'!AL739</f>
        <v>4.9631999999999996</v>
      </c>
      <c r="I519" s="646">
        <f>+RBOB!AN739</f>
        <v>2.2606999999999999</v>
      </c>
      <c r="J519" s="622">
        <f t="shared" si="401"/>
        <v>2.0106999999999999</v>
      </c>
      <c r="K519" s="622">
        <f t="shared" si="402"/>
        <v>0.53117064040000006</v>
      </c>
      <c r="L519" s="622">
        <f t="shared" si="403"/>
        <v>2.511121856866538E-2</v>
      </c>
      <c r="M519" s="623">
        <f t="shared" si="404"/>
        <v>0.55628185896866544</v>
      </c>
      <c r="N519" s="623">
        <f t="shared" si="405"/>
        <v>2.7609381224332803</v>
      </c>
      <c r="O519" s="623">
        <f t="shared" si="406"/>
        <v>-4.9061877566719758E-2</v>
      </c>
      <c r="P519" s="645">
        <f t="shared" si="407"/>
        <v>1.745974290630592</v>
      </c>
    </row>
    <row r="520" spans="2:16" ht="15">
      <c r="B520" s="96">
        <v>45322</v>
      </c>
      <c r="C520" s="800">
        <v>2.81</v>
      </c>
      <c r="H520" s="646">
        <f>+'BRL USD'!AL740</f>
        <v>4.9528999999999996</v>
      </c>
      <c r="I520" s="646">
        <f>+RBOB!AN740</f>
        <v>2.1833</v>
      </c>
      <c r="J520" s="622">
        <f t="shared" si="401"/>
        <v>1.9333</v>
      </c>
      <c r="K520" s="622">
        <f t="shared" si="402"/>
        <v>0.51072372760000007</v>
      </c>
      <c r="L520" s="622">
        <f t="shared" si="403"/>
        <v>2.5142643703688749E-2</v>
      </c>
      <c r="M520" s="623">
        <f t="shared" si="404"/>
        <v>0.53586637130368886</v>
      </c>
      <c r="N520" s="623">
        <f t="shared" si="405"/>
        <v>2.6540925504300406</v>
      </c>
      <c r="O520" s="623">
        <f t="shared" si="406"/>
        <v>-0.1559074495699595</v>
      </c>
      <c r="P520" s="645">
        <f t="shared" si="407"/>
        <v>5.5483078138775621</v>
      </c>
    </row>
    <row r="521" spans="2:16" ht="15">
      <c r="B521" s="96">
        <v>45323</v>
      </c>
      <c r="C521" s="800">
        <f>C520+0.15</f>
        <v>2.96</v>
      </c>
      <c r="H521" s="646">
        <f>+'BRL USD'!AM741</f>
        <v>4.9344000000000001</v>
      </c>
      <c r="I521" s="646">
        <f>+RBOB!AO741</f>
        <v>2.1947999999999999</v>
      </c>
      <c r="J521" s="622">
        <f t="shared" ref="J521" si="408">+I521-0.25</f>
        <v>1.9447999999999999</v>
      </c>
      <c r="K521" s="622">
        <f t="shared" ref="K521" si="409">(+J521*$K$30)/1000</f>
        <v>0.51376170560000001</v>
      </c>
      <c r="L521" s="622">
        <f t="shared" ref="L521" si="410">((75/H521)+10)/1000</f>
        <v>2.5199416342412451E-2</v>
      </c>
      <c r="M521" s="623">
        <f t="shared" ref="M521" si="411">+K521+L521</f>
        <v>0.53896112194241241</v>
      </c>
      <c r="N521" s="623">
        <f t="shared" ref="N521" si="412">+M521*H521</f>
        <v>2.6594497601126399</v>
      </c>
      <c r="O521" s="623">
        <f t="shared" ref="O521" si="413">+N521-C521</f>
        <v>-0.30055023988736007</v>
      </c>
      <c r="P521" s="645">
        <f t="shared" ref="P521" si="414">(1-(+N521/C521))*100</f>
        <v>10.15372432051892</v>
      </c>
    </row>
    <row r="522" spans="2:16" ht="15">
      <c r="B522" s="96">
        <v>45324</v>
      </c>
      <c r="C522" s="800">
        <v>2.96</v>
      </c>
      <c r="H522" s="646">
        <f>+'BRL USD'!AM742</f>
        <v>4.9465000000000003</v>
      </c>
      <c r="I522" s="646">
        <f>+RBOB!AO742</f>
        <v>2.1475</v>
      </c>
      <c r="J522" s="622">
        <f t="shared" ref="J522:J525" si="415">+I522-0.25</f>
        <v>1.8975</v>
      </c>
      <c r="K522" s="622">
        <f t="shared" ref="K522:K525" si="416">(+J522*$K$30)/1000</f>
        <v>0.50126637000000007</v>
      </c>
      <c r="L522" s="622">
        <f t="shared" ref="L522:L525" si="417">((75/H522)+10)/1000</f>
        <v>2.5162235924390985E-2</v>
      </c>
      <c r="M522" s="623">
        <f t="shared" ref="M522:M525" si="418">+K522+L522</f>
        <v>0.526428605924391</v>
      </c>
      <c r="N522" s="623">
        <f t="shared" ref="N522:N525" si="419">+M522*H522</f>
        <v>2.6039790992050005</v>
      </c>
      <c r="O522" s="623">
        <f t="shared" ref="O522:O525" si="420">+N522-C522</f>
        <v>-0.35602090079499948</v>
      </c>
      <c r="P522" s="645">
        <f t="shared" ref="P522:P525" si="421">(1-(+N522/C522))*100</f>
        <v>12.027733134966201</v>
      </c>
    </row>
    <row r="523" spans="2:16" ht="15">
      <c r="B523" s="96">
        <v>45327</v>
      </c>
      <c r="C523" s="800">
        <v>2.96</v>
      </c>
      <c r="H523" s="646">
        <f>+'BRL USD'!AM743</f>
        <v>5.0046999999999997</v>
      </c>
      <c r="I523" s="646">
        <f>+RBOB!AO743</f>
        <v>2.2092000000000001</v>
      </c>
      <c r="J523" s="622">
        <f t="shared" si="415"/>
        <v>1.9592000000000001</v>
      </c>
      <c r="K523" s="622">
        <f t="shared" si="416"/>
        <v>0.51756578240000006</v>
      </c>
      <c r="L523" s="622">
        <f t="shared" si="417"/>
        <v>2.4985913241552943E-2</v>
      </c>
      <c r="M523" s="623">
        <f t="shared" si="418"/>
        <v>0.54255169564155303</v>
      </c>
      <c r="N523" s="623">
        <f t="shared" si="419"/>
        <v>2.7153084711772801</v>
      </c>
      <c r="O523" s="623">
        <f t="shared" si="420"/>
        <v>-0.24469152882271983</v>
      </c>
      <c r="P523" s="645">
        <f t="shared" si="421"/>
        <v>8.2666057034702654</v>
      </c>
    </row>
    <row r="524" spans="2:16" ht="15">
      <c r="B524" s="96">
        <v>45328</v>
      </c>
      <c r="C524" s="800">
        <v>2.96</v>
      </c>
      <c r="H524" s="646">
        <f>+'BRL USD'!AM744</f>
        <v>4.9680999999999997</v>
      </c>
      <c r="I524" s="646">
        <f>+RBOB!AO744</f>
        <v>2.2172999999999998</v>
      </c>
      <c r="J524" s="622">
        <f t="shared" si="415"/>
        <v>1.9672999999999998</v>
      </c>
      <c r="K524" s="622">
        <f t="shared" si="416"/>
        <v>0.51970557559999997</v>
      </c>
      <c r="L524" s="622">
        <f t="shared" si="417"/>
        <v>2.5096314486423382E-2</v>
      </c>
      <c r="M524" s="623">
        <f t="shared" si="418"/>
        <v>0.54480189008642332</v>
      </c>
      <c r="N524" s="623">
        <f t="shared" si="419"/>
        <v>2.7066302701383598</v>
      </c>
      <c r="O524" s="623">
        <f t="shared" si="420"/>
        <v>-0.25336972986164019</v>
      </c>
      <c r="P524" s="645">
        <f t="shared" si="421"/>
        <v>8.5597881710013581</v>
      </c>
    </row>
    <row r="525" spans="2:16" ht="15">
      <c r="B525" s="96">
        <v>45329</v>
      </c>
      <c r="C525" s="800">
        <v>2.96</v>
      </c>
      <c r="H525" s="646">
        <f>+'BRL USD'!AM745</f>
        <v>4.9602000000000004</v>
      </c>
      <c r="I525" s="646">
        <f>+RBOB!AO745</f>
        <v>2.2629999999999999</v>
      </c>
      <c r="J525" s="622">
        <f t="shared" si="415"/>
        <v>2.0129999999999999</v>
      </c>
      <c r="K525" s="622">
        <f t="shared" si="416"/>
        <v>0.53177823599999996</v>
      </c>
      <c r="L525" s="622">
        <f t="shared" si="417"/>
        <v>2.5120358050078624E-2</v>
      </c>
      <c r="M525" s="623">
        <f t="shared" si="418"/>
        <v>0.55689859405007858</v>
      </c>
      <c r="N525" s="623">
        <f t="shared" si="419"/>
        <v>2.7623284062072</v>
      </c>
      <c r="O525" s="623">
        <f t="shared" si="420"/>
        <v>-0.19767159379279997</v>
      </c>
      <c r="P525" s="645">
        <f t="shared" si="421"/>
        <v>6.6780943848918861</v>
      </c>
    </row>
    <row r="526" spans="2:16" ht="15">
      <c r="B526" s="96">
        <v>45330</v>
      </c>
      <c r="C526" s="800">
        <v>2.96</v>
      </c>
      <c r="H526" s="646">
        <f>+'BRL USD'!AM746</f>
        <v>4.9798</v>
      </c>
      <c r="I526" s="646">
        <f>+RBOB!AO746</f>
        <v>2.3420000000000001</v>
      </c>
      <c r="J526" s="622">
        <f t="shared" ref="J526:J531" si="422">+I526-0.25</f>
        <v>2.0920000000000001</v>
      </c>
      <c r="K526" s="622">
        <f t="shared" ref="K526:K531" si="423">(+J526*$K$30)/1000</f>
        <v>0.55264782400000012</v>
      </c>
      <c r="L526" s="622">
        <f t="shared" ref="L526:L531" si="424">((75/H526)+10)/1000</f>
        <v>2.506084581710109E-2</v>
      </c>
      <c r="M526" s="623">
        <f t="shared" ref="M526:M531" si="425">+K526+L526</f>
        <v>0.57770866981710123</v>
      </c>
      <c r="N526" s="623">
        <f t="shared" ref="N526:N531" si="426">+M526*H526</f>
        <v>2.8768736339552006</v>
      </c>
      <c r="O526" s="623">
        <f t="shared" ref="O526:O531" si="427">+N526-C526</f>
        <v>-8.3126366044799394E-2</v>
      </c>
      <c r="P526" s="645">
        <f t="shared" ref="P526:P531" si="428">(1-(+N526/C526))*100</f>
        <v>2.8083231771891648</v>
      </c>
    </row>
    <row r="527" spans="2:16" ht="15">
      <c r="B527" s="96">
        <v>45331</v>
      </c>
      <c r="C527" s="800">
        <v>2.96</v>
      </c>
      <c r="H527" s="646">
        <f>+'BRL USD'!AM747</f>
        <v>4.9710999999999999</v>
      </c>
      <c r="I527" s="646">
        <f>+RBOB!AO747</f>
        <v>2.3395000000000001</v>
      </c>
      <c r="J527" s="622">
        <f t="shared" si="422"/>
        <v>2.0895000000000001</v>
      </c>
      <c r="K527" s="622">
        <f t="shared" si="423"/>
        <v>0.55198739400000008</v>
      </c>
      <c r="L527" s="622">
        <f t="shared" si="424"/>
        <v>2.5087204039347426E-2</v>
      </c>
      <c r="M527" s="623">
        <f t="shared" si="425"/>
        <v>0.57707459803934746</v>
      </c>
      <c r="N527" s="623">
        <f t="shared" si="426"/>
        <v>2.8686955343134</v>
      </c>
      <c r="O527" s="623">
        <f t="shared" si="427"/>
        <v>-9.13044656866E-2</v>
      </c>
      <c r="P527" s="645">
        <f t="shared" si="428"/>
        <v>3.0846103272500036</v>
      </c>
    </row>
    <row r="528" spans="2:16" ht="15">
      <c r="B528" s="96">
        <v>45334</v>
      </c>
      <c r="C528" s="800">
        <v>2.96</v>
      </c>
      <c r="H528" s="646">
        <f>+'BRL USD'!AM748</f>
        <v>4.9710999999999999</v>
      </c>
      <c r="I528" s="646">
        <f>+RBOB!AO748</f>
        <v>2.3673000000000002</v>
      </c>
      <c r="J528" s="622">
        <f t="shared" si="422"/>
        <v>2.1173000000000002</v>
      </c>
      <c r="K528" s="622">
        <f t="shared" si="423"/>
        <v>0.55933137560000012</v>
      </c>
      <c r="L528" s="622">
        <f t="shared" si="424"/>
        <v>2.5087204039347426E-2</v>
      </c>
      <c r="M528" s="623">
        <f t="shared" si="425"/>
        <v>0.58441857963934751</v>
      </c>
      <c r="N528" s="623">
        <f t="shared" si="426"/>
        <v>2.9052032012451603</v>
      </c>
      <c r="O528" s="623">
        <f t="shared" si="427"/>
        <v>-5.4796798754839671E-2</v>
      </c>
      <c r="P528" s="645">
        <f t="shared" si="428"/>
        <v>1.8512432011770108</v>
      </c>
    </row>
    <row r="529" spans="2:16" ht="15">
      <c r="B529" s="96">
        <v>45335</v>
      </c>
      <c r="C529" s="800">
        <v>2.96</v>
      </c>
      <c r="H529" s="646">
        <f>+'BRL USD'!AM749</f>
        <v>4.9710999999999999</v>
      </c>
      <c r="I529" s="646">
        <f>+RBOB!AO749</f>
        <v>2.3946000000000001</v>
      </c>
      <c r="J529" s="622">
        <f t="shared" si="422"/>
        <v>2.1446000000000001</v>
      </c>
      <c r="K529" s="622">
        <f t="shared" si="423"/>
        <v>0.56654327120000003</v>
      </c>
      <c r="L529" s="622">
        <f t="shared" si="424"/>
        <v>2.5087204039347426E-2</v>
      </c>
      <c r="M529" s="623">
        <f t="shared" si="425"/>
        <v>0.59163047523934742</v>
      </c>
      <c r="N529" s="623">
        <f t="shared" si="426"/>
        <v>2.94105425546232</v>
      </c>
      <c r="O529" s="623">
        <f t="shared" si="427"/>
        <v>-1.8945744537679943E-2</v>
      </c>
      <c r="P529" s="645">
        <f t="shared" si="428"/>
        <v>0.64005893708378725</v>
      </c>
    </row>
    <row r="530" spans="2:16" ht="15">
      <c r="B530" s="96">
        <v>45336</v>
      </c>
      <c r="C530" s="800">
        <v>2.96</v>
      </c>
      <c r="H530" s="646">
        <f>+'BRL USD'!AM750</f>
        <v>4.9717000000000002</v>
      </c>
      <c r="I530" s="646">
        <f>+RBOB!AO750</f>
        <v>2.3169</v>
      </c>
      <c r="J530" s="622">
        <f t="shared" si="422"/>
        <v>2.0669</v>
      </c>
      <c r="K530" s="622">
        <f t="shared" si="423"/>
        <v>0.54601710680000004</v>
      </c>
      <c r="L530" s="622">
        <f t="shared" si="424"/>
        <v>2.5085383269304259E-2</v>
      </c>
      <c r="M530" s="623">
        <f t="shared" si="425"/>
        <v>0.57110249006930425</v>
      </c>
      <c r="N530" s="623">
        <f t="shared" si="426"/>
        <v>2.83935024987756</v>
      </c>
      <c r="O530" s="623">
        <f t="shared" si="427"/>
        <v>-0.12064975012243995</v>
      </c>
      <c r="P530" s="645">
        <f t="shared" si="428"/>
        <v>4.0760050717040475</v>
      </c>
    </row>
    <row r="531" spans="2:16" ht="15">
      <c r="B531" s="96">
        <v>45337</v>
      </c>
      <c r="C531" s="800">
        <v>2.96</v>
      </c>
      <c r="H531" s="646">
        <f>+'BRL USD'!AM751</f>
        <v>4.9703999999999997</v>
      </c>
      <c r="I531" s="646">
        <f>+RBOB!AO751</f>
        <v>2.3182999999999998</v>
      </c>
      <c r="J531" s="622">
        <f t="shared" si="422"/>
        <v>2.0682999999999998</v>
      </c>
      <c r="K531" s="622">
        <f t="shared" si="423"/>
        <v>0.54638694759999995</v>
      </c>
      <c r="L531" s="622">
        <f t="shared" si="424"/>
        <v>2.5089328826653792E-2</v>
      </c>
      <c r="M531" s="623">
        <f t="shared" si="425"/>
        <v>0.57147627642665377</v>
      </c>
      <c r="N531" s="623">
        <f t="shared" si="426"/>
        <v>2.8404656843510399</v>
      </c>
      <c r="O531" s="623">
        <f t="shared" si="427"/>
        <v>-0.11953431564896011</v>
      </c>
      <c r="P531" s="645">
        <f t="shared" si="428"/>
        <v>4.0383214746270273</v>
      </c>
    </row>
    <row r="532" spans="2:16" ht="15">
      <c r="B532" s="96">
        <v>45338</v>
      </c>
      <c r="C532" s="800">
        <v>2.96</v>
      </c>
      <c r="H532" s="646">
        <f>+'BRL USD'!AM752</f>
        <v>4.9755000000000003</v>
      </c>
      <c r="I532" s="646">
        <f>+RBOB!AO752</f>
        <v>2.3359999999999999</v>
      </c>
      <c r="J532" s="622">
        <f t="shared" ref="J532:J535" si="429">+I532-0.25</f>
        <v>2.0859999999999999</v>
      </c>
      <c r="K532" s="622">
        <f t="shared" ref="K532:K535" si="430">(+J532*$K$30)/1000</f>
        <v>0.55106279200000008</v>
      </c>
      <c r="L532" s="622">
        <f t="shared" ref="L532:L535" si="431">((75/H532)+10)/1000</f>
        <v>2.507386192342478E-2</v>
      </c>
      <c r="M532" s="623">
        <f t="shared" ref="M532:M535" si="432">+K532+L532</f>
        <v>0.57613665392342484</v>
      </c>
      <c r="N532" s="623">
        <f t="shared" ref="N532:N535" si="433">+M532*H532</f>
        <v>2.8665679215960003</v>
      </c>
      <c r="O532" s="623">
        <f t="shared" ref="O532:O535" si="434">+N532-C532</f>
        <v>-9.3432078403999697E-2</v>
      </c>
      <c r="P532" s="645">
        <f t="shared" ref="P532:P535" si="435">(1-(+N532/C532))*100</f>
        <v>3.1564891352702573</v>
      </c>
    </row>
    <row r="533" spans="2:16" ht="15">
      <c r="B533" s="96">
        <v>45341</v>
      </c>
      <c r="C533" s="800">
        <v>2.96</v>
      </c>
      <c r="H533" s="646">
        <f>+'BRL USD'!AM753</f>
        <v>4.9579000000000004</v>
      </c>
      <c r="I533" s="646">
        <f>+RBOB!AO753</f>
        <v>2.3359999999999999</v>
      </c>
      <c r="J533" s="622">
        <f t="shared" si="429"/>
        <v>2.0859999999999999</v>
      </c>
      <c r="K533" s="622">
        <f t="shared" si="430"/>
        <v>0.55106279200000008</v>
      </c>
      <c r="L533" s="622">
        <f t="shared" si="431"/>
        <v>2.5127372476250024E-2</v>
      </c>
      <c r="M533" s="623">
        <f t="shared" si="432"/>
        <v>0.57619016447625016</v>
      </c>
      <c r="N533" s="623">
        <f t="shared" si="433"/>
        <v>2.8566932164568009</v>
      </c>
      <c r="O533" s="623">
        <f t="shared" si="434"/>
        <v>-0.10330678354319911</v>
      </c>
      <c r="P533" s="645">
        <f t="shared" si="435"/>
        <v>3.490094038621594</v>
      </c>
    </row>
    <row r="534" spans="2:16" ht="15">
      <c r="B534" s="96">
        <v>45342</v>
      </c>
      <c r="C534" s="800">
        <v>2.96</v>
      </c>
      <c r="H534" s="646">
        <f>+'BRL USD'!AM754</f>
        <v>4.9401999999999999</v>
      </c>
      <c r="I534" s="646">
        <f>+RBOB!AO754</f>
        <v>2.2774000000000001</v>
      </c>
      <c r="J534" s="622">
        <f t="shared" si="429"/>
        <v>2.0274000000000001</v>
      </c>
      <c r="K534" s="622">
        <f t="shared" si="430"/>
        <v>0.53558231280000002</v>
      </c>
      <c r="L534" s="622">
        <f t="shared" si="431"/>
        <v>2.5181571596291648E-2</v>
      </c>
      <c r="M534" s="623">
        <f t="shared" si="432"/>
        <v>0.56076388439629166</v>
      </c>
      <c r="N534" s="623">
        <f t="shared" si="433"/>
        <v>2.7702857416945599</v>
      </c>
      <c r="O534" s="623">
        <f t="shared" si="434"/>
        <v>-0.18971425830544009</v>
      </c>
      <c r="P534" s="645">
        <f t="shared" si="435"/>
        <v>6.4092654832918932</v>
      </c>
    </row>
    <row r="535" spans="2:16" ht="15">
      <c r="B535" s="96">
        <v>45343</v>
      </c>
      <c r="C535" s="800">
        <v>2.96</v>
      </c>
      <c r="H535" s="646">
        <f>+'BRL USD'!AM755</f>
        <v>4.9297000000000004</v>
      </c>
      <c r="I535" s="646">
        <f>+RBOB!AO755</f>
        <v>2.286</v>
      </c>
      <c r="J535" s="622">
        <f t="shared" si="429"/>
        <v>2.036</v>
      </c>
      <c r="K535" s="622">
        <f t="shared" si="430"/>
        <v>0.53785419200000006</v>
      </c>
      <c r="L535" s="622">
        <f t="shared" si="431"/>
        <v>2.5213907540012577E-2</v>
      </c>
      <c r="M535" s="623">
        <f t="shared" si="432"/>
        <v>0.56306809954001269</v>
      </c>
      <c r="N535" s="623">
        <f t="shared" si="433"/>
        <v>2.7757568103024006</v>
      </c>
      <c r="O535" s="623">
        <f t="shared" si="434"/>
        <v>-0.18424318969759934</v>
      </c>
      <c r="P535" s="645">
        <f t="shared" si="435"/>
        <v>6.2244320843783507</v>
      </c>
    </row>
    <row r="536" spans="2:16" ht="15">
      <c r="B536" s="96">
        <v>45344</v>
      </c>
      <c r="C536" s="800">
        <v>2.96</v>
      </c>
      <c r="H536" s="646">
        <f>+'BRL USD'!AM756</f>
        <v>4.9413</v>
      </c>
      <c r="I536" s="646">
        <f>+RBOB!AO756</f>
        <v>2.3347000000000002</v>
      </c>
      <c r="J536" s="622">
        <f t="shared" ref="J536:J539" si="436">+I536-0.25</f>
        <v>2.0847000000000002</v>
      </c>
      <c r="K536" s="622">
        <f t="shared" ref="K536:K539" si="437">(+J536*$K$30)/1000</f>
        <v>0.55071936840000013</v>
      </c>
      <c r="L536" s="622">
        <f t="shared" ref="L536:L539" si="438">((75/H536)+10)/1000</f>
        <v>2.5178191973772083E-2</v>
      </c>
      <c r="M536" s="623">
        <f t="shared" ref="M536:M539" si="439">+K536+L536</f>
        <v>0.57589756037377227</v>
      </c>
      <c r="N536" s="623">
        <f t="shared" ref="N536:N539" si="440">+M536*H536</f>
        <v>2.8456826150749208</v>
      </c>
      <c r="O536" s="623">
        <f t="shared" ref="O536:O539" si="441">+N536-C536</f>
        <v>-0.11431738492507915</v>
      </c>
      <c r="P536" s="645">
        <f t="shared" ref="P536:P539" si="442">(1-(+N536/C536))*100</f>
        <v>3.8620738150364597</v>
      </c>
    </row>
    <row r="537" spans="2:16" ht="15">
      <c r="B537" s="96">
        <v>45345</v>
      </c>
      <c r="C537" s="800">
        <v>2.96</v>
      </c>
      <c r="H537" s="646">
        <f>+'BRL USD'!AM757</f>
        <v>4.9844999999999997</v>
      </c>
      <c r="I537" s="646">
        <f>+RBOB!AO757</f>
        <v>2.2766999999999999</v>
      </c>
      <c r="J537" s="622">
        <f t="shared" si="436"/>
        <v>2.0266999999999999</v>
      </c>
      <c r="K537" s="622">
        <f t="shared" si="437"/>
        <v>0.53539739240000006</v>
      </c>
      <c r="L537" s="622">
        <f t="shared" si="438"/>
        <v>2.5046644598254588E-2</v>
      </c>
      <c r="M537" s="623">
        <f t="shared" si="439"/>
        <v>0.56044403699825462</v>
      </c>
      <c r="N537" s="623">
        <f t="shared" si="440"/>
        <v>2.7935333024178002</v>
      </c>
      <c r="O537" s="623">
        <f t="shared" si="441"/>
        <v>-0.16646669758219979</v>
      </c>
      <c r="P537" s="645">
        <f t="shared" si="442"/>
        <v>5.6238749183175614</v>
      </c>
    </row>
    <row r="538" spans="2:16" ht="15">
      <c r="B538" s="96">
        <v>45348</v>
      </c>
      <c r="C538" s="800">
        <v>2.96</v>
      </c>
      <c r="H538" s="646">
        <f>+'BRL USD'!AM758</f>
        <v>4.9813000000000001</v>
      </c>
      <c r="I538" s="646">
        <f>+RBOB!AO758</f>
        <v>2.3056000000000001</v>
      </c>
      <c r="J538" s="622">
        <f t="shared" si="436"/>
        <v>2.0556000000000001</v>
      </c>
      <c r="K538" s="622">
        <f t="shared" si="437"/>
        <v>0.54303196320000002</v>
      </c>
      <c r="L538" s="622">
        <f t="shared" si="438"/>
        <v>2.5056310601650172E-2</v>
      </c>
      <c r="M538" s="623">
        <f t="shared" si="439"/>
        <v>0.56808827380165017</v>
      </c>
      <c r="N538" s="623">
        <f t="shared" si="440"/>
        <v>2.8298181182881601</v>
      </c>
      <c r="O538" s="623">
        <f t="shared" si="441"/>
        <v>-0.13018188171183986</v>
      </c>
      <c r="P538" s="645">
        <f t="shared" si="442"/>
        <v>4.3980365443189173</v>
      </c>
    </row>
    <row r="539" spans="2:16" ht="15">
      <c r="B539" s="96">
        <v>45349</v>
      </c>
      <c r="C539" s="800">
        <v>2.96</v>
      </c>
      <c r="H539" s="646">
        <f>+'BRL USD'!AM759</f>
        <v>4.9569000000000001</v>
      </c>
      <c r="I539" s="646">
        <f>+RBOB!AO759</f>
        <v>2.3443999999999998</v>
      </c>
      <c r="J539" s="622">
        <f t="shared" si="436"/>
        <v>2.0943999999999998</v>
      </c>
      <c r="K539" s="622">
        <f t="shared" si="437"/>
        <v>0.55328183679999998</v>
      </c>
      <c r="L539" s="622">
        <f t="shared" si="438"/>
        <v>2.5130424257096166E-2</v>
      </c>
      <c r="M539" s="623">
        <f t="shared" si="439"/>
        <v>0.5784122610570962</v>
      </c>
      <c r="N539" s="623">
        <f t="shared" si="440"/>
        <v>2.8671317368339202</v>
      </c>
      <c r="O539" s="623">
        <f t="shared" si="441"/>
        <v>-9.2868263166079768E-2</v>
      </c>
      <c r="P539" s="645">
        <f t="shared" si="442"/>
        <v>3.1374413231783693</v>
      </c>
    </row>
    <row r="540" spans="2:16" ht="15">
      <c r="B540" s="96">
        <v>45350</v>
      </c>
      <c r="C540" s="800">
        <v>2.96</v>
      </c>
      <c r="H540" s="646">
        <f>+'BRL USD'!AM760</f>
        <v>4.9550999999999998</v>
      </c>
      <c r="I540" s="646">
        <f>+RBOB!AO760</f>
        <v>2.2709999999999999</v>
      </c>
      <c r="J540" s="622">
        <f t="shared" ref="J540:J542" si="443">+I540-0.25</f>
        <v>2.0209999999999999</v>
      </c>
      <c r="K540" s="622">
        <f t="shared" ref="K540:K542" si="444">(+J540*$K$30)/1000</f>
        <v>0.53389161200000002</v>
      </c>
      <c r="L540" s="622">
        <f t="shared" ref="L540:L542" si="445">((75/H540)+10)/1000</f>
        <v>2.5135920566688869E-2</v>
      </c>
      <c r="M540" s="623">
        <f t="shared" ref="M540:M542" si="446">+K540+L540</f>
        <v>0.55902753256668891</v>
      </c>
      <c r="N540" s="623">
        <f t="shared" ref="N540:N542" si="447">+M540*H540</f>
        <v>2.7700373266212002</v>
      </c>
      <c r="O540" s="623">
        <f t="shared" ref="O540:O542" si="448">+N540-C540</f>
        <v>-0.1899626733787998</v>
      </c>
      <c r="P540" s="645">
        <f t="shared" ref="P540:P542" si="449">(1-(+N540/C540))*100</f>
        <v>6.4176578844189152</v>
      </c>
    </row>
    <row r="541" spans="2:16" ht="15">
      <c r="B541" s="96">
        <v>45351</v>
      </c>
      <c r="C541" s="800">
        <v>2.96</v>
      </c>
      <c r="H541" s="646">
        <f>+'BRL USD'!AM761</f>
        <v>4.9827000000000004</v>
      </c>
      <c r="I541" s="646">
        <f>+RBOB!AO761</f>
        <v>2.3043</v>
      </c>
      <c r="J541" s="622">
        <f t="shared" si="443"/>
        <v>2.0543</v>
      </c>
      <c r="K541" s="622">
        <f t="shared" si="444"/>
        <v>0.54268853959999996</v>
      </c>
      <c r="L541" s="622">
        <f t="shared" si="445"/>
        <v>2.5052080197483291E-2</v>
      </c>
      <c r="M541" s="623">
        <f t="shared" si="446"/>
        <v>0.56774061979748325</v>
      </c>
      <c r="N541" s="623">
        <f t="shared" si="447"/>
        <v>2.8288811862649199</v>
      </c>
      <c r="O541" s="623">
        <f t="shared" si="448"/>
        <v>-0.13111881373508005</v>
      </c>
      <c r="P541" s="645">
        <f t="shared" si="449"/>
        <v>4.429689653212165</v>
      </c>
    </row>
    <row r="542" spans="2:16" ht="15">
      <c r="B542" s="96">
        <v>45352</v>
      </c>
      <c r="C542" s="800">
        <v>2.96</v>
      </c>
      <c r="H542" s="646">
        <f>+'BRL USD'!AN762</f>
        <v>4.9589999999999996</v>
      </c>
      <c r="I542" s="646">
        <f>+RBOB!AP762</f>
        <v>2.6143999999999998</v>
      </c>
      <c r="J542" s="622">
        <f t="shared" si="443"/>
        <v>2.3643999999999998</v>
      </c>
      <c r="K542" s="622">
        <f t="shared" si="444"/>
        <v>0.62460827679999997</v>
      </c>
      <c r="L542" s="622">
        <f t="shared" si="445"/>
        <v>2.5124016938898971E-2</v>
      </c>
      <c r="M542" s="623">
        <f t="shared" si="446"/>
        <v>0.64973229373889896</v>
      </c>
      <c r="N542" s="623">
        <f t="shared" si="447"/>
        <v>3.2220224446511998</v>
      </c>
      <c r="O542" s="623">
        <f t="shared" si="448"/>
        <v>0.26202244465119984</v>
      </c>
      <c r="P542" s="645">
        <f t="shared" si="449"/>
        <v>-8.8521096165945945</v>
      </c>
    </row>
    <row r="543" spans="2:16" ht="15">
      <c r="B543" s="96">
        <v>45355</v>
      </c>
      <c r="C543" s="800">
        <v>2.96</v>
      </c>
      <c r="H543" s="646">
        <f>+'BRL USD'!AN763</f>
        <v>4.9469000000000003</v>
      </c>
      <c r="I543" s="646">
        <f>+RBOB!AP763</f>
        <v>2.5857000000000001</v>
      </c>
      <c r="J543" s="622">
        <f t="shared" ref="J543:J548" si="450">+I543-0.25</f>
        <v>2.3357000000000001</v>
      </c>
      <c r="K543" s="622">
        <f t="shared" ref="K543:K548" si="451">(+J543*$K$30)/1000</f>
        <v>0.61702654040000005</v>
      </c>
      <c r="L543" s="622">
        <f t="shared" ref="L543:L548" si="452">((75/H543)+10)/1000</f>
        <v>2.5161009925407832E-2</v>
      </c>
      <c r="M543" s="623">
        <f t="shared" ref="M543:M548" si="453">+K543+L543</f>
        <v>0.64218755032540786</v>
      </c>
      <c r="N543" s="623">
        <f t="shared" ref="N543:N548" si="454">+M543*H543</f>
        <v>3.1768375927047603</v>
      </c>
      <c r="O543" s="623">
        <f t="shared" ref="O543:O548" si="455">+N543-C543</f>
        <v>0.21683759270476033</v>
      </c>
      <c r="P543" s="645">
        <f t="shared" ref="P543:P548" si="456">(1-(+N543/C543))*100</f>
        <v>-7.3255943481338015</v>
      </c>
    </row>
    <row r="544" spans="2:16" ht="15">
      <c r="B544" s="96">
        <v>45356</v>
      </c>
      <c r="C544" s="800">
        <v>2.96</v>
      </c>
      <c r="H544" s="646">
        <f>+'BRL USD'!AN764</f>
        <v>4.9481999999999999</v>
      </c>
      <c r="I544" s="646">
        <f>+RBOB!AP764</f>
        <v>2.5327999999999999</v>
      </c>
      <c r="J544" s="622">
        <f t="shared" si="450"/>
        <v>2.2827999999999999</v>
      </c>
      <c r="K544" s="622">
        <f t="shared" si="451"/>
        <v>0.60305184160000003</v>
      </c>
      <c r="L544" s="622">
        <f t="shared" si="452"/>
        <v>2.515702679762338E-2</v>
      </c>
      <c r="M544" s="623">
        <f t="shared" si="453"/>
        <v>0.62820886839762335</v>
      </c>
      <c r="N544" s="623">
        <f t="shared" si="454"/>
        <v>3.1085031226051196</v>
      </c>
      <c r="O544" s="623">
        <f t="shared" si="455"/>
        <v>0.14850312260511966</v>
      </c>
      <c r="P544" s="645">
        <f t="shared" si="456"/>
        <v>-5.0169973853080974</v>
      </c>
    </row>
    <row r="545" spans="2:16" ht="15">
      <c r="B545" s="96">
        <v>45357</v>
      </c>
      <c r="C545" s="800">
        <v>2.96</v>
      </c>
      <c r="H545" s="646">
        <f>+'BRL USD'!AN765</f>
        <v>4.9391999999999996</v>
      </c>
      <c r="I545" s="646">
        <f>+RBOB!AP765</f>
        <v>2.5539000000000001</v>
      </c>
      <c r="J545" s="622">
        <f t="shared" si="450"/>
        <v>2.3039000000000001</v>
      </c>
      <c r="K545" s="622">
        <f t="shared" si="451"/>
        <v>0.60862587080000008</v>
      </c>
      <c r="L545" s="622">
        <f t="shared" si="452"/>
        <v>2.5184645286686104E-2</v>
      </c>
      <c r="M545" s="623">
        <f t="shared" si="453"/>
        <v>0.63381051608668615</v>
      </c>
      <c r="N545" s="623">
        <f t="shared" si="454"/>
        <v>3.1305169010553602</v>
      </c>
      <c r="O545" s="623">
        <f t="shared" si="455"/>
        <v>0.17051690105536021</v>
      </c>
      <c r="P545" s="645">
        <f t="shared" si="456"/>
        <v>-5.760706116735137</v>
      </c>
    </row>
    <row r="546" spans="2:16" ht="15">
      <c r="B546" s="96">
        <v>45358</v>
      </c>
      <c r="C546" s="800">
        <v>2.96</v>
      </c>
      <c r="H546" s="646">
        <f>+'BRL USD'!AN766</f>
        <v>4.9358000000000004</v>
      </c>
      <c r="I546" s="646">
        <f>+RBOB!AP766</f>
        <v>2.5548000000000002</v>
      </c>
      <c r="J546" s="622">
        <f t="shared" si="450"/>
        <v>2.3048000000000002</v>
      </c>
      <c r="K546" s="622">
        <f t="shared" si="451"/>
        <v>0.60886362560000007</v>
      </c>
      <c r="L546" s="622">
        <f t="shared" si="452"/>
        <v>2.5195105150127638E-2</v>
      </c>
      <c r="M546" s="623">
        <f t="shared" si="453"/>
        <v>0.63405873075012775</v>
      </c>
      <c r="N546" s="623">
        <f t="shared" si="454"/>
        <v>3.1295870832364807</v>
      </c>
      <c r="O546" s="623">
        <f t="shared" si="455"/>
        <v>0.16958708323648075</v>
      </c>
      <c r="P546" s="645">
        <f t="shared" si="456"/>
        <v>-5.7292933525838086</v>
      </c>
    </row>
    <row r="547" spans="2:16" ht="15">
      <c r="B547" s="96">
        <v>45359</v>
      </c>
      <c r="C547" s="800">
        <v>2.96</v>
      </c>
      <c r="H547" s="646">
        <f>+'BRL USD'!AN767</f>
        <v>4.9744999999999999</v>
      </c>
      <c r="I547" s="646">
        <f>+RBOB!AP767</f>
        <v>2.5272000000000001</v>
      </c>
      <c r="J547" s="622">
        <f t="shared" si="450"/>
        <v>2.2772000000000001</v>
      </c>
      <c r="K547" s="622">
        <f t="shared" si="451"/>
        <v>0.60157247840000017</v>
      </c>
      <c r="L547" s="622">
        <f t="shared" si="452"/>
        <v>2.5076892149964822E-2</v>
      </c>
      <c r="M547" s="623">
        <f t="shared" si="453"/>
        <v>0.62664937054996495</v>
      </c>
      <c r="N547" s="623">
        <f t="shared" si="454"/>
        <v>3.1172672938008006</v>
      </c>
      <c r="O547" s="623">
        <f t="shared" si="455"/>
        <v>0.15726729380080062</v>
      </c>
      <c r="P547" s="645">
        <f t="shared" si="456"/>
        <v>-5.3130842500270559</v>
      </c>
    </row>
    <row r="548" spans="2:16" ht="15">
      <c r="B548" s="96">
        <v>45362</v>
      </c>
      <c r="C548" s="800">
        <v>2.96</v>
      </c>
      <c r="H548" s="646">
        <f>+'BRL USD'!AN768</f>
        <v>4.9771000000000001</v>
      </c>
      <c r="I548" s="646">
        <f>+RBOB!AP768</f>
        <v>2.5804999999999998</v>
      </c>
      <c r="J548" s="622">
        <f t="shared" si="450"/>
        <v>2.3304999999999998</v>
      </c>
      <c r="K548" s="622">
        <f t="shared" si="451"/>
        <v>0.61565284599999992</v>
      </c>
      <c r="L548" s="622">
        <f t="shared" si="452"/>
        <v>2.5069016093709186E-2</v>
      </c>
      <c r="M548" s="623">
        <f t="shared" si="453"/>
        <v>0.64072186209370907</v>
      </c>
      <c r="N548" s="623">
        <f t="shared" si="454"/>
        <v>3.1889367798265993</v>
      </c>
      <c r="O548" s="623">
        <f t="shared" si="455"/>
        <v>0.22893677982659932</v>
      </c>
      <c r="P548" s="645">
        <f t="shared" si="456"/>
        <v>-7.7343506698175357</v>
      </c>
    </row>
    <row r="549" spans="2:16" ht="15">
      <c r="B549" s="96">
        <v>45363</v>
      </c>
      <c r="C549" s="800">
        <v>2.96</v>
      </c>
      <c r="H549" s="646">
        <f>+'BRL USD'!AN769</f>
        <v>4.9806999999999997</v>
      </c>
      <c r="I549" s="646">
        <f>+RBOB!AP769</f>
        <v>2.5863999999999998</v>
      </c>
      <c r="J549" s="622">
        <f t="shared" ref="J549:J552" si="457">+I549-0.25</f>
        <v>2.3363999999999998</v>
      </c>
      <c r="K549" s="622">
        <f t="shared" ref="K549:K552" si="458">(+J549*$K$30)/1000</f>
        <v>0.6172114608</v>
      </c>
      <c r="L549" s="622">
        <f t="shared" ref="L549:L552" si="459">((75/H549)+10)/1000</f>
        <v>2.5058124360029715E-2</v>
      </c>
      <c r="M549" s="623">
        <f t="shared" ref="M549:M552" si="460">+K549+L549</f>
        <v>0.64226958516002974</v>
      </c>
      <c r="N549" s="623">
        <f t="shared" ref="N549:N552" si="461">+M549*H549</f>
        <v>3.1989521228065598</v>
      </c>
      <c r="O549" s="623">
        <f t="shared" ref="O549:O552" si="462">+N549-C549</f>
        <v>0.23895212280655986</v>
      </c>
      <c r="P549" s="645">
        <f t="shared" ref="P549:P552" si="463">(1-(+N549/C549))*100</f>
        <v>-8.0727068515729741</v>
      </c>
    </row>
    <row r="550" spans="2:16" ht="15">
      <c r="B550" s="96">
        <v>45364</v>
      </c>
      <c r="C550" s="800">
        <v>2.96</v>
      </c>
      <c r="H550" s="646">
        <f>+'BRL USD'!AN770</f>
        <v>4.9797000000000002</v>
      </c>
      <c r="I550" s="646">
        <f>+RBOB!AP770</f>
        <v>2.6615000000000002</v>
      </c>
      <c r="J550" s="622">
        <f t="shared" si="457"/>
        <v>2.4115000000000002</v>
      </c>
      <c r="K550" s="622">
        <f t="shared" si="458"/>
        <v>0.6370507780000001</v>
      </c>
      <c r="L550" s="622">
        <f t="shared" si="459"/>
        <v>2.506114826194349E-2</v>
      </c>
      <c r="M550" s="623">
        <f t="shared" si="460"/>
        <v>0.6621119262619436</v>
      </c>
      <c r="N550" s="623">
        <f t="shared" si="461"/>
        <v>3.2971187592066005</v>
      </c>
      <c r="O550" s="623">
        <f t="shared" si="462"/>
        <v>0.3371187592066005</v>
      </c>
      <c r="P550" s="645">
        <f t="shared" si="463"/>
        <v>-11.38914727049325</v>
      </c>
    </row>
    <row r="551" spans="2:16" ht="15">
      <c r="B551" s="96">
        <v>45365</v>
      </c>
      <c r="C551" s="800">
        <v>2.96</v>
      </c>
      <c r="H551" s="646">
        <f>+'BRL USD'!AN771</f>
        <v>4.9762000000000004</v>
      </c>
      <c r="I551" s="646">
        <f>+RBOB!AP771</f>
        <v>2.7033</v>
      </c>
      <c r="J551" s="622">
        <f t="shared" si="457"/>
        <v>2.4533</v>
      </c>
      <c r="K551" s="622">
        <f t="shared" si="458"/>
        <v>0.64809316760000002</v>
      </c>
      <c r="L551" s="622">
        <f t="shared" si="459"/>
        <v>2.5071741489489974E-2</v>
      </c>
      <c r="M551" s="623">
        <f t="shared" si="460"/>
        <v>0.67316490908949</v>
      </c>
      <c r="N551" s="623">
        <f t="shared" si="461"/>
        <v>3.3498032206111206</v>
      </c>
      <c r="O551" s="623">
        <f t="shared" si="462"/>
        <v>0.3898032206111206</v>
      </c>
      <c r="P551" s="645">
        <f t="shared" si="463"/>
        <v>-13.16902772334867</v>
      </c>
    </row>
    <row r="552" spans="2:16" ht="15">
      <c r="B552" s="96">
        <v>45366</v>
      </c>
      <c r="C552" s="800">
        <v>2.96</v>
      </c>
      <c r="H552" s="646">
        <f>+'BRL USD'!AN772</f>
        <v>4.9931000000000001</v>
      </c>
      <c r="I552" s="646">
        <f>+RBOB!AP772</f>
        <v>2.7208000000000001</v>
      </c>
      <c r="J552" s="622">
        <f t="shared" si="457"/>
        <v>2.4708000000000001</v>
      </c>
      <c r="K552" s="622">
        <f t="shared" si="458"/>
        <v>0.6527161776</v>
      </c>
      <c r="L552" s="622">
        <f t="shared" si="459"/>
        <v>2.5020728605475554E-2</v>
      </c>
      <c r="M552" s="623">
        <f t="shared" si="460"/>
        <v>0.67773690620547555</v>
      </c>
      <c r="N552" s="623">
        <f t="shared" si="461"/>
        <v>3.3840081463745602</v>
      </c>
      <c r="O552" s="623">
        <f t="shared" si="462"/>
        <v>0.42400814637456019</v>
      </c>
      <c r="P552" s="645">
        <f t="shared" si="463"/>
        <v>-14.324599539681081</v>
      </c>
    </row>
    <row r="553" spans="2:16" ht="15">
      <c r="B553" s="96">
        <v>45369</v>
      </c>
      <c r="C553" s="800">
        <v>2.96</v>
      </c>
      <c r="H553" s="646">
        <f>+'BRL USD'!AN773</f>
        <v>5.0118</v>
      </c>
      <c r="I553" s="646">
        <f>+RBOB!AP773</f>
        <v>2.7572999999999999</v>
      </c>
      <c r="J553" s="622">
        <f t="shared" ref="J553:J559" si="464">+I553-0.25</f>
        <v>2.5072999999999999</v>
      </c>
      <c r="K553" s="622">
        <f t="shared" ref="K553:K559" si="465">(+J553*$K$30)/1000</f>
        <v>0.66235845560000006</v>
      </c>
      <c r="L553" s="622">
        <f t="shared" ref="L553:L559" si="466">((75/H553)+10)/1000</f>
        <v>2.4964683347300374E-2</v>
      </c>
      <c r="M553" s="623">
        <f t="shared" ref="M553:M559" si="467">+K553+L553</f>
        <v>0.68732313894730046</v>
      </c>
      <c r="N553" s="623">
        <f t="shared" ref="N553:N559" si="468">+M553*H553</f>
        <v>3.4447261077760807</v>
      </c>
      <c r="O553" s="623">
        <f t="shared" ref="O553:O559" si="469">+N553-C553</f>
        <v>0.48472610777608072</v>
      </c>
      <c r="P553" s="645">
        <f t="shared" ref="P553:P559" si="470">(1-(+N553/C553))*100</f>
        <v>-16.375882019462185</v>
      </c>
    </row>
    <row r="554" spans="2:16" ht="15">
      <c r="B554" s="96">
        <v>45370</v>
      </c>
      <c r="C554" s="800">
        <v>2.96</v>
      </c>
      <c r="H554" s="646">
        <f>+'BRL USD'!AN774</f>
        <v>5.0346000000000002</v>
      </c>
      <c r="I554" s="646">
        <f>+RBOB!AP774</f>
        <v>2.7622</v>
      </c>
      <c r="J554" s="622">
        <f t="shared" si="464"/>
        <v>2.5122</v>
      </c>
      <c r="K554" s="622">
        <f t="shared" si="465"/>
        <v>0.66365289840000008</v>
      </c>
      <c r="L554" s="622">
        <f t="shared" si="466"/>
        <v>2.4896913359551902E-2</v>
      </c>
      <c r="M554" s="623">
        <f t="shared" si="467"/>
        <v>0.68854981175955199</v>
      </c>
      <c r="N554" s="623">
        <f t="shared" si="468"/>
        <v>3.4665728822846407</v>
      </c>
      <c r="O554" s="623">
        <f t="shared" si="469"/>
        <v>0.5065728822846407</v>
      </c>
      <c r="P554" s="645">
        <f t="shared" si="470"/>
        <v>-17.113948725832451</v>
      </c>
    </row>
    <row r="555" spans="2:16" ht="15">
      <c r="B555" s="96">
        <v>45371</v>
      </c>
      <c r="C555" s="800">
        <v>2.96</v>
      </c>
      <c r="H555" s="646">
        <f>+'BRL USD'!AN775</f>
        <v>5.0114000000000001</v>
      </c>
      <c r="I555" s="646">
        <f>+RBOB!AP775</f>
        <v>2.7332000000000001</v>
      </c>
      <c r="J555" s="622">
        <f t="shared" si="464"/>
        <v>2.4832000000000001</v>
      </c>
      <c r="K555" s="622">
        <f t="shared" si="465"/>
        <v>0.65599191040000004</v>
      </c>
      <c r="L555" s="622">
        <f t="shared" si="466"/>
        <v>2.4965877798619147E-2</v>
      </c>
      <c r="M555" s="623">
        <f t="shared" si="467"/>
        <v>0.68095778819861918</v>
      </c>
      <c r="N555" s="623">
        <f t="shared" si="468"/>
        <v>3.41255185977856</v>
      </c>
      <c r="O555" s="623">
        <f t="shared" si="469"/>
        <v>0.45255185977856005</v>
      </c>
      <c r="P555" s="645">
        <f t="shared" si="470"/>
        <v>-15.288914181708101</v>
      </c>
    </row>
    <row r="556" spans="2:16" ht="15">
      <c r="B556" s="96">
        <v>45372</v>
      </c>
      <c r="C556" s="800">
        <v>2.96</v>
      </c>
      <c r="H556" s="646">
        <f>+'BRL USD'!AN776</f>
        <v>4.9801000000000002</v>
      </c>
      <c r="I556" s="646">
        <f>+RBOB!AP776</f>
        <v>2.7271000000000001</v>
      </c>
      <c r="J556" s="622">
        <f t="shared" si="464"/>
        <v>2.4771000000000001</v>
      </c>
      <c r="K556" s="622">
        <f t="shared" si="465"/>
        <v>0.65438046120000015</v>
      </c>
      <c r="L556" s="622">
        <f t="shared" si="466"/>
        <v>2.5059938555450693E-2</v>
      </c>
      <c r="M556" s="623">
        <f t="shared" si="467"/>
        <v>0.6794403997554509</v>
      </c>
      <c r="N556" s="623">
        <f t="shared" si="468"/>
        <v>3.3836811348221212</v>
      </c>
      <c r="O556" s="623">
        <f t="shared" si="469"/>
        <v>0.42368113482212122</v>
      </c>
      <c r="P556" s="645">
        <f t="shared" si="470"/>
        <v>-14.313551852098684</v>
      </c>
    </row>
    <row r="557" spans="2:16" ht="15">
      <c r="B557" s="96">
        <v>45373</v>
      </c>
      <c r="C557" s="800">
        <v>2.96</v>
      </c>
      <c r="H557" s="646">
        <f>+'BRL USD'!AN777</f>
        <v>4.9890999999999996</v>
      </c>
      <c r="I557" s="646">
        <f>+RBOB!AP777</f>
        <v>2.7397999999999998</v>
      </c>
      <c r="J557" s="622">
        <f t="shared" si="464"/>
        <v>2.4897999999999998</v>
      </c>
      <c r="K557" s="622">
        <f t="shared" si="465"/>
        <v>0.65773544560000008</v>
      </c>
      <c r="L557" s="622">
        <f t="shared" si="466"/>
        <v>2.5032771441743002E-2</v>
      </c>
      <c r="M557" s="623">
        <f t="shared" si="467"/>
        <v>0.68276821704174306</v>
      </c>
      <c r="N557" s="623">
        <f t="shared" si="468"/>
        <v>3.40639891164296</v>
      </c>
      <c r="O557" s="623">
        <f t="shared" si="469"/>
        <v>0.44639891164296008</v>
      </c>
      <c r="P557" s="645">
        <f t="shared" si="470"/>
        <v>-15.08104431226216</v>
      </c>
    </row>
    <row r="558" spans="2:16" ht="15">
      <c r="B558" s="96">
        <v>45376</v>
      </c>
      <c r="C558" s="800">
        <v>2.96</v>
      </c>
      <c r="H558" s="646">
        <f>+'BRL USD'!AN778</f>
        <v>4.9863</v>
      </c>
      <c r="I558" s="646">
        <f>+RBOB!AP778</f>
        <v>2.7484000000000002</v>
      </c>
      <c r="J558" s="622">
        <f t="shared" si="464"/>
        <v>2.4984000000000002</v>
      </c>
      <c r="K558" s="622">
        <f t="shared" si="465"/>
        <v>0.66000732480000013</v>
      </c>
      <c r="L558" s="622">
        <f t="shared" si="466"/>
        <v>2.5041212923410144E-2</v>
      </c>
      <c r="M558" s="623">
        <f t="shared" si="467"/>
        <v>0.68504853772341023</v>
      </c>
      <c r="N558" s="623">
        <f t="shared" si="468"/>
        <v>3.4158575236502404</v>
      </c>
      <c r="O558" s="623">
        <f t="shared" si="469"/>
        <v>0.45585752365024046</v>
      </c>
      <c r="P558" s="645">
        <f t="shared" si="470"/>
        <v>-15.400592015210822</v>
      </c>
    </row>
    <row r="559" spans="2:16" ht="15">
      <c r="B559" s="96">
        <v>45377</v>
      </c>
      <c r="C559" s="800">
        <v>2.96</v>
      </c>
      <c r="H559" s="646">
        <f>+'BRL USD'!AN779</f>
        <v>4.9863999999999997</v>
      </c>
      <c r="I559" s="646">
        <f>+RBOB!AP779</f>
        <v>2.7006000000000001</v>
      </c>
      <c r="J559" s="622">
        <f t="shared" si="464"/>
        <v>2.4506000000000001</v>
      </c>
      <c r="K559" s="622">
        <f t="shared" si="465"/>
        <v>0.64737990320000005</v>
      </c>
      <c r="L559" s="622">
        <f t="shared" si="466"/>
        <v>2.5040911278678003E-2</v>
      </c>
      <c r="M559" s="623">
        <f t="shared" si="467"/>
        <v>0.67242081447867807</v>
      </c>
      <c r="N559" s="623">
        <f t="shared" si="468"/>
        <v>3.3529591493164803</v>
      </c>
      <c r="O559" s="623">
        <f t="shared" si="469"/>
        <v>0.39295914931648035</v>
      </c>
      <c r="P559" s="645">
        <f t="shared" si="470"/>
        <v>-13.275646936367579</v>
      </c>
    </row>
    <row r="560" spans="2:16" ht="15">
      <c r="B560" s="96">
        <v>45378</v>
      </c>
      <c r="C560" s="800">
        <v>2.96</v>
      </c>
      <c r="H560" s="646">
        <f>+'BRL USD'!AN780</f>
        <v>4.9850000000000003</v>
      </c>
      <c r="I560" s="646">
        <f>+RBOB!AP780</f>
        <v>2.6846999999999999</v>
      </c>
      <c r="J560" s="622">
        <f t="shared" ref="J560:J562" si="471">+I560-0.25</f>
        <v>2.4346999999999999</v>
      </c>
      <c r="K560" s="622">
        <f t="shared" ref="K560:K562" si="472">(+J560*$K$30)/1000</f>
        <v>0.64317956840000001</v>
      </c>
      <c r="L560" s="622">
        <f t="shared" ref="L560:L562" si="473">((75/H560)+10)/1000</f>
        <v>2.5045135406218656E-2</v>
      </c>
      <c r="M560" s="623">
        <f t="shared" ref="M560:M562" si="474">+K560+L560</f>
        <v>0.66822470380621868</v>
      </c>
      <c r="N560" s="623">
        <f t="shared" ref="N560:N562" si="475">+M560*H560</f>
        <v>3.3311001484740004</v>
      </c>
      <c r="O560" s="623">
        <f t="shared" ref="O560:O562" si="476">+N560-C560</f>
        <v>0.37110014847400041</v>
      </c>
      <c r="P560" s="645">
        <f t="shared" ref="P560:P562" si="477">(1-(+N560/C560))*100</f>
        <v>-12.537167178175679</v>
      </c>
    </row>
    <row r="561" spans="2:16" ht="15">
      <c r="B561" s="96">
        <v>45379</v>
      </c>
      <c r="C561" s="800">
        <v>2.96</v>
      </c>
      <c r="H561" s="646">
        <f>+'BRL USD'!AN781</f>
        <v>4.9955999999999996</v>
      </c>
      <c r="I561" s="646">
        <f>+RBOB!AP781</f>
        <v>2.7610999999999999</v>
      </c>
      <c r="J561" s="622">
        <f t="shared" si="471"/>
        <v>2.5110999999999999</v>
      </c>
      <c r="K561" s="622">
        <f t="shared" si="472"/>
        <v>0.66336230920000006</v>
      </c>
      <c r="L561" s="622">
        <f t="shared" si="473"/>
        <v>2.5013211626231081E-2</v>
      </c>
      <c r="M561" s="623">
        <f t="shared" si="474"/>
        <v>0.6883755208262311</v>
      </c>
      <c r="N561" s="623">
        <f t="shared" si="475"/>
        <v>3.4388487518395197</v>
      </c>
      <c r="O561" s="623">
        <f t="shared" si="476"/>
        <v>0.47884875183951969</v>
      </c>
      <c r="P561" s="645">
        <f t="shared" si="477"/>
        <v>-16.17732269728107</v>
      </c>
    </row>
    <row r="562" spans="2:16" ht="15">
      <c r="B562" s="96">
        <v>45383</v>
      </c>
      <c r="C562" s="800">
        <v>2.96</v>
      </c>
      <c r="H562" s="646">
        <f>+'BRL USD'!AO782</f>
        <v>5.0526</v>
      </c>
      <c r="I562" s="646">
        <f>+RBOB!AQ782</f>
        <v>2.71</v>
      </c>
      <c r="J562" s="622">
        <f t="shared" si="471"/>
        <v>2.46</v>
      </c>
      <c r="K562" s="622">
        <f t="shared" si="472"/>
        <v>0.64986312000000013</v>
      </c>
      <c r="L562" s="622">
        <f t="shared" si="473"/>
        <v>2.4843842774017341E-2</v>
      </c>
      <c r="M562" s="623">
        <f t="shared" si="474"/>
        <v>0.67470696277401743</v>
      </c>
      <c r="N562" s="623">
        <f t="shared" si="475"/>
        <v>3.4090244001120005</v>
      </c>
      <c r="O562" s="623">
        <f t="shared" si="476"/>
        <v>0.44902440011200051</v>
      </c>
      <c r="P562" s="645">
        <f t="shared" si="477"/>
        <v>-15.169743247027046</v>
      </c>
    </row>
    <row r="563" spans="2:16" ht="15">
      <c r="B563" s="96">
        <v>45384</v>
      </c>
      <c r="C563" s="800">
        <v>2.96</v>
      </c>
      <c r="H563" s="646">
        <f>+'BRL USD'!AO783</f>
        <v>5.0468999999999999</v>
      </c>
      <c r="I563" s="646">
        <f>+RBOB!AQ783</f>
        <v>2.7589000000000001</v>
      </c>
      <c r="J563" s="622">
        <f t="shared" ref="J563:J567" si="478">+I563-0.25</f>
        <v>2.5089000000000001</v>
      </c>
      <c r="K563" s="622">
        <f t="shared" ref="K563:K567" si="479">(+J563*$K$30)/1000</f>
        <v>0.66278113080000012</v>
      </c>
      <c r="L563" s="622">
        <f t="shared" ref="L563:L567" si="480">((75/H563)+10)/1000</f>
        <v>2.4860607501634668E-2</v>
      </c>
      <c r="M563" s="623">
        <f t="shared" ref="M563:M567" si="481">+K563+L563</f>
        <v>0.68764173830163478</v>
      </c>
      <c r="N563" s="623">
        <f t="shared" ref="N563:N567" si="482">+M563*H563</f>
        <v>3.4704590890345206</v>
      </c>
      <c r="O563" s="623">
        <f t="shared" ref="O563:O567" si="483">+N563-C563</f>
        <v>0.51045908903452064</v>
      </c>
      <c r="P563" s="645">
        <f t="shared" ref="P563:P567" si="484">(1-(+N563/C563))*100</f>
        <v>-17.245239494409482</v>
      </c>
    </row>
    <row r="564" spans="2:16" ht="15">
      <c r="B564" s="96">
        <v>45385</v>
      </c>
      <c r="C564" s="800">
        <v>2.96</v>
      </c>
      <c r="H564" s="646">
        <f>+'BRL USD'!AO784</f>
        <v>5.0717999999999996</v>
      </c>
      <c r="I564" s="646">
        <f>+RBOB!AQ784</f>
        <v>2.7608999999999999</v>
      </c>
      <c r="J564" s="622">
        <f t="shared" si="478"/>
        <v>2.5108999999999999</v>
      </c>
      <c r="K564" s="622">
        <f t="shared" si="479"/>
        <v>0.66330947480000013</v>
      </c>
      <c r="L564" s="622">
        <f t="shared" si="480"/>
        <v>2.4787649355258488E-2</v>
      </c>
      <c r="M564" s="623">
        <f t="shared" si="481"/>
        <v>0.68809712415525859</v>
      </c>
      <c r="N564" s="623">
        <f t="shared" si="482"/>
        <v>3.4898909942906404</v>
      </c>
      <c r="O564" s="623">
        <f t="shared" si="483"/>
        <v>0.52989099429064046</v>
      </c>
      <c r="P564" s="645">
        <f t="shared" si="484"/>
        <v>-17.901722780089212</v>
      </c>
    </row>
    <row r="565" spans="2:16" ht="15">
      <c r="B565" s="96">
        <v>45386</v>
      </c>
      <c r="C565" s="800">
        <v>2.96</v>
      </c>
      <c r="H565" s="646">
        <f>+'BRL USD'!AO785</f>
        <v>5.0231000000000003</v>
      </c>
      <c r="I565" s="646">
        <f>+RBOB!AQ785</f>
        <v>2.7942</v>
      </c>
      <c r="J565" s="622">
        <f t="shared" si="478"/>
        <v>2.5442</v>
      </c>
      <c r="K565" s="622">
        <f t="shared" si="479"/>
        <v>0.67210640240000008</v>
      </c>
      <c r="L565" s="622">
        <f t="shared" si="480"/>
        <v>2.4931018693635402E-2</v>
      </c>
      <c r="M565" s="623">
        <f t="shared" si="481"/>
        <v>0.69703742109363553</v>
      </c>
      <c r="N565" s="623">
        <f t="shared" si="482"/>
        <v>3.5012886698954411</v>
      </c>
      <c r="O565" s="623">
        <f t="shared" si="483"/>
        <v>0.54128866989544111</v>
      </c>
      <c r="P565" s="645">
        <f t="shared" si="484"/>
        <v>-18.286779388359498</v>
      </c>
    </row>
    <row r="566" spans="2:16" ht="15">
      <c r="B566" s="96">
        <v>45387</v>
      </c>
      <c r="C566" s="800">
        <v>2.96</v>
      </c>
      <c r="H566" s="646">
        <f>+'BRL USD'!AO786</f>
        <v>5.0514000000000001</v>
      </c>
      <c r="I566" s="646">
        <f>+RBOB!AQ786</f>
        <v>2.7886000000000002</v>
      </c>
      <c r="J566" s="622">
        <f t="shared" si="478"/>
        <v>2.5386000000000002</v>
      </c>
      <c r="K566" s="622">
        <f t="shared" si="479"/>
        <v>0.67062703920000011</v>
      </c>
      <c r="L566" s="622">
        <f t="shared" si="480"/>
        <v>2.484736904620501E-2</v>
      </c>
      <c r="M566" s="623">
        <f t="shared" si="481"/>
        <v>0.6954744082462051</v>
      </c>
      <c r="N566" s="623">
        <f t="shared" si="482"/>
        <v>3.5131194258148803</v>
      </c>
      <c r="O566" s="623">
        <f t="shared" si="483"/>
        <v>0.55311942581488038</v>
      </c>
      <c r="P566" s="645">
        <f t="shared" si="484"/>
        <v>-18.686467088340564</v>
      </c>
    </row>
    <row r="567" spans="2:16" ht="15">
      <c r="B567" s="96">
        <v>45390</v>
      </c>
      <c r="C567" s="800">
        <v>2.96</v>
      </c>
      <c r="H567" s="646">
        <f>+'BRL USD'!AO787</f>
        <v>5.0415000000000001</v>
      </c>
      <c r="I567" s="646">
        <f>+RBOB!AQ787</f>
        <v>2.7486000000000002</v>
      </c>
      <c r="J567" s="622">
        <f t="shared" si="478"/>
        <v>2.4986000000000002</v>
      </c>
      <c r="K567" s="622">
        <f t="shared" si="479"/>
        <v>0.66006015920000016</v>
      </c>
      <c r="L567" s="622">
        <f t="shared" si="480"/>
        <v>2.4876524843796488E-2</v>
      </c>
      <c r="M567" s="623">
        <f t="shared" si="481"/>
        <v>0.68493668404379671</v>
      </c>
      <c r="N567" s="623">
        <f t="shared" si="482"/>
        <v>3.4531082926068013</v>
      </c>
      <c r="O567" s="623">
        <f t="shared" si="483"/>
        <v>0.49310829260680134</v>
      </c>
      <c r="P567" s="645">
        <f t="shared" si="484"/>
        <v>-16.65906393941896</v>
      </c>
    </row>
    <row r="568" spans="2:16" ht="15">
      <c r="B568" s="96">
        <v>45391</v>
      </c>
      <c r="C568" s="800">
        <v>2.96</v>
      </c>
      <c r="H568" s="646">
        <f>+'BRL USD'!AO788</f>
        <v>5.0073999999999996</v>
      </c>
      <c r="I568" s="646">
        <f>+RBOB!AQ788</f>
        <v>2.7555999999999998</v>
      </c>
      <c r="J568" s="622">
        <f t="shared" ref="J568:J574" si="485">+I568-0.25</f>
        <v>2.5055999999999998</v>
      </c>
      <c r="K568" s="622">
        <f t="shared" ref="K568:K574" si="486">(+J568*$K$30)/1000</f>
        <v>0.66190936320000004</v>
      </c>
      <c r="L568" s="622">
        <f t="shared" ref="L568:L574" si="487">((75/H568)+10)/1000</f>
        <v>2.4977832807444984E-2</v>
      </c>
      <c r="M568" s="623">
        <f t="shared" ref="M568:M574" si="488">+K568+L568</f>
        <v>0.68688719600744508</v>
      </c>
      <c r="N568" s="623">
        <f t="shared" ref="N568:N574" si="489">+M568*H568</f>
        <v>3.4395189452876802</v>
      </c>
      <c r="O568" s="623">
        <f t="shared" ref="O568:O574" si="490">+N568-C568</f>
        <v>0.47951894528768024</v>
      </c>
      <c r="P568" s="645">
        <f t="shared" ref="P568:P574" si="491">(1-(+N568/C568))*100</f>
        <v>-16.199964367827025</v>
      </c>
    </row>
    <row r="569" spans="2:16" ht="15">
      <c r="B569" s="96">
        <v>45392</v>
      </c>
      <c r="C569" s="800">
        <v>2.96</v>
      </c>
      <c r="H569" s="646">
        <f>+'BRL USD'!AO789</f>
        <v>5.0648</v>
      </c>
      <c r="I569" s="646">
        <f>+RBOB!AQ789</f>
        <v>2.7816000000000001</v>
      </c>
      <c r="J569" s="622">
        <f t="shared" si="485"/>
        <v>2.5316000000000001</v>
      </c>
      <c r="K569" s="622">
        <f t="shared" si="486"/>
        <v>0.6687778352</v>
      </c>
      <c r="L569" s="622">
        <f t="shared" si="487"/>
        <v>2.4808087190017376E-2</v>
      </c>
      <c r="M569" s="623">
        <f t="shared" si="488"/>
        <v>0.69358592239001737</v>
      </c>
      <c r="N569" s="623">
        <f t="shared" si="489"/>
        <v>3.5128739797209598</v>
      </c>
      <c r="O569" s="623">
        <f t="shared" si="490"/>
        <v>0.55287397972095986</v>
      </c>
      <c r="P569" s="645">
        <f t="shared" si="491"/>
        <v>-18.678174990572959</v>
      </c>
    </row>
    <row r="570" spans="2:16" ht="15">
      <c r="B570" s="96">
        <v>45393</v>
      </c>
      <c r="C570" s="800">
        <v>2.96</v>
      </c>
      <c r="H570" s="646">
        <f>+'BRL USD'!AO790</f>
        <v>5.0758999999999999</v>
      </c>
      <c r="I570" s="646">
        <f>+RBOB!AQ790</f>
        <v>2.7740999999999998</v>
      </c>
      <c r="J570" s="622">
        <f t="shared" si="485"/>
        <v>2.5240999999999998</v>
      </c>
      <c r="K570" s="622">
        <f t="shared" si="486"/>
        <v>0.66679654519999998</v>
      </c>
      <c r="L570" s="622">
        <f t="shared" si="487"/>
        <v>2.477570480111901E-2</v>
      </c>
      <c r="M570" s="623">
        <f t="shared" si="488"/>
        <v>0.69157225000111899</v>
      </c>
      <c r="N570" s="623">
        <f t="shared" si="489"/>
        <v>3.5103515837806798</v>
      </c>
      <c r="O570" s="623">
        <f t="shared" si="490"/>
        <v>0.55035158378067983</v>
      </c>
      <c r="P570" s="645">
        <f t="shared" si="491"/>
        <v>-18.592958911509449</v>
      </c>
    </row>
    <row r="571" spans="2:16" ht="15">
      <c r="B571" s="96">
        <v>45394</v>
      </c>
      <c r="C571" s="800">
        <v>2.96</v>
      </c>
      <c r="H571" s="646">
        <f>+'BRL USD'!AO791</f>
        <v>5.1357999999999997</v>
      </c>
      <c r="I571" s="646">
        <f>+RBOB!AQ791</f>
        <v>2.8029000000000002</v>
      </c>
      <c r="J571" s="622">
        <f t="shared" si="485"/>
        <v>2.5529000000000002</v>
      </c>
      <c r="K571" s="622">
        <f t="shared" si="486"/>
        <v>0.67440469880000009</v>
      </c>
      <c r="L571" s="622">
        <f t="shared" si="487"/>
        <v>2.4603372405467502E-2</v>
      </c>
      <c r="M571" s="623">
        <f t="shared" si="488"/>
        <v>0.6990080712054676</v>
      </c>
      <c r="N571" s="623">
        <f t="shared" si="489"/>
        <v>3.5899656520970402</v>
      </c>
      <c r="O571" s="623">
        <f t="shared" si="490"/>
        <v>0.62996565209704025</v>
      </c>
      <c r="P571" s="645">
        <f t="shared" si="491"/>
        <v>-21.282623381656762</v>
      </c>
    </row>
    <row r="572" spans="2:16" ht="15">
      <c r="B572" s="96">
        <v>45397</v>
      </c>
      <c r="C572" s="800">
        <v>2.96</v>
      </c>
      <c r="H572" s="646">
        <f>+'BRL USD'!AO792</f>
        <v>5.1740000000000004</v>
      </c>
      <c r="I572" s="646">
        <f>+RBOB!AQ792</f>
        <v>2.7839</v>
      </c>
      <c r="J572" s="622">
        <f t="shared" si="485"/>
        <v>2.5339</v>
      </c>
      <c r="K572" s="622">
        <f t="shared" si="486"/>
        <v>0.66938543080000013</v>
      </c>
      <c r="L572" s="622">
        <f t="shared" si="487"/>
        <v>2.4495554696559722E-2</v>
      </c>
      <c r="M572" s="623">
        <f t="shared" si="488"/>
        <v>0.69388098549655985</v>
      </c>
      <c r="N572" s="623">
        <f t="shared" si="489"/>
        <v>3.5901402189592009</v>
      </c>
      <c r="O572" s="623">
        <f t="shared" si="490"/>
        <v>0.63014021895920092</v>
      </c>
      <c r="P572" s="645">
        <f t="shared" si="491"/>
        <v>-21.288520910783816</v>
      </c>
    </row>
    <row r="573" spans="2:16" ht="15">
      <c r="B573" s="96">
        <v>45398</v>
      </c>
      <c r="C573" s="800">
        <v>2.96</v>
      </c>
      <c r="H573" s="646">
        <f>+'BRL USD'!AO793</f>
        <v>5.2628000000000004</v>
      </c>
      <c r="I573" s="646">
        <f>+RBOB!AQ793</f>
        <v>2.8222999999999998</v>
      </c>
      <c r="J573" s="622">
        <f t="shared" si="485"/>
        <v>2.5722999999999998</v>
      </c>
      <c r="K573" s="622">
        <f t="shared" si="486"/>
        <v>0.67952963560000001</v>
      </c>
      <c r="L573" s="622">
        <f t="shared" si="487"/>
        <v>2.425096906589648E-2</v>
      </c>
      <c r="M573" s="623">
        <f t="shared" si="488"/>
        <v>0.70378060466589654</v>
      </c>
      <c r="N573" s="623">
        <f t="shared" si="489"/>
        <v>3.7038565662356806</v>
      </c>
      <c r="O573" s="623">
        <f t="shared" si="490"/>
        <v>0.74385656623568064</v>
      </c>
      <c r="P573" s="645">
        <f t="shared" si="491"/>
        <v>-25.130289399854068</v>
      </c>
    </row>
    <row r="574" spans="2:16" ht="15">
      <c r="B574" s="96">
        <v>45399</v>
      </c>
      <c r="C574" s="800">
        <v>2.96</v>
      </c>
      <c r="H574" s="646">
        <f>+'BRL USD'!AO794</f>
        <v>5.2462999999999997</v>
      </c>
      <c r="I574" s="646">
        <f>+RBOB!AQ794</f>
        <v>2.7286999999999999</v>
      </c>
      <c r="J574" s="622">
        <f t="shared" si="485"/>
        <v>2.4786999999999999</v>
      </c>
      <c r="K574" s="622">
        <f t="shared" si="486"/>
        <v>0.6548031364000001</v>
      </c>
      <c r="L574" s="622">
        <f t="shared" si="487"/>
        <v>2.4295789413491413E-2</v>
      </c>
      <c r="M574" s="623">
        <f t="shared" si="488"/>
        <v>0.67909892581349152</v>
      </c>
      <c r="N574" s="623">
        <f t="shared" si="489"/>
        <v>3.5627566944953202</v>
      </c>
      <c r="O574" s="623">
        <f t="shared" si="490"/>
        <v>0.60275669449532021</v>
      </c>
      <c r="P574" s="645">
        <f t="shared" si="491"/>
        <v>-20.363401841058113</v>
      </c>
    </row>
    <row r="575" spans="2:16" ht="15">
      <c r="B575" s="96">
        <v>45400</v>
      </c>
      <c r="C575" s="800">
        <v>2.96</v>
      </c>
      <c r="H575" s="646">
        <f>+'BRL USD'!AO795</f>
        <v>5.2506000000000004</v>
      </c>
      <c r="I575" s="646">
        <f>+RBOB!AQ795</f>
        <v>2.7136999999999998</v>
      </c>
      <c r="J575" s="622">
        <f t="shared" ref="J575:J579" si="492">+I575-0.25</f>
        <v>2.4636999999999998</v>
      </c>
      <c r="K575" s="622">
        <f t="shared" ref="K575:K579" si="493">(+J575*$K$30)/1000</f>
        <v>0.65084055639999994</v>
      </c>
      <c r="L575" s="622">
        <f t="shared" ref="L575:L579" si="494">((75/H575)+10)/1000</f>
        <v>2.4284081819220659E-2</v>
      </c>
      <c r="M575" s="623">
        <f t="shared" ref="M575:M579" si="495">+K575+L575</f>
        <v>0.67512463821922064</v>
      </c>
      <c r="N575" s="623">
        <f t="shared" ref="N575:N579" si="496">+M575*H575</f>
        <v>3.54480942543384</v>
      </c>
      <c r="O575" s="623">
        <f t="shared" ref="O575:O579" si="497">+N575-C575</f>
        <v>0.58480942543384007</v>
      </c>
      <c r="P575" s="645">
        <f t="shared" ref="P575:P579" si="498">(1-(+N575/C575))*100</f>
        <v>-19.757075183575679</v>
      </c>
    </row>
    <row r="576" spans="2:16" ht="15">
      <c r="B576" s="96">
        <v>45401</v>
      </c>
      <c r="C576" s="800">
        <v>2.96</v>
      </c>
      <c r="H576" s="646">
        <f>+'BRL USD'!AO796</f>
        <v>5.2263000000000002</v>
      </c>
      <c r="I576" s="646">
        <f>+RBOB!AQ796</f>
        <v>2.7103000000000002</v>
      </c>
      <c r="J576" s="622">
        <f t="shared" si="492"/>
        <v>2.4603000000000002</v>
      </c>
      <c r="K576" s="622">
        <f t="shared" si="493"/>
        <v>0.64994237160000012</v>
      </c>
      <c r="L576" s="622">
        <f t="shared" si="494"/>
        <v>2.4350496527179844E-2</v>
      </c>
      <c r="M576" s="623">
        <f t="shared" si="495"/>
        <v>0.67429286812717992</v>
      </c>
      <c r="N576" s="623">
        <f t="shared" si="496"/>
        <v>3.5240568166930806</v>
      </c>
      <c r="O576" s="623">
        <f t="shared" si="497"/>
        <v>0.56405681669308061</v>
      </c>
      <c r="P576" s="645">
        <f t="shared" si="498"/>
        <v>-19.055973536928406</v>
      </c>
    </row>
    <row r="577" spans="2:16" ht="15">
      <c r="B577" s="96">
        <v>45404</v>
      </c>
      <c r="C577" s="800">
        <v>2.96</v>
      </c>
      <c r="H577" s="646">
        <f>+'BRL USD'!AO797</f>
        <v>5.2263000000000002</v>
      </c>
      <c r="I577" s="646">
        <f>+RBOB!AQ797</f>
        <v>2.6854</v>
      </c>
      <c r="J577" s="622">
        <f t="shared" si="492"/>
        <v>2.4354</v>
      </c>
      <c r="K577" s="622">
        <f t="shared" si="493"/>
        <v>0.64336448880000008</v>
      </c>
      <c r="L577" s="622">
        <f t="shared" si="494"/>
        <v>2.4350496527179844E-2</v>
      </c>
      <c r="M577" s="623">
        <f t="shared" si="495"/>
        <v>0.66771498532717988</v>
      </c>
      <c r="N577" s="623">
        <f t="shared" si="496"/>
        <v>3.4896788278154403</v>
      </c>
      <c r="O577" s="623">
        <f t="shared" si="497"/>
        <v>0.52967882781544029</v>
      </c>
      <c r="P577" s="645">
        <f t="shared" si="498"/>
        <v>-17.894554993764867</v>
      </c>
    </row>
    <row r="578" spans="2:16" ht="15">
      <c r="B578" s="96">
        <v>45405</v>
      </c>
      <c r="C578" s="800">
        <v>2.96</v>
      </c>
      <c r="H578" s="646">
        <f>+'BRL USD'!AO798</f>
        <v>5.1619999999999999</v>
      </c>
      <c r="I578" s="646">
        <f>+RBOB!AQ798</f>
        <v>2.7252999999999998</v>
      </c>
      <c r="J578" s="622">
        <f t="shared" si="492"/>
        <v>2.4752999999999998</v>
      </c>
      <c r="K578" s="622">
        <f t="shared" si="493"/>
        <v>0.65390495159999995</v>
      </c>
      <c r="L578" s="622">
        <f t="shared" si="494"/>
        <v>2.4529252227818675E-2</v>
      </c>
      <c r="M578" s="623">
        <f t="shared" si="495"/>
        <v>0.6784342038278186</v>
      </c>
      <c r="N578" s="623">
        <f t="shared" si="496"/>
        <v>3.5020773601591997</v>
      </c>
      <c r="O578" s="623">
        <f t="shared" si="497"/>
        <v>0.54207736015919972</v>
      </c>
      <c r="P578" s="645">
        <f t="shared" si="498"/>
        <v>-18.313424329702688</v>
      </c>
    </row>
    <row r="579" spans="2:16" ht="15">
      <c r="B579" s="96">
        <v>45406</v>
      </c>
      <c r="C579" s="800">
        <v>2.96</v>
      </c>
      <c r="H579" s="646">
        <f>+'BRL USD'!AO799</f>
        <v>5.1585999999999999</v>
      </c>
      <c r="I579" s="646">
        <f>+RBOB!AQ799</f>
        <v>2.7343000000000002</v>
      </c>
      <c r="J579" s="622">
        <f t="shared" si="492"/>
        <v>2.4843000000000002</v>
      </c>
      <c r="K579" s="622">
        <f t="shared" si="493"/>
        <v>0.65628249960000018</v>
      </c>
      <c r="L579" s="622">
        <f t="shared" si="494"/>
        <v>2.4538828364284882E-2</v>
      </c>
      <c r="M579" s="623">
        <f t="shared" si="495"/>
        <v>0.68082132796428507</v>
      </c>
      <c r="N579" s="623">
        <f t="shared" si="496"/>
        <v>3.5120849024365608</v>
      </c>
      <c r="O579" s="623">
        <f t="shared" si="497"/>
        <v>0.55208490243656083</v>
      </c>
      <c r="P579" s="645">
        <f t="shared" si="498"/>
        <v>-18.651516974208128</v>
      </c>
    </row>
    <row r="580" spans="2:16" ht="15">
      <c r="B580" s="96">
        <v>45407</v>
      </c>
      <c r="C580" s="800">
        <v>2.96</v>
      </c>
      <c r="H580" s="646">
        <f>+'BRL USD'!AO800</f>
        <v>5.1673</v>
      </c>
      <c r="I580" s="646">
        <f>+RBOB!AQ800</f>
        <v>2.7582</v>
      </c>
      <c r="J580" s="622">
        <f t="shared" ref="J580:J584" si="499">+I580-0.25</f>
        <v>2.5082</v>
      </c>
      <c r="K580" s="622">
        <f t="shared" ref="K580:K584" si="500">(+J580*$K$30)/1000</f>
        <v>0.66259621040000005</v>
      </c>
      <c r="L580" s="622">
        <f t="shared" ref="L580:L584" si="501">((75/H580)+10)/1000</f>
        <v>2.4514349853888881E-2</v>
      </c>
      <c r="M580" s="623">
        <f t="shared" ref="M580:M584" si="502">+K580+L580</f>
        <v>0.68711056025388895</v>
      </c>
      <c r="N580" s="623">
        <f t="shared" ref="N580:N584" si="503">+M580*H580</f>
        <v>3.5505063979999205</v>
      </c>
      <c r="O580" s="623">
        <f t="shared" ref="O580:O584" si="504">+N580-C580</f>
        <v>0.59050639799992055</v>
      </c>
      <c r="P580" s="645">
        <f t="shared" ref="P580:P584" si="505">(1-(+N580/C580))*100</f>
        <v>-19.949540472970284</v>
      </c>
    </row>
    <row r="581" spans="2:16" ht="15">
      <c r="B581" s="96">
        <v>45408</v>
      </c>
      <c r="C581" s="800">
        <v>2.96</v>
      </c>
      <c r="H581" s="646">
        <f>+'BRL USD'!AO801</f>
        <v>5.1177999999999999</v>
      </c>
      <c r="I581" s="646">
        <f>+RBOB!AQ801</f>
        <v>2.7646000000000002</v>
      </c>
      <c r="J581" s="622">
        <f t="shared" si="499"/>
        <v>2.5146000000000002</v>
      </c>
      <c r="K581" s="622">
        <f t="shared" si="500"/>
        <v>0.66428691120000005</v>
      </c>
      <c r="L581" s="622">
        <f t="shared" si="501"/>
        <v>2.4654734456211656E-2</v>
      </c>
      <c r="M581" s="623">
        <f t="shared" si="502"/>
        <v>0.68894164565621174</v>
      </c>
      <c r="N581" s="623">
        <f t="shared" si="503"/>
        <v>3.5258655541393602</v>
      </c>
      <c r="O581" s="623">
        <f t="shared" si="504"/>
        <v>0.56586555413936024</v>
      </c>
      <c r="P581" s="645">
        <f t="shared" si="505"/>
        <v>-19.117079531735136</v>
      </c>
    </row>
    <row r="582" spans="2:16" ht="15">
      <c r="B582" s="96">
        <v>45411</v>
      </c>
      <c r="C582" s="800">
        <v>2.96</v>
      </c>
      <c r="H582" s="646">
        <f>+'BRL USD'!AO802</f>
        <v>5.1148999999999996</v>
      </c>
      <c r="I582" s="646">
        <f>+RBOB!AQ802</f>
        <v>2.7486999999999999</v>
      </c>
      <c r="J582" s="622">
        <f t="shared" si="499"/>
        <v>2.4986999999999999</v>
      </c>
      <c r="K582" s="622">
        <f t="shared" si="500"/>
        <v>0.66008657640000001</v>
      </c>
      <c r="L582" s="622">
        <f t="shared" si="501"/>
        <v>2.4663043265752995E-2</v>
      </c>
      <c r="M582" s="623">
        <f t="shared" si="502"/>
        <v>0.68474961966575298</v>
      </c>
      <c r="N582" s="623">
        <f t="shared" si="503"/>
        <v>3.5024258296283595</v>
      </c>
      <c r="O582" s="623">
        <f t="shared" si="504"/>
        <v>0.5424258296283595</v>
      </c>
      <c r="P582" s="645">
        <f t="shared" si="505"/>
        <v>-18.325196946904043</v>
      </c>
    </row>
    <row r="583" spans="2:16" ht="15">
      <c r="B583" s="96">
        <v>45412</v>
      </c>
      <c r="C583" s="800">
        <v>2.96</v>
      </c>
      <c r="H583" s="646">
        <f>+'BRL USD'!AO803</f>
        <v>5.1711999999999998</v>
      </c>
      <c r="I583" s="646">
        <f>+RBOB!AQ803</f>
        <v>2.7107999999999999</v>
      </c>
      <c r="J583" s="622">
        <f t="shared" si="499"/>
        <v>2.4607999999999999</v>
      </c>
      <c r="K583" s="622">
        <f t="shared" si="500"/>
        <v>0.65007445760000004</v>
      </c>
      <c r="L583" s="622">
        <f t="shared" si="501"/>
        <v>2.4503403465346536E-2</v>
      </c>
      <c r="M583" s="623">
        <f t="shared" si="502"/>
        <v>0.67457786106534656</v>
      </c>
      <c r="N583" s="623">
        <f t="shared" si="503"/>
        <v>3.4883770351411201</v>
      </c>
      <c r="O583" s="623">
        <f t="shared" si="504"/>
        <v>0.52837703514112011</v>
      </c>
      <c r="P583" s="645">
        <f t="shared" si="505"/>
        <v>-17.850575511524337</v>
      </c>
    </row>
    <row r="584" spans="2:16" ht="15">
      <c r="B584" s="104">
        <v>45413</v>
      </c>
      <c r="C584" s="679">
        <v>2.96</v>
      </c>
      <c r="H584" s="646">
        <f>+'BRL USD'!AP804</f>
        <v>5.1711999999999998</v>
      </c>
      <c r="I584" s="646">
        <f>+RBOB!AR804</f>
        <v>2.5773999999999999</v>
      </c>
      <c r="J584" s="622">
        <f t="shared" si="499"/>
        <v>2.3273999999999999</v>
      </c>
      <c r="K584" s="622">
        <f t="shared" si="500"/>
        <v>0.61483391279999999</v>
      </c>
      <c r="L584" s="622">
        <f t="shared" si="501"/>
        <v>2.4503403465346536E-2</v>
      </c>
      <c r="M584" s="623">
        <f t="shared" si="502"/>
        <v>0.63933731626534651</v>
      </c>
      <c r="N584" s="623">
        <f t="shared" si="503"/>
        <v>3.3061411298713597</v>
      </c>
      <c r="O584" s="623">
        <f t="shared" si="504"/>
        <v>0.3461411298713597</v>
      </c>
      <c r="P584" s="645">
        <f t="shared" si="505"/>
        <v>-11.693957090248631</v>
      </c>
    </row>
    <row r="585" spans="2:16" ht="15">
      <c r="B585" s="96">
        <v>45414</v>
      </c>
      <c r="C585" s="800">
        <v>2.96</v>
      </c>
      <c r="H585" s="646">
        <f>+'BRL USD'!AP805</f>
        <v>5.1183987999999996</v>
      </c>
      <c r="I585" s="646">
        <f>+RBOB!AR805</f>
        <v>2.5964999999999998</v>
      </c>
      <c r="J585" s="622">
        <f t="shared" ref="J585:J592" si="506">+I585-0.25</f>
        <v>2.3464999999999998</v>
      </c>
      <c r="K585" s="622">
        <f t="shared" ref="K585:K592" si="507">(+J585*$K$30)/1000</f>
        <v>0.61987959800000003</v>
      </c>
      <c r="L585" s="622">
        <f t="shared" ref="L585:L592" si="508">((75/H585)+10)/1000</f>
        <v>2.4653020003052518E-2</v>
      </c>
      <c r="M585" s="623">
        <f t="shared" ref="M585:M592" si="509">+K585+L585</f>
        <v>0.6445326180030525</v>
      </c>
      <c r="N585" s="623">
        <f t="shared" ref="N585:N592" si="510">+M585*H585</f>
        <v>3.2989749785476818</v>
      </c>
      <c r="O585" s="623">
        <f t="shared" ref="O585:O592" si="511">+N585-C585</f>
        <v>0.33897497854768188</v>
      </c>
      <c r="P585" s="645">
        <f t="shared" ref="P585:P592" si="512">(1-(+N585/C585))*100</f>
        <v>-11.451857383367624</v>
      </c>
    </row>
    <row r="586" spans="2:16" ht="15">
      <c r="B586" s="96">
        <v>45415</v>
      </c>
      <c r="C586" s="800">
        <v>2.96</v>
      </c>
      <c r="H586" s="646">
        <f>+'BRL USD'!AP806</f>
        <v>5.0662000000000003</v>
      </c>
      <c r="I586" s="646">
        <f>+RBOB!AR806</f>
        <v>2.5550999999999999</v>
      </c>
      <c r="J586" s="622">
        <f t="shared" si="506"/>
        <v>2.3050999999999999</v>
      </c>
      <c r="K586" s="622">
        <f t="shared" si="507"/>
        <v>0.60894287719999995</v>
      </c>
      <c r="L586" s="622">
        <f t="shared" si="508"/>
        <v>2.4803995104812283E-2</v>
      </c>
      <c r="M586" s="623">
        <f t="shared" si="509"/>
        <v>0.63374687230481219</v>
      </c>
      <c r="N586" s="623">
        <f t="shared" si="510"/>
        <v>3.2106884044706399</v>
      </c>
      <c r="O586" s="623">
        <f t="shared" si="511"/>
        <v>0.25068840447063989</v>
      </c>
      <c r="P586" s="645">
        <f t="shared" si="512"/>
        <v>-8.4692028537378441</v>
      </c>
    </row>
    <row r="587" spans="2:16" ht="15">
      <c r="B587" s="104">
        <v>45418</v>
      </c>
      <c r="C587" s="800">
        <v>2.96</v>
      </c>
      <c r="H587" s="646">
        <f>+'BRL USD'!AP807</f>
        <v>5.0720999999999998</v>
      </c>
      <c r="I587" s="646">
        <f>+RBOB!AR807</f>
        <v>2.5882000000000001</v>
      </c>
      <c r="J587" s="622">
        <f t="shared" si="506"/>
        <v>2.3382000000000001</v>
      </c>
      <c r="K587" s="622">
        <f t="shared" si="507"/>
        <v>0.61768697040000009</v>
      </c>
      <c r="L587" s="622">
        <f t="shared" si="508"/>
        <v>2.478677470870054E-2</v>
      </c>
      <c r="M587" s="623">
        <f t="shared" si="509"/>
        <v>0.64247374510870059</v>
      </c>
      <c r="N587" s="623">
        <f t="shared" si="510"/>
        <v>3.2586910825658402</v>
      </c>
      <c r="O587" s="623">
        <f t="shared" si="511"/>
        <v>0.2986910825658402</v>
      </c>
      <c r="P587" s="645">
        <f t="shared" si="512"/>
        <v>-10.090914951548658</v>
      </c>
    </row>
    <row r="588" spans="2:16" ht="15">
      <c r="B588" s="96">
        <v>45419</v>
      </c>
      <c r="C588" s="800">
        <v>2.96</v>
      </c>
      <c r="H588" s="646">
        <f>+'BRL USD'!AP808</f>
        <v>5.0603999999999996</v>
      </c>
      <c r="I588" s="646">
        <f>+RBOB!AR808</f>
        <v>2.5434000000000001</v>
      </c>
      <c r="J588" s="622">
        <f t="shared" si="506"/>
        <v>2.2934000000000001</v>
      </c>
      <c r="K588" s="622">
        <f t="shared" si="507"/>
        <v>0.60585206480000009</v>
      </c>
      <c r="L588" s="622">
        <f t="shared" si="508"/>
        <v>2.4820962769741522E-2</v>
      </c>
      <c r="M588" s="623">
        <f t="shared" si="509"/>
        <v>0.63067302756974164</v>
      </c>
      <c r="N588" s="623">
        <f t="shared" si="510"/>
        <v>3.1914577887139202</v>
      </c>
      <c r="O588" s="623">
        <f t="shared" si="511"/>
        <v>0.2314577887139202</v>
      </c>
      <c r="P588" s="645">
        <f t="shared" si="512"/>
        <v>-7.8195198889837947</v>
      </c>
    </row>
    <row r="589" spans="2:16" ht="15">
      <c r="B589" s="96">
        <v>45420</v>
      </c>
      <c r="C589" s="800">
        <v>2.96</v>
      </c>
      <c r="H589" s="646">
        <f>+'BRL USD'!AP809</f>
        <v>5.0880999999999998</v>
      </c>
      <c r="I589" s="646">
        <f>+RBOB!AR809</f>
        <v>2.5318000000000001</v>
      </c>
      <c r="J589" s="622">
        <f t="shared" si="506"/>
        <v>2.2818000000000001</v>
      </c>
      <c r="K589" s="622">
        <f t="shared" si="507"/>
        <v>0.60278766960000008</v>
      </c>
      <c r="L589" s="622">
        <f t="shared" si="508"/>
        <v>2.4740276331046952E-2</v>
      </c>
      <c r="M589" s="623">
        <f t="shared" si="509"/>
        <v>0.62752794593104699</v>
      </c>
      <c r="N589" s="623">
        <f t="shared" si="510"/>
        <v>3.1929249416917602</v>
      </c>
      <c r="O589" s="623">
        <f t="shared" si="511"/>
        <v>0.23292494169176026</v>
      </c>
      <c r="P589" s="645">
        <f t="shared" si="512"/>
        <v>-7.8690858679648645</v>
      </c>
    </row>
    <row r="590" spans="2:16" ht="15">
      <c r="B590" s="96">
        <v>45421</v>
      </c>
      <c r="C590" s="800">
        <v>2.96</v>
      </c>
      <c r="H590" s="646">
        <f>+'BRL USD'!AP810</f>
        <v>5.157</v>
      </c>
      <c r="I590" s="646">
        <f>+RBOB!AR810</f>
        <v>2.5417999999999998</v>
      </c>
      <c r="J590" s="622">
        <f t="shared" si="506"/>
        <v>2.2917999999999998</v>
      </c>
      <c r="K590" s="622">
        <f t="shared" si="507"/>
        <v>0.60542938960000003</v>
      </c>
      <c r="L590" s="622">
        <f t="shared" si="508"/>
        <v>2.4543339150668992E-2</v>
      </c>
      <c r="M590" s="623">
        <f t="shared" si="509"/>
        <v>0.62997272875066901</v>
      </c>
      <c r="N590" s="623">
        <f t="shared" si="510"/>
        <v>3.2487693621672</v>
      </c>
      <c r="O590" s="623">
        <f t="shared" si="511"/>
        <v>0.28876936216720006</v>
      </c>
      <c r="P590" s="645">
        <f t="shared" si="512"/>
        <v>-9.7557216948378489</v>
      </c>
    </row>
    <row r="591" spans="2:16" ht="15">
      <c r="B591" s="96">
        <v>45422</v>
      </c>
      <c r="C591" s="800">
        <v>2.96</v>
      </c>
      <c r="H591" s="646">
        <f>+'BRL USD'!AP811</f>
        <v>5.1458000000000004</v>
      </c>
      <c r="I591" s="646">
        <f>+RBOB!AR811</f>
        <v>2.4996999999999998</v>
      </c>
      <c r="J591" s="622">
        <f t="shared" si="506"/>
        <v>2.2496999999999998</v>
      </c>
      <c r="K591" s="622">
        <f t="shared" si="507"/>
        <v>0.5943077484</v>
      </c>
      <c r="L591" s="622">
        <f t="shared" si="508"/>
        <v>2.4574993198336507E-2</v>
      </c>
      <c r="M591" s="623">
        <f t="shared" si="509"/>
        <v>0.61888274159833656</v>
      </c>
      <c r="N591" s="623">
        <f t="shared" si="510"/>
        <v>3.1846468117167204</v>
      </c>
      <c r="O591" s="623">
        <f t="shared" si="511"/>
        <v>0.22464681171672041</v>
      </c>
      <c r="P591" s="645">
        <f t="shared" si="512"/>
        <v>-7.5894193147540756</v>
      </c>
    </row>
    <row r="592" spans="2:16" ht="15">
      <c r="B592" s="96">
        <v>45425</v>
      </c>
      <c r="C592" s="800">
        <v>2.96</v>
      </c>
      <c r="H592" s="646">
        <f>+'BRL USD'!AP812</f>
        <v>5.1406000000000001</v>
      </c>
      <c r="I592" s="646">
        <f>+RBOB!AR812</f>
        <v>2.5105</v>
      </c>
      <c r="J592" s="622">
        <f t="shared" si="506"/>
        <v>2.2605</v>
      </c>
      <c r="K592" s="622">
        <f t="shared" si="507"/>
        <v>0.5971608060000001</v>
      </c>
      <c r="L592" s="622">
        <f t="shared" si="508"/>
        <v>2.4589736606621795E-2</v>
      </c>
      <c r="M592" s="623">
        <f t="shared" si="509"/>
        <v>0.62175054260662188</v>
      </c>
      <c r="N592" s="623">
        <f t="shared" si="510"/>
        <v>3.1961708393236004</v>
      </c>
      <c r="O592" s="623">
        <f t="shared" si="511"/>
        <v>0.23617083932360039</v>
      </c>
      <c r="P592" s="645">
        <f t="shared" si="512"/>
        <v>-7.978744571743257</v>
      </c>
    </row>
    <row r="593" spans="2:16" ht="15">
      <c r="B593" s="96">
        <v>45426</v>
      </c>
      <c r="C593" s="800">
        <v>2.96</v>
      </c>
      <c r="H593" s="646">
        <f>+'BRL USD'!AP813</f>
        <v>5.1349999999999998</v>
      </c>
      <c r="I593" s="646">
        <f>+RBOB!AR813</f>
        <v>2.4596</v>
      </c>
      <c r="J593" s="622">
        <f t="shared" ref="J593:J597" si="513">+I593-0.25</f>
        <v>2.2096</v>
      </c>
      <c r="K593" s="622">
        <f t="shared" ref="K593:K597" si="514">(+J593*$K$30)/1000</f>
        <v>0.5837144512000001</v>
      </c>
      <c r="L593" s="622">
        <f t="shared" ref="L593:L597" si="515">((75/H593)+10)/1000</f>
        <v>2.4605647517039923E-2</v>
      </c>
      <c r="M593" s="623">
        <f t="shared" ref="M593:M597" si="516">+K593+L593</f>
        <v>0.60832009871704007</v>
      </c>
      <c r="N593" s="623">
        <f t="shared" ref="N593:N597" si="517">+M593*H593</f>
        <v>3.1237237069120005</v>
      </c>
      <c r="O593" s="623">
        <f t="shared" ref="O593:O597" si="518">+N593-C593</f>
        <v>0.16372370691200056</v>
      </c>
      <c r="P593" s="645">
        <f t="shared" ref="P593:P597" si="519">(1-(+N593/C593))*100</f>
        <v>-5.5312063145946055</v>
      </c>
    </row>
    <row r="594" spans="2:16" ht="15">
      <c r="B594" s="96">
        <v>45427</v>
      </c>
      <c r="C594" s="800">
        <v>2.96</v>
      </c>
      <c r="H594" s="646">
        <f>+'BRL USD'!AP814</f>
        <v>5.1417000000000002</v>
      </c>
      <c r="I594" s="646">
        <f>+RBOB!AR814</f>
        <v>2.4967999999999999</v>
      </c>
      <c r="J594" s="622">
        <f t="shared" si="513"/>
        <v>2.2467999999999999</v>
      </c>
      <c r="K594" s="622">
        <f t="shared" si="514"/>
        <v>0.5935416496</v>
      </c>
      <c r="L594" s="622">
        <f t="shared" si="515"/>
        <v>2.4586615321780733E-2</v>
      </c>
      <c r="M594" s="623">
        <f t="shared" si="516"/>
        <v>0.61812826492178075</v>
      </c>
      <c r="N594" s="623">
        <f t="shared" si="517"/>
        <v>3.1782300997483199</v>
      </c>
      <c r="O594" s="623">
        <f t="shared" si="518"/>
        <v>0.21823009974831997</v>
      </c>
      <c r="P594" s="645">
        <f t="shared" si="519"/>
        <v>-7.3726385050108201</v>
      </c>
    </row>
    <row r="595" spans="2:16" ht="15">
      <c r="B595" s="96">
        <v>45428</v>
      </c>
      <c r="C595" s="800">
        <v>2.96</v>
      </c>
      <c r="H595" s="646">
        <f>+'BRL USD'!AP815</f>
        <v>5.1264000000000003</v>
      </c>
      <c r="I595" s="646">
        <f>+RBOB!AR815</f>
        <v>2.5377999999999998</v>
      </c>
      <c r="J595" s="622">
        <f t="shared" si="513"/>
        <v>2.2877999999999998</v>
      </c>
      <c r="K595" s="622">
        <f t="shared" si="514"/>
        <v>0.60437270160000001</v>
      </c>
      <c r="L595" s="622">
        <f t="shared" si="515"/>
        <v>2.4630149812734082E-2</v>
      </c>
      <c r="M595" s="623">
        <f t="shared" si="516"/>
        <v>0.62900285141273404</v>
      </c>
      <c r="N595" s="623">
        <f t="shared" si="517"/>
        <v>3.2245202174822398</v>
      </c>
      <c r="O595" s="623">
        <f t="shared" si="518"/>
        <v>0.26452021748223986</v>
      </c>
      <c r="P595" s="645">
        <f t="shared" si="519"/>
        <v>-8.9364938338594602</v>
      </c>
    </row>
    <row r="596" spans="2:16" ht="15">
      <c r="B596" s="96">
        <v>45429</v>
      </c>
      <c r="C596" s="800">
        <v>2.96</v>
      </c>
      <c r="H596" s="646">
        <f>+'BRL USD'!AP816</f>
        <v>5.1151</v>
      </c>
      <c r="I596" s="646">
        <f>+RBOB!AR816</f>
        <v>2.5741999999999998</v>
      </c>
      <c r="J596" s="622">
        <f t="shared" si="513"/>
        <v>2.3241999999999998</v>
      </c>
      <c r="K596" s="622">
        <f t="shared" si="514"/>
        <v>0.61398856239999999</v>
      </c>
      <c r="L596" s="622">
        <f t="shared" si="515"/>
        <v>2.4662469941936622E-2</v>
      </c>
      <c r="M596" s="623">
        <f t="shared" si="516"/>
        <v>0.63865103234193665</v>
      </c>
      <c r="N596" s="623">
        <f t="shared" si="517"/>
        <v>3.26676389553224</v>
      </c>
      <c r="O596" s="623">
        <f t="shared" si="518"/>
        <v>0.30676389553224004</v>
      </c>
      <c r="P596" s="645">
        <f t="shared" si="519"/>
        <v>-10.363645119332432</v>
      </c>
    </row>
    <row r="597" spans="2:16" ht="15">
      <c r="B597" s="96">
        <v>45432</v>
      </c>
      <c r="C597" s="800">
        <v>2.96</v>
      </c>
      <c r="H597" s="646">
        <f>+'BRL USD'!AP817</f>
        <v>5.1078999999999999</v>
      </c>
      <c r="I597" s="646">
        <f>+RBOB!AR817</f>
        <v>2.5398999999999998</v>
      </c>
      <c r="J597" s="622">
        <f t="shared" si="513"/>
        <v>2.2898999999999998</v>
      </c>
      <c r="K597" s="622">
        <f t="shared" si="514"/>
        <v>0.60492746280000009</v>
      </c>
      <c r="L597" s="622">
        <f t="shared" si="515"/>
        <v>2.4683137884453494E-2</v>
      </c>
      <c r="M597" s="623">
        <f t="shared" si="516"/>
        <v>0.62961060068445363</v>
      </c>
      <c r="N597" s="623">
        <f t="shared" si="517"/>
        <v>3.2159879872361206</v>
      </c>
      <c r="O597" s="623">
        <f t="shared" si="518"/>
        <v>0.2559879872361206</v>
      </c>
      <c r="P597" s="645">
        <f t="shared" si="519"/>
        <v>-8.6482428120310928</v>
      </c>
    </row>
    <row r="598" spans="2:16" ht="15">
      <c r="B598" s="96">
        <v>45433</v>
      </c>
      <c r="C598" s="800">
        <v>2.96</v>
      </c>
      <c r="H598" s="646">
        <f>+'BRL USD'!AP818</f>
        <v>5.1031000000000004</v>
      </c>
      <c r="I598" s="646">
        <f>+RBOB!AR818</f>
        <v>2.5099999999999998</v>
      </c>
      <c r="J598" s="622">
        <f t="shared" ref="J598:J601" si="520">+I598-0.25</f>
        <v>2.2599999999999998</v>
      </c>
      <c r="K598" s="622">
        <f t="shared" ref="K598:K601" si="521">(+J598*$K$30)/1000</f>
        <v>0.59702872000000007</v>
      </c>
      <c r="L598" s="622">
        <f t="shared" ref="L598:L601" si="522">((75/H598)+10)/1000</f>
        <v>2.4696948913405577E-2</v>
      </c>
      <c r="M598" s="623">
        <f t="shared" ref="M598:M601" si="523">+K598+L598</f>
        <v>0.62172566891340564</v>
      </c>
      <c r="N598" s="623">
        <f t="shared" ref="N598:N601" si="524">+M598*H598</f>
        <v>3.1727282610320007</v>
      </c>
      <c r="O598" s="623">
        <f t="shared" ref="O598:O601" si="525">+N598-C598</f>
        <v>0.21272826103200071</v>
      </c>
      <c r="P598" s="645">
        <f t="shared" ref="P598:P601" si="526">(1-(+N598/C598))*100</f>
        <v>-7.1867655754054294</v>
      </c>
    </row>
    <row r="599" spans="2:16" ht="15">
      <c r="B599" s="96">
        <v>45434</v>
      </c>
      <c r="C599" s="800">
        <v>2.96</v>
      </c>
      <c r="H599" s="646">
        <f>+'BRL USD'!AP819</f>
        <v>5.1496000000000004</v>
      </c>
      <c r="I599" s="646">
        <f>+RBOB!AR819</f>
        <v>2.4678</v>
      </c>
      <c r="J599" s="622">
        <f t="shared" si="520"/>
        <v>2.2178</v>
      </c>
      <c r="K599" s="622">
        <f t="shared" si="521"/>
        <v>0.58588066160000007</v>
      </c>
      <c r="L599" s="622">
        <f t="shared" si="522"/>
        <v>2.4564237999067887E-2</v>
      </c>
      <c r="M599" s="623">
        <f t="shared" si="523"/>
        <v>0.610444899599068</v>
      </c>
      <c r="N599" s="623">
        <f t="shared" si="524"/>
        <v>3.143547054975361</v>
      </c>
      <c r="O599" s="623">
        <f t="shared" si="525"/>
        <v>0.18354705497536106</v>
      </c>
      <c r="P599" s="645">
        <f t="shared" si="526"/>
        <v>-6.2009140194378753</v>
      </c>
    </row>
    <row r="600" spans="2:16" ht="15">
      <c r="B600" s="96">
        <v>45435</v>
      </c>
      <c r="C600" s="800">
        <v>2.96</v>
      </c>
      <c r="H600" s="646">
        <f>+'BRL USD'!AP820</f>
        <v>5.1436999999999999</v>
      </c>
      <c r="I600" s="646">
        <f>+RBOB!AR820</f>
        <v>2.4693999999999998</v>
      </c>
      <c r="J600" s="622">
        <f t="shared" ref="J600" si="527">+I600-0.25</f>
        <v>2.2193999999999998</v>
      </c>
      <c r="K600" s="622">
        <f t="shared" ref="K600" si="528">(+J600*$K$30)/1000</f>
        <v>0.58630333680000002</v>
      </c>
      <c r="L600" s="622">
        <f t="shared" ref="L600" si="529">((75/H600)+10)/1000</f>
        <v>2.4580943678674885E-2</v>
      </c>
      <c r="M600" s="623">
        <f t="shared" ref="M600" si="530">+K600+L600</f>
        <v>0.61088428047867493</v>
      </c>
      <c r="N600" s="623">
        <f t="shared" ref="N600" si="531">+M600*H600</f>
        <v>3.1422054734981604</v>
      </c>
      <c r="O600" s="623">
        <f t="shared" ref="O600" si="532">+N600-C600</f>
        <v>0.18220547349816041</v>
      </c>
      <c r="P600" s="645">
        <f t="shared" ref="P600" si="533">(1-(+N600/C600))*100</f>
        <v>-6.155590320883797</v>
      </c>
    </row>
    <row r="601" spans="2:16" ht="15">
      <c r="B601" s="96">
        <v>45436</v>
      </c>
      <c r="C601" s="800">
        <v>2.96</v>
      </c>
      <c r="H601" s="646">
        <f>+'BRL USD'!AP821</f>
        <v>5.1501999999999999</v>
      </c>
      <c r="I601" s="646">
        <f>+RBOB!AR821</f>
        <v>2.4842</v>
      </c>
      <c r="J601" s="622">
        <f t="shared" si="520"/>
        <v>2.2342</v>
      </c>
      <c r="K601" s="622">
        <f t="shared" si="521"/>
        <v>0.59021308240000003</v>
      </c>
      <c r="L601" s="622">
        <f t="shared" si="522"/>
        <v>2.4562541260533571E-2</v>
      </c>
      <c r="M601" s="623">
        <f t="shared" si="523"/>
        <v>0.61477562366053362</v>
      </c>
      <c r="N601" s="623">
        <f t="shared" si="524"/>
        <v>3.1662174169764801</v>
      </c>
      <c r="O601" s="623">
        <f t="shared" si="525"/>
        <v>0.20621741697648011</v>
      </c>
      <c r="P601" s="645">
        <f t="shared" si="526"/>
        <v>-6.9668046275837892</v>
      </c>
    </row>
    <row r="602" spans="2:16" ht="15">
      <c r="B602" s="96">
        <v>45439</v>
      </c>
      <c r="C602" s="800">
        <v>2.96</v>
      </c>
      <c r="H602" s="646">
        <f>+'BRL USD'!AP822</f>
        <v>5.1698000000000004</v>
      </c>
      <c r="I602" s="646">
        <f>+RBOB!AR822</f>
        <v>2.4842</v>
      </c>
      <c r="J602" s="622">
        <f t="shared" ref="J602:J605" si="534">+I602-0.25</f>
        <v>2.2342</v>
      </c>
      <c r="K602" s="622">
        <f t="shared" ref="K602:K605" si="535">(+J602*$K$30)/1000</f>
        <v>0.59021308240000003</v>
      </c>
      <c r="L602" s="622">
        <f t="shared" ref="L602:L605" si="536">((75/H602)+10)/1000</f>
        <v>2.4507331037951174E-2</v>
      </c>
      <c r="M602" s="623">
        <f t="shared" ref="M602:M605" si="537">+K602+L602</f>
        <v>0.61472041343795125</v>
      </c>
      <c r="N602" s="623">
        <f t="shared" ref="N602:N605" si="538">+M602*H602</f>
        <v>3.1779815933915208</v>
      </c>
      <c r="O602" s="623">
        <f t="shared" ref="O602:O605" si="539">+N602-C602</f>
        <v>0.21798159339152079</v>
      </c>
      <c r="P602" s="645">
        <f t="shared" ref="P602:P605" si="540">(1-(+N602/C602))*100</f>
        <v>-7.3642430199838183</v>
      </c>
    </row>
    <row r="603" spans="2:16" ht="15">
      <c r="B603" s="96">
        <v>45440</v>
      </c>
      <c r="C603" s="800">
        <v>2.96</v>
      </c>
      <c r="H603" s="646">
        <f>+'BRL USD'!AP823</f>
        <v>5.1532</v>
      </c>
      <c r="I603" s="646">
        <f>+RBOB!AR823</f>
        <v>2.5089999999999999</v>
      </c>
      <c r="J603" s="622">
        <f t="shared" si="534"/>
        <v>2.2589999999999999</v>
      </c>
      <c r="K603" s="622">
        <f t="shared" si="535"/>
        <v>0.59676454800000001</v>
      </c>
      <c r="L603" s="622">
        <f t="shared" si="536"/>
        <v>2.455406349452767E-2</v>
      </c>
      <c r="M603" s="623">
        <f t="shared" si="537"/>
        <v>0.62131861149452772</v>
      </c>
      <c r="N603" s="623">
        <f t="shared" si="538"/>
        <v>3.2017790687536003</v>
      </c>
      <c r="O603" s="623">
        <f t="shared" si="539"/>
        <v>0.24177906875360033</v>
      </c>
      <c r="P603" s="645">
        <f t="shared" si="540"/>
        <v>-8.168211782216229</v>
      </c>
    </row>
    <row r="604" spans="2:16" ht="15">
      <c r="B604" s="96">
        <v>45441</v>
      </c>
      <c r="C604" s="800">
        <v>2.96</v>
      </c>
      <c r="H604" s="646">
        <f>+'BRL USD'!AP824</f>
        <v>5.1966000000000001</v>
      </c>
      <c r="I604" s="646">
        <f>+RBOB!AR824</f>
        <v>2.4643999999999999</v>
      </c>
      <c r="J604" s="622">
        <f t="shared" si="534"/>
        <v>2.2143999999999999</v>
      </c>
      <c r="K604" s="622">
        <f t="shared" si="535"/>
        <v>0.58498247680000004</v>
      </c>
      <c r="L604" s="622">
        <f t="shared" si="536"/>
        <v>2.4432513566562754E-2</v>
      </c>
      <c r="M604" s="623">
        <f t="shared" si="537"/>
        <v>0.60941499036656277</v>
      </c>
      <c r="N604" s="623">
        <f t="shared" si="538"/>
        <v>3.1668859389388802</v>
      </c>
      <c r="O604" s="623">
        <f t="shared" si="539"/>
        <v>0.20688593893888019</v>
      </c>
      <c r="P604" s="645">
        <f t="shared" si="540"/>
        <v>-6.9893898290162237</v>
      </c>
    </row>
    <row r="605" spans="2:16" ht="15">
      <c r="B605" s="96">
        <v>45442</v>
      </c>
      <c r="C605" s="800">
        <v>2.96</v>
      </c>
      <c r="H605" s="646">
        <f>+'BRL USD'!AP825</f>
        <v>5.1966000000000001</v>
      </c>
      <c r="I605" s="646">
        <f>+RBOB!AR825</f>
        <v>2.4045999999999998</v>
      </c>
      <c r="J605" s="622">
        <f t="shared" si="534"/>
        <v>2.1545999999999998</v>
      </c>
      <c r="K605" s="622">
        <f t="shared" si="535"/>
        <v>0.56918499119999999</v>
      </c>
      <c r="L605" s="622">
        <f t="shared" si="536"/>
        <v>2.4432513566562754E-2</v>
      </c>
      <c r="M605" s="623">
        <f t="shared" si="537"/>
        <v>0.59361750476656272</v>
      </c>
      <c r="N605" s="623">
        <f t="shared" si="538"/>
        <v>3.0847927252699199</v>
      </c>
      <c r="O605" s="623">
        <f t="shared" si="539"/>
        <v>0.12479272526991991</v>
      </c>
      <c r="P605" s="645">
        <f t="shared" si="540"/>
        <v>-4.215970448308104</v>
      </c>
    </row>
    <row r="606" spans="2:16" ht="15">
      <c r="B606" s="96">
        <v>45443</v>
      </c>
      <c r="C606" s="800">
        <v>2.96</v>
      </c>
      <c r="H606" s="646">
        <f>+'BRL USD'!AP826</f>
        <v>5.2409999999999997</v>
      </c>
      <c r="I606" s="646">
        <f>+RBOB!AR826</f>
        <v>2.4260000000000002</v>
      </c>
      <c r="J606" s="622">
        <f t="shared" ref="J606:J607" si="541">+I606-0.25</f>
        <v>2.1760000000000002</v>
      </c>
      <c r="K606" s="622">
        <f t="shared" ref="K606:K607" si="542">(+J606*$K$30)/1000</f>
        <v>0.57483827200000004</v>
      </c>
      <c r="L606" s="622">
        <f t="shared" ref="L606:L607" si="543">((75/H606)+10)/1000</f>
        <v>2.4310246136233546E-2</v>
      </c>
      <c r="M606" s="623">
        <f t="shared" ref="M606:M607" si="544">+K606+L606</f>
        <v>0.5991485181362336</v>
      </c>
      <c r="N606" s="623">
        <f t="shared" ref="N606:N607" si="545">+M606*H606</f>
        <v>3.1401373835520001</v>
      </c>
      <c r="O606" s="623">
        <f t="shared" ref="O606:O607" si="546">+N606-C606</f>
        <v>0.18013738355200015</v>
      </c>
      <c r="P606" s="645">
        <f t="shared" ref="P606:P607" si="547">(1-(+N606/C606))*100</f>
        <v>-6.0857224172973012</v>
      </c>
    </row>
    <row r="607" spans="2:16" ht="15">
      <c r="B607" s="96">
        <v>45446</v>
      </c>
      <c r="C607" s="800">
        <v>2.96</v>
      </c>
      <c r="H607" s="646">
        <f>+'BRL USD'!AQ827</f>
        <v>5.2366999999999999</v>
      </c>
      <c r="I607" s="646">
        <f>+RBOB!AS827</f>
        <v>2.3355999999999999</v>
      </c>
      <c r="J607" s="622">
        <f t="shared" si="541"/>
        <v>2.0855999999999999</v>
      </c>
      <c r="K607" s="622">
        <f t="shared" si="542"/>
        <v>0.55095712320000012</v>
      </c>
      <c r="L607" s="622">
        <f t="shared" si="543"/>
        <v>2.4321996677296773E-2</v>
      </c>
      <c r="M607" s="623">
        <f t="shared" si="544"/>
        <v>0.57527911987729685</v>
      </c>
      <c r="N607" s="623">
        <f t="shared" si="545"/>
        <v>3.0125641670614405</v>
      </c>
      <c r="O607" s="623">
        <f t="shared" si="546"/>
        <v>5.2564167061440514E-2</v>
      </c>
      <c r="P607" s="645">
        <f t="shared" si="547"/>
        <v>-1.7758164547784006</v>
      </c>
    </row>
    <row r="608" spans="2:16" ht="15">
      <c r="B608" s="96">
        <v>45447</v>
      </c>
      <c r="C608" s="800">
        <v>2.96</v>
      </c>
      <c r="H608" s="646">
        <f>+'BRL USD'!AQ828</f>
        <v>5.2680999999999996</v>
      </c>
      <c r="I608" s="646">
        <f>+RBOB!AS828</f>
        <v>2.3494999999999999</v>
      </c>
      <c r="J608" s="622">
        <f t="shared" ref="J608:J611" si="548">+I608-0.25</f>
        <v>2.0994999999999999</v>
      </c>
      <c r="K608" s="622">
        <f t="shared" ref="K608:K611" si="549">(+J608*$K$30)/1000</f>
        <v>0.55462911400000003</v>
      </c>
      <c r="L608" s="622">
        <f t="shared" ref="L608:L611" si="550">((75/H608)+10)/1000</f>
        <v>2.4236631802737229E-2</v>
      </c>
      <c r="M608" s="623">
        <f t="shared" ref="M608:M611" si="551">+K608+L608</f>
        <v>0.57886574580273731</v>
      </c>
      <c r="N608" s="623">
        <f t="shared" ref="N608:N611" si="552">+M608*H608</f>
        <v>3.0495226354634002</v>
      </c>
      <c r="O608" s="623">
        <f t="shared" ref="O608:O611" si="553">+N608-C608</f>
        <v>8.9522635463400224E-2</v>
      </c>
      <c r="P608" s="645">
        <f t="shared" ref="P608:P611" si="554">(1-(+N608/C608))*100</f>
        <v>-3.0244133602500112</v>
      </c>
    </row>
    <row r="609" spans="2:16" ht="15">
      <c r="B609" s="96">
        <v>45448</v>
      </c>
      <c r="C609" s="800">
        <v>2.96</v>
      </c>
      <c r="H609" s="646">
        <f>+'BRL USD'!AQ829</f>
        <v>5.2835000000000001</v>
      </c>
      <c r="I609" s="646">
        <f>+RBOB!AS829</f>
        <v>2.3536000000000001</v>
      </c>
      <c r="J609" s="622">
        <f t="shared" si="548"/>
        <v>2.1036000000000001</v>
      </c>
      <c r="K609" s="622">
        <f t="shared" si="549"/>
        <v>0.55571221920000002</v>
      </c>
      <c r="L609" s="622">
        <f t="shared" si="550"/>
        <v>2.4195135800132488E-2</v>
      </c>
      <c r="M609" s="623">
        <f t="shared" si="551"/>
        <v>0.57990735500013246</v>
      </c>
      <c r="N609" s="623">
        <f t="shared" si="552"/>
        <v>3.0639405101431998</v>
      </c>
      <c r="O609" s="623">
        <f t="shared" si="553"/>
        <v>0.10394051014319983</v>
      </c>
      <c r="P609" s="645">
        <f t="shared" si="554"/>
        <v>-3.5115037210540434</v>
      </c>
    </row>
    <row r="610" spans="2:16" ht="15">
      <c r="B610" s="96">
        <v>45449</v>
      </c>
      <c r="C610" s="800">
        <v>2.96</v>
      </c>
      <c r="H610" s="646">
        <f>+'BRL USD'!AQ830</f>
        <v>5.2675000000000001</v>
      </c>
      <c r="I610" s="646">
        <f>+RBOB!AS830</f>
        <v>2.3975</v>
      </c>
      <c r="J610" s="622">
        <f t="shared" si="548"/>
        <v>2.1475</v>
      </c>
      <c r="K610" s="622">
        <f t="shared" si="549"/>
        <v>0.56730937000000004</v>
      </c>
      <c r="L610" s="622">
        <f t="shared" si="550"/>
        <v>2.4238253440911246E-2</v>
      </c>
      <c r="M610" s="623">
        <f t="shared" si="551"/>
        <v>0.59154762344091127</v>
      </c>
      <c r="N610" s="623">
        <f t="shared" si="552"/>
        <v>3.1159771064750004</v>
      </c>
      <c r="O610" s="623">
        <f t="shared" si="553"/>
        <v>0.1559771064750004</v>
      </c>
      <c r="P610" s="645">
        <f t="shared" si="554"/>
        <v>-5.2694968403716347</v>
      </c>
    </row>
    <row r="611" spans="2:16" ht="15">
      <c r="B611" s="96">
        <v>45450</v>
      </c>
      <c r="C611" s="800">
        <v>2.96</v>
      </c>
      <c r="H611" s="646">
        <f>+'BRL USD'!AQ831</f>
        <v>5.2796000000000003</v>
      </c>
      <c r="I611" s="646">
        <f>+RBOB!AS831</f>
        <v>2.3826000000000001</v>
      </c>
      <c r="J611" s="622">
        <f t="shared" si="548"/>
        <v>2.1326000000000001</v>
      </c>
      <c r="K611" s="622">
        <f t="shared" si="549"/>
        <v>0.56337320720000006</v>
      </c>
      <c r="L611" s="622">
        <f t="shared" si="550"/>
        <v>2.4205621638002876E-2</v>
      </c>
      <c r="M611" s="623">
        <f t="shared" si="551"/>
        <v>0.58757882883800294</v>
      </c>
      <c r="N611" s="623">
        <f t="shared" si="552"/>
        <v>3.1021811847331207</v>
      </c>
      <c r="O611" s="623">
        <f t="shared" si="553"/>
        <v>0.14218118473312069</v>
      </c>
      <c r="P611" s="645">
        <f t="shared" si="554"/>
        <v>-4.8034184031459759</v>
      </c>
    </row>
    <row r="612" spans="2:16" ht="15">
      <c r="B612" s="96">
        <v>45453</v>
      </c>
      <c r="C612" s="800">
        <v>2.96</v>
      </c>
      <c r="H612" s="646">
        <f>+'BRL USD'!AQ832</f>
        <v>5.3659999999999997</v>
      </c>
      <c r="I612" s="646">
        <f>+RBOB!AS832</f>
        <v>2.4108999999999998</v>
      </c>
      <c r="J612" s="622">
        <f t="shared" ref="J612:J614" si="555">+I612-0.25</f>
        <v>2.1608999999999998</v>
      </c>
      <c r="K612" s="622">
        <f t="shared" ref="K612:K614" si="556">(+J612*$K$30)/1000</f>
        <v>0.57084927480000003</v>
      </c>
      <c r="L612" s="622">
        <f t="shared" ref="L612:L614" si="557">((75/H612)+10)/1000</f>
        <v>2.3976891539321657E-2</v>
      </c>
      <c r="M612" s="623">
        <f t="shared" ref="M612:M614" si="558">+K612+L612</f>
        <v>0.59482616633932173</v>
      </c>
      <c r="N612" s="623">
        <f t="shared" ref="N612:N614" si="559">+M612*H612</f>
        <v>3.1918372085768003</v>
      </c>
      <c r="O612" s="623">
        <f t="shared" ref="O612:O614" si="560">+N612-C612</f>
        <v>0.23183720857680035</v>
      </c>
      <c r="P612" s="645">
        <f t="shared" ref="P612:P614" si="561">(1-(+N612/C612))*100</f>
        <v>-7.8323381275946069</v>
      </c>
    </row>
    <row r="613" spans="2:16" ht="15">
      <c r="B613" s="96">
        <v>45454</v>
      </c>
      <c r="C613" s="800">
        <v>2.96</v>
      </c>
      <c r="H613" s="646">
        <f>+'BRL USD'!AQ833</f>
        <v>5.3518999999999997</v>
      </c>
      <c r="I613" s="646">
        <f>+RBOB!AS833</f>
        <v>2.4089</v>
      </c>
      <c r="J613" s="622">
        <f t="shared" si="555"/>
        <v>2.1589</v>
      </c>
      <c r="K613" s="622">
        <f t="shared" si="556"/>
        <v>0.57032093080000001</v>
      </c>
      <c r="L613" s="622">
        <f t="shared" si="557"/>
        <v>2.4013714755507391E-2</v>
      </c>
      <c r="M613" s="623">
        <f t="shared" si="558"/>
        <v>0.59433464555550741</v>
      </c>
      <c r="N613" s="623">
        <f t="shared" si="559"/>
        <v>3.1808195895485198</v>
      </c>
      <c r="O613" s="623">
        <f t="shared" si="560"/>
        <v>0.22081958954851988</v>
      </c>
      <c r="P613" s="645">
        <f t="shared" si="561"/>
        <v>-7.4601212685310836</v>
      </c>
    </row>
    <row r="614" spans="2:16" ht="15">
      <c r="B614" s="96">
        <v>45455</v>
      </c>
      <c r="C614" s="800">
        <v>2.96</v>
      </c>
      <c r="H614" s="646">
        <f>+'BRL USD'!AQ834</f>
        <v>5.3884999999999996</v>
      </c>
      <c r="I614" s="646">
        <f>+RBOB!AS834</f>
        <v>2.3944000000000001</v>
      </c>
      <c r="J614" s="622">
        <f t="shared" si="555"/>
        <v>2.1444000000000001</v>
      </c>
      <c r="K614" s="622">
        <f t="shared" si="556"/>
        <v>0.56649043680000011</v>
      </c>
      <c r="L614" s="622">
        <f t="shared" si="557"/>
        <v>2.3918530203210542E-2</v>
      </c>
      <c r="M614" s="623">
        <f t="shared" si="558"/>
        <v>0.59040896700321066</v>
      </c>
      <c r="N614" s="623">
        <f t="shared" si="559"/>
        <v>3.1814187186968006</v>
      </c>
      <c r="O614" s="623">
        <f t="shared" si="560"/>
        <v>0.22141871869680063</v>
      </c>
      <c r="P614" s="645">
        <f t="shared" si="561"/>
        <v>-7.4803621181351643</v>
      </c>
    </row>
    <row r="615" spans="2:16" ht="15">
      <c r="B615" s="96">
        <v>45456</v>
      </c>
      <c r="C615" s="800">
        <v>2.96</v>
      </c>
      <c r="H615" s="646">
        <f>+'BRL USD'!AQ835</f>
        <v>5.3967999999999998</v>
      </c>
      <c r="I615" s="646">
        <f>+RBOB!AS835</f>
        <v>2.4156</v>
      </c>
      <c r="J615" s="622">
        <f t="shared" ref="J615:J616" si="562">+I615-0.25</f>
        <v>2.1656</v>
      </c>
      <c r="K615" s="622">
        <f t="shared" ref="K615:K616" si="563">(+J615*$K$30)/1000</f>
        <v>0.57209088320000001</v>
      </c>
      <c r="L615" s="622">
        <f t="shared" ref="L615:L616" si="564">((75/H615)+10)/1000</f>
        <v>2.3897124221761046E-2</v>
      </c>
      <c r="M615" s="623">
        <f t="shared" ref="M615:M616" si="565">+K615+L615</f>
        <v>0.59598800742176106</v>
      </c>
      <c r="N615" s="623">
        <f t="shared" ref="N615:N616" si="566">+M615*H615</f>
        <v>3.21642807845376</v>
      </c>
      <c r="O615" s="623">
        <f t="shared" ref="O615:O616" si="567">+N615-C615</f>
        <v>0.25642807845376003</v>
      </c>
      <c r="P615" s="645">
        <f t="shared" ref="P615:P616" si="568">(1-(+N615/C615))*100</f>
        <v>-8.6631107585729783</v>
      </c>
    </row>
    <row r="616" spans="2:16" ht="15">
      <c r="B616" s="96">
        <v>45457</v>
      </c>
      <c r="C616" s="800">
        <v>2.96</v>
      </c>
      <c r="H616" s="646">
        <f>+'BRL USD'!AQ836</f>
        <v>5.3624000000000001</v>
      </c>
      <c r="I616" s="646">
        <f>+RBOB!AS836</f>
        <v>2.3996</v>
      </c>
      <c r="J616" s="622">
        <f t="shared" si="562"/>
        <v>2.1496</v>
      </c>
      <c r="K616" s="622">
        <f t="shared" si="563"/>
        <v>0.56786413120000012</v>
      </c>
      <c r="L616" s="622">
        <f t="shared" si="564"/>
        <v>2.3986274802327314E-2</v>
      </c>
      <c r="M616" s="623">
        <f t="shared" si="565"/>
        <v>0.59185040600232741</v>
      </c>
      <c r="N616" s="623">
        <f t="shared" si="566"/>
        <v>3.1737386171468804</v>
      </c>
      <c r="O616" s="623">
        <f t="shared" si="567"/>
        <v>0.21373861714688047</v>
      </c>
      <c r="P616" s="645">
        <f t="shared" si="568"/>
        <v>-7.2208992279351403</v>
      </c>
    </row>
    <row r="617" spans="2:16" ht="15">
      <c r="B617" s="96">
        <v>45460</v>
      </c>
      <c r="C617" s="800">
        <v>2.96</v>
      </c>
      <c r="H617" s="646">
        <f>+'BRL USD'!AQ837</f>
        <v>5.4123999999999999</v>
      </c>
      <c r="I617" s="646">
        <f>+RBOB!AS837</f>
        <v>2.4468999999999999</v>
      </c>
      <c r="J617" s="622">
        <f t="shared" ref="J617:J622" si="569">+I617-0.25</f>
        <v>2.1968999999999999</v>
      </c>
      <c r="K617" s="622">
        <f t="shared" ref="K617:K622" si="570">(+J617*$K$30)/1000</f>
        <v>0.58035946680000006</v>
      </c>
      <c r="L617" s="622">
        <f t="shared" ref="L617:L622" si="571">((75/H617)+10)/1000</f>
        <v>2.3857068952775107E-2</v>
      </c>
      <c r="M617" s="623">
        <f t="shared" ref="M617:M622" si="572">+K617+L617</f>
        <v>0.60421653575277512</v>
      </c>
      <c r="N617" s="623">
        <f t="shared" ref="N617:N622" si="573">+M617*H617</f>
        <v>3.27026157810832</v>
      </c>
      <c r="O617" s="623">
        <f t="shared" ref="O617:O622" si="574">+N617-C617</f>
        <v>0.31026157810832</v>
      </c>
      <c r="P617" s="645">
        <f t="shared" ref="P617:P622" si="575">(1-(+N617/C617))*100</f>
        <v>-10.481810071227038</v>
      </c>
    </row>
    <row r="618" spans="2:16" ht="15">
      <c r="B618" s="96">
        <v>45461</v>
      </c>
      <c r="C618" s="800">
        <v>2.96</v>
      </c>
      <c r="H618" s="646">
        <f>+'BRL USD'!AQ838</f>
        <v>5.4646989000000001</v>
      </c>
      <c r="I618" s="646">
        <f>+RBOB!AS838</f>
        <v>2.4832000000000001</v>
      </c>
      <c r="J618" s="622">
        <f t="shared" si="569"/>
        <v>2.2332000000000001</v>
      </c>
      <c r="K618" s="622">
        <f t="shared" si="570"/>
        <v>0.58994891040000008</v>
      </c>
      <c r="L618" s="622">
        <f t="shared" si="571"/>
        <v>2.3724452412190542E-2</v>
      </c>
      <c r="M618" s="623">
        <f t="shared" si="572"/>
        <v>0.61367336281219065</v>
      </c>
      <c r="N618" s="623">
        <f t="shared" si="573"/>
        <v>3.3535401507190792</v>
      </c>
      <c r="O618" s="623">
        <f t="shared" si="574"/>
        <v>0.39354015071907922</v>
      </c>
      <c r="P618" s="645">
        <f t="shared" si="575"/>
        <v>-13.295275362131065</v>
      </c>
    </row>
    <row r="619" spans="2:16" ht="15">
      <c r="B619" s="96">
        <v>45462</v>
      </c>
      <c r="C619" s="800">
        <v>2.96</v>
      </c>
      <c r="H619" s="646">
        <f>+'BRL USD'!AQ839</f>
        <v>5.4641000000000002</v>
      </c>
      <c r="I619" s="646">
        <f>+RBOB!AS839</f>
        <v>2.4832000000000001</v>
      </c>
      <c r="J619" s="622">
        <f t="shared" si="569"/>
        <v>2.2332000000000001</v>
      </c>
      <c r="K619" s="622">
        <f t="shared" si="570"/>
        <v>0.58994891040000008</v>
      </c>
      <c r="L619" s="622">
        <f t="shared" si="571"/>
        <v>2.3725956699181931E-2</v>
      </c>
      <c r="M619" s="623">
        <f t="shared" si="572"/>
        <v>0.61367486709918206</v>
      </c>
      <c r="N619" s="623">
        <f t="shared" si="573"/>
        <v>3.3531808413166408</v>
      </c>
      <c r="O619" s="623">
        <f t="shared" si="574"/>
        <v>0.39318084131664088</v>
      </c>
      <c r="P619" s="645">
        <f t="shared" si="575"/>
        <v>-13.283136530967599</v>
      </c>
    </row>
    <row r="620" spans="2:16" ht="15">
      <c r="B620" s="96">
        <v>45463</v>
      </c>
      <c r="C620" s="800">
        <v>2.96</v>
      </c>
      <c r="H620" s="646">
        <f>+'BRL USD'!AQ840</f>
        <v>5.4254002000000003</v>
      </c>
      <c r="I620" s="646">
        <f>+RBOB!AS840</f>
        <v>2.5007999999999999</v>
      </c>
      <c r="J620" s="622">
        <f t="shared" si="569"/>
        <v>2.2507999999999999</v>
      </c>
      <c r="K620" s="622">
        <f t="shared" si="570"/>
        <v>0.59459833760000003</v>
      </c>
      <c r="L620" s="622">
        <f t="shared" si="571"/>
        <v>2.3823865011838204E-2</v>
      </c>
      <c r="M620" s="623">
        <f t="shared" si="572"/>
        <v>0.61842220261183822</v>
      </c>
      <c r="N620" s="623">
        <f t="shared" si="573"/>
        <v>3.3551879417347079</v>
      </c>
      <c r="O620" s="623">
        <f t="shared" si="574"/>
        <v>0.39518794173470795</v>
      </c>
      <c r="P620" s="645">
        <f t="shared" si="575"/>
        <v>-13.350943977523922</v>
      </c>
    </row>
    <row r="621" spans="2:16" ht="15">
      <c r="B621" s="96">
        <v>45464</v>
      </c>
      <c r="C621" s="800">
        <v>2.96</v>
      </c>
      <c r="H621" s="646">
        <f>+'BRL USD'!AQ841</f>
        <v>5.4409999999999998</v>
      </c>
      <c r="I621" s="646">
        <f>+RBOB!AS841</f>
        <v>2.5137</v>
      </c>
      <c r="J621" s="622">
        <f t="shared" si="569"/>
        <v>2.2637</v>
      </c>
      <c r="K621" s="622">
        <f t="shared" si="570"/>
        <v>0.5980061564000001</v>
      </c>
      <c r="L621" s="622">
        <f t="shared" si="571"/>
        <v>2.3784230839919131E-2</v>
      </c>
      <c r="M621" s="623">
        <f t="shared" si="572"/>
        <v>0.6217903872399192</v>
      </c>
      <c r="N621" s="623">
        <f t="shared" si="573"/>
        <v>3.3831614969724004</v>
      </c>
      <c r="O621" s="623">
        <f t="shared" si="574"/>
        <v>0.42316149697240046</v>
      </c>
      <c r="P621" s="645">
        <f t="shared" si="575"/>
        <v>-14.295996519337862</v>
      </c>
    </row>
    <row r="622" spans="2:16" ht="15">
      <c r="B622" s="96">
        <v>45467</v>
      </c>
      <c r="C622" s="800">
        <v>2.96</v>
      </c>
      <c r="H622" s="646">
        <f>+'BRL USD'!AQ842</f>
        <v>5.3994</v>
      </c>
      <c r="I622" s="646">
        <f>+RBOB!AS842</f>
        <v>2.5114999999999998</v>
      </c>
      <c r="J622" s="622">
        <f t="shared" si="569"/>
        <v>2.2614999999999998</v>
      </c>
      <c r="K622" s="622">
        <f t="shared" si="570"/>
        <v>0.59742497800000005</v>
      </c>
      <c r="L622" s="622">
        <f t="shared" si="571"/>
        <v>2.3890432270252247E-2</v>
      </c>
      <c r="M622" s="623">
        <f t="shared" si="572"/>
        <v>0.62131541027025228</v>
      </c>
      <c r="N622" s="623">
        <f t="shared" si="573"/>
        <v>3.3547304262132003</v>
      </c>
      <c r="O622" s="623">
        <f t="shared" si="574"/>
        <v>0.39473042621320031</v>
      </c>
      <c r="P622" s="645">
        <f t="shared" si="575"/>
        <v>-13.335487372067579</v>
      </c>
    </row>
    <row r="623" spans="2:16" ht="15">
      <c r="B623" s="96">
        <v>45468</v>
      </c>
      <c r="C623" s="800">
        <v>2.96</v>
      </c>
      <c r="H623" s="646">
        <f>+'BRL USD'!AQ843</f>
        <v>5.4283000000000001</v>
      </c>
      <c r="I623" s="646">
        <f>+RBOB!AS843</f>
        <v>2.5146999999999999</v>
      </c>
      <c r="J623" s="622">
        <f t="shared" ref="J623:J627" si="576">+I623-0.25</f>
        <v>2.2646999999999999</v>
      </c>
      <c r="K623" s="622">
        <f t="shared" ref="K623:K627" si="577">(+J623*$K$30)/1000</f>
        <v>0.59827032840000005</v>
      </c>
      <c r="L623" s="622">
        <f t="shared" ref="L623:L627" si="578">((75/H623)+10)/1000</f>
        <v>2.3816480297699096E-2</v>
      </c>
      <c r="M623" s="623">
        <f t="shared" ref="M623:M627" si="579">+K623+L623</f>
        <v>0.62208680869769917</v>
      </c>
      <c r="N623" s="623">
        <f t="shared" ref="N623:N627" si="580">+M623*H623</f>
        <v>3.3768738236537206</v>
      </c>
      <c r="O623" s="623">
        <f t="shared" ref="O623:O627" si="581">+N623-C623</f>
        <v>0.41687382365372061</v>
      </c>
      <c r="P623" s="645">
        <f t="shared" ref="P623:P627" si="582">(1-(+N623/C623))*100</f>
        <v>-14.083575123436498</v>
      </c>
    </row>
    <row r="624" spans="2:16" ht="15">
      <c r="B624" s="96">
        <v>45469</v>
      </c>
      <c r="C624" s="800">
        <v>2.96</v>
      </c>
      <c r="H624" s="646">
        <f>+'BRL USD'!AQ844</f>
        <v>5.5091000000000001</v>
      </c>
      <c r="I624" s="646">
        <f>+RBOB!AS844</f>
        <v>2.5446</v>
      </c>
      <c r="J624" s="622">
        <f t="shared" si="576"/>
        <v>2.2946</v>
      </c>
      <c r="K624" s="622">
        <f t="shared" si="577"/>
        <v>0.60616907120000008</v>
      </c>
      <c r="L624" s="622">
        <f t="shared" si="578"/>
        <v>2.3613838921057884E-2</v>
      </c>
      <c r="M624" s="623">
        <f t="shared" si="579"/>
        <v>0.62978291012105792</v>
      </c>
      <c r="N624" s="623">
        <f t="shared" si="580"/>
        <v>3.46953703014792</v>
      </c>
      <c r="O624" s="623">
        <f t="shared" si="581"/>
        <v>0.50953703014792007</v>
      </c>
      <c r="P624" s="645">
        <f t="shared" si="582"/>
        <v>-17.214088856348653</v>
      </c>
    </row>
    <row r="625" spans="2:16" ht="15">
      <c r="B625" s="96">
        <v>45470</v>
      </c>
      <c r="C625" s="800">
        <v>2.96</v>
      </c>
      <c r="H625" s="646">
        <f>+'BRL USD'!AQ845</f>
        <v>5.5223000000000004</v>
      </c>
      <c r="I625" s="646">
        <f>+RBOB!AS845</f>
        <v>2.5455999999999999</v>
      </c>
      <c r="J625" s="622">
        <f t="shared" si="576"/>
        <v>2.2955999999999999</v>
      </c>
      <c r="K625" s="622">
        <f t="shared" si="577"/>
        <v>0.60643324320000003</v>
      </c>
      <c r="L625" s="622">
        <f t="shared" si="578"/>
        <v>2.3581297647719247E-2</v>
      </c>
      <c r="M625" s="623">
        <f t="shared" si="579"/>
        <v>0.63001454084771924</v>
      </c>
      <c r="N625" s="623">
        <f t="shared" si="580"/>
        <v>3.4791292989233602</v>
      </c>
      <c r="O625" s="623">
        <f t="shared" si="581"/>
        <v>0.51912929892336024</v>
      </c>
      <c r="P625" s="645">
        <f t="shared" si="582"/>
        <v>-17.538151990654072</v>
      </c>
    </row>
    <row r="626" spans="2:16" ht="15">
      <c r="B626" s="96">
        <v>45471</v>
      </c>
      <c r="C626" s="800">
        <v>2.96</v>
      </c>
      <c r="H626" s="646">
        <f>+'BRL USD'!AQ846</f>
        <v>5.5583</v>
      </c>
      <c r="I626" s="646">
        <f>+RBOB!AS846</f>
        <v>2.5291000000000001</v>
      </c>
      <c r="J626" s="622">
        <f t="shared" si="576"/>
        <v>2.2791000000000001</v>
      </c>
      <c r="K626" s="622">
        <f t="shared" si="577"/>
        <v>0.60207440520000011</v>
      </c>
      <c r="L626" s="622">
        <f t="shared" si="578"/>
        <v>2.3493334292859328E-2</v>
      </c>
      <c r="M626" s="623">
        <f t="shared" si="579"/>
        <v>0.62556773949285949</v>
      </c>
      <c r="N626" s="623">
        <f t="shared" si="580"/>
        <v>3.477093166423161</v>
      </c>
      <c r="O626" s="623">
        <f t="shared" si="581"/>
        <v>0.51709316642316105</v>
      </c>
      <c r="P626" s="645">
        <f t="shared" si="582"/>
        <v>-17.4693637305122</v>
      </c>
    </row>
    <row r="627" spans="2:16" ht="15">
      <c r="B627" s="96">
        <v>45474</v>
      </c>
      <c r="C627" s="800">
        <v>2.96</v>
      </c>
      <c r="H627" s="646">
        <f>+'BRL USD'!AR847</f>
        <v>5.5887000000000002</v>
      </c>
      <c r="I627" s="646">
        <f>+RBOB!AT847</f>
        <v>2.5783</v>
      </c>
      <c r="J627" s="622">
        <f t="shared" si="576"/>
        <v>2.3283</v>
      </c>
      <c r="K627" s="622">
        <f t="shared" si="577"/>
        <v>0.61507166760000009</v>
      </c>
      <c r="L627" s="622">
        <f t="shared" si="578"/>
        <v>2.3419936657898974E-2</v>
      </c>
      <c r="M627" s="623">
        <f t="shared" si="579"/>
        <v>0.63849160425789908</v>
      </c>
      <c r="N627" s="623">
        <f t="shared" si="580"/>
        <v>3.5683380287161208</v>
      </c>
      <c r="O627" s="623">
        <f t="shared" si="581"/>
        <v>0.60833802871612086</v>
      </c>
      <c r="P627" s="645">
        <f t="shared" si="582"/>
        <v>-20.55196042959868</v>
      </c>
    </row>
    <row r="628" spans="2:16" ht="15">
      <c r="B628" s="96">
        <v>45475</v>
      </c>
      <c r="C628" s="800">
        <v>2.96</v>
      </c>
      <c r="H628" s="646">
        <f>+'BRL USD'!AR848</f>
        <v>5.6670999999999996</v>
      </c>
      <c r="I628" s="646">
        <f>+RBOB!AT848</f>
        <v>2.5733999999999999</v>
      </c>
      <c r="J628" s="622">
        <f t="shared" ref="J628:J630" si="583">+I628-0.25</f>
        <v>2.3233999999999999</v>
      </c>
      <c r="K628" s="622">
        <f t="shared" ref="K628:K630" si="584">(+J628*$K$30)/1000</f>
        <v>0.61377722479999997</v>
      </c>
      <c r="L628" s="622">
        <f t="shared" ref="L628:L630" si="585">((75/H628)+10)/1000</f>
        <v>2.3234282084311199E-2</v>
      </c>
      <c r="M628" s="623">
        <f t="shared" ref="M628:M630" si="586">+K628+L628</f>
        <v>0.63701150688431118</v>
      </c>
      <c r="N628" s="623">
        <f t="shared" ref="N628:N630" si="587">+M628*H628</f>
        <v>3.6100079106640797</v>
      </c>
      <c r="O628" s="623">
        <f t="shared" ref="O628:O630" si="588">+N628-C628</f>
        <v>0.6500079106640797</v>
      </c>
      <c r="P628" s="645">
        <f t="shared" ref="P628:P630" si="589">(1-(+N628/C628))*100</f>
        <v>-21.959726711624317</v>
      </c>
    </row>
    <row r="629" spans="2:16" ht="15">
      <c r="B629" s="96">
        <v>45476</v>
      </c>
      <c r="C629" s="800">
        <v>2.96</v>
      </c>
      <c r="H629" s="646">
        <f>+'BRL USD'!AR849</f>
        <v>5.5857000000000001</v>
      </c>
      <c r="I629" s="646">
        <f>+RBOB!AT849</f>
        <v>2.6013000000000002</v>
      </c>
      <c r="J629" s="622">
        <f t="shared" si="583"/>
        <v>2.3513000000000002</v>
      </c>
      <c r="K629" s="622">
        <f t="shared" si="584"/>
        <v>0.62114762360000009</v>
      </c>
      <c r="L629" s="622">
        <f t="shared" si="585"/>
        <v>2.3427144314947097E-2</v>
      </c>
      <c r="M629" s="623">
        <f t="shared" si="586"/>
        <v>0.64457476791494717</v>
      </c>
      <c r="N629" s="623">
        <f t="shared" si="587"/>
        <v>3.6004012811425206</v>
      </c>
      <c r="O629" s="623">
        <f t="shared" si="588"/>
        <v>0.6404012811425206</v>
      </c>
      <c r="P629" s="645">
        <f t="shared" si="589"/>
        <v>-21.635178416977041</v>
      </c>
    </row>
    <row r="630" spans="2:16" ht="15">
      <c r="B630" s="96">
        <v>45477</v>
      </c>
      <c r="C630" s="800">
        <v>2.96</v>
      </c>
      <c r="H630" s="646">
        <f>+'BRL USD'!AR850</f>
        <v>5.4832999999999998</v>
      </c>
      <c r="I630" s="646">
        <f>+RBOB!AT850</f>
        <v>2.6013000000000002</v>
      </c>
      <c r="J630" s="622">
        <f t="shared" si="583"/>
        <v>2.3513000000000002</v>
      </c>
      <c r="K630" s="622">
        <f t="shared" si="584"/>
        <v>0.62114762360000009</v>
      </c>
      <c r="L630" s="622">
        <f t="shared" si="585"/>
        <v>2.3677894698448013E-2</v>
      </c>
      <c r="M630" s="623">
        <f t="shared" si="586"/>
        <v>0.64482551829844814</v>
      </c>
      <c r="N630" s="623">
        <f t="shared" si="587"/>
        <v>3.5357717644858804</v>
      </c>
      <c r="O630" s="623">
        <f t="shared" si="588"/>
        <v>0.57577176448588041</v>
      </c>
      <c r="P630" s="645">
        <f t="shared" si="589"/>
        <v>-19.451748800198665</v>
      </c>
    </row>
    <row r="631" spans="2:16" ht="15">
      <c r="B631" s="96">
        <v>45478</v>
      </c>
      <c r="C631" s="800">
        <v>2.96</v>
      </c>
      <c r="H631" s="646">
        <f>+'BRL USD'!AR851</f>
        <v>5.4964000000000004</v>
      </c>
      <c r="I631" s="646">
        <f>+RBOB!AT851</f>
        <v>2.5590999999999999</v>
      </c>
      <c r="J631" s="622">
        <f t="shared" ref="J631:J633" si="590">+I631-0.25</f>
        <v>2.3090999999999999</v>
      </c>
      <c r="K631" s="622">
        <f t="shared" ref="K631:K633" si="591">(+J631*$K$30)/1000</f>
        <v>0.60999956519999998</v>
      </c>
      <c r="L631" s="622">
        <f t="shared" ref="L631:L633" si="592">((75/H631)+10)/1000</f>
        <v>2.3645295102248744E-2</v>
      </c>
      <c r="M631" s="623">
        <f t="shared" ref="M631:M633" si="593">+K631+L631</f>
        <v>0.63364486030224876</v>
      </c>
      <c r="N631" s="623">
        <f t="shared" ref="N631:N633" si="594">+M631*H631</f>
        <v>3.4827656101652802</v>
      </c>
      <c r="O631" s="623">
        <f t="shared" ref="O631:O633" si="595">+N631-C631</f>
        <v>0.52276561016528023</v>
      </c>
      <c r="P631" s="645">
        <f t="shared" ref="P631:P633" si="596">(1-(+N631/C631))*100</f>
        <v>-17.661000343421641</v>
      </c>
    </row>
    <row r="632" spans="2:16" ht="15">
      <c r="B632" s="96">
        <v>45481</v>
      </c>
      <c r="C632" s="800">
        <v>2.96</v>
      </c>
      <c r="H632" s="646">
        <f>+'BRL USD'!AR852</f>
        <v>5.4714</v>
      </c>
      <c r="I632" s="646">
        <f>+RBOB!AT852</f>
        <v>2.5379</v>
      </c>
      <c r="J632" s="622">
        <f t="shared" si="590"/>
        <v>2.2879</v>
      </c>
      <c r="K632" s="622">
        <f t="shared" si="591"/>
        <v>0.60439911880000008</v>
      </c>
      <c r="L632" s="622">
        <f t="shared" si="592"/>
        <v>2.3707643381949774E-2</v>
      </c>
      <c r="M632" s="623">
        <f t="shared" si="593"/>
        <v>0.62810676218194983</v>
      </c>
      <c r="N632" s="623">
        <f t="shared" si="594"/>
        <v>3.4366233386023204</v>
      </c>
      <c r="O632" s="623">
        <f t="shared" si="595"/>
        <v>0.47662333860232042</v>
      </c>
      <c r="P632" s="645">
        <f t="shared" si="596"/>
        <v>-16.102139817645966</v>
      </c>
    </row>
    <row r="633" spans="2:16" ht="15">
      <c r="B633" s="96">
        <v>45482</v>
      </c>
      <c r="C633" s="800">
        <v>3.01</v>
      </c>
      <c r="H633" s="646">
        <f>+'BRL USD'!AR853</f>
        <v>5.4381000000000004</v>
      </c>
      <c r="I633" s="646">
        <f>+RBOB!AT853</f>
        <v>2.5274000000000001</v>
      </c>
      <c r="J633" s="622">
        <f t="shared" si="590"/>
        <v>2.2774000000000001</v>
      </c>
      <c r="K633" s="622">
        <f t="shared" si="591"/>
        <v>0.60162531280000009</v>
      </c>
      <c r="L633" s="622">
        <f t="shared" si="592"/>
        <v>2.379158161858002E-2</v>
      </c>
      <c r="M633" s="623">
        <f t="shared" si="593"/>
        <v>0.62541689441858006</v>
      </c>
      <c r="N633" s="623">
        <f t="shared" si="594"/>
        <v>3.4010796135376804</v>
      </c>
      <c r="O633" s="623">
        <f t="shared" si="595"/>
        <v>0.39107961353768061</v>
      </c>
      <c r="P633" s="645">
        <f t="shared" si="596"/>
        <v>-12.992678190620621</v>
      </c>
    </row>
    <row r="634" spans="2:16" ht="15">
      <c r="B634" s="96">
        <v>45483</v>
      </c>
      <c r="C634" s="800">
        <v>3.01</v>
      </c>
      <c r="H634" s="646">
        <f>+'BRL USD'!AR854</f>
        <v>5.3960999999999997</v>
      </c>
      <c r="I634" s="646">
        <f>+RBOB!AT854</f>
        <v>2.5034000000000001</v>
      </c>
      <c r="J634" s="622">
        <f t="shared" ref="J634:J640" si="597">+I634-0.25</f>
        <v>2.2534000000000001</v>
      </c>
      <c r="K634" s="622">
        <f t="shared" ref="K634:K640" si="598">(+J634*$K$30)/1000</f>
        <v>0.59528518480000003</v>
      </c>
      <c r="L634" s="622">
        <f t="shared" ref="L634:L640" si="599">((75/H634)+10)/1000</f>
        <v>2.3898927002835382E-2</v>
      </c>
      <c r="M634" s="623">
        <f t="shared" ref="M634:M640" si="600">+K634+L634</f>
        <v>0.61918411180283539</v>
      </c>
      <c r="N634" s="623">
        <f t="shared" ref="N634:N640" si="601">+M634*H634</f>
        <v>3.34117938569928</v>
      </c>
      <c r="O634" s="623">
        <f t="shared" ref="O634:O640" si="602">+N634-C634</f>
        <v>0.33117938569928018</v>
      </c>
      <c r="P634" s="645">
        <f t="shared" ref="P634:P640" si="603">(1-(+N634/C634))*100</f>
        <v>-11.002637398647174</v>
      </c>
    </row>
    <row r="635" spans="2:16" ht="15">
      <c r="B635" s="96">
        <v>45484</v>
      </c>
      <c r="C635" s="800">
        <v>3.01</v>
      </c>
      <c r="H635" s="646">
        <f>+'BRL USD'!AR855</f>
        <v>5.4093999999999998</v>
      </c>
      <c r="I635" s="646">
        <f>+RBOB!AT855</f>
        <v>2.5177999999999998</v>
      </c>
      <c r="J635" s="622">
        <f t="shared" si="597"/>
        <v>2.2677999999999998</v>
      </c>
      <c r="K635" s="622">
        <f t="shared" si="598"/>
        <v>0.59908926159999998</v>
      </c>
      <c r="L635" s="622">
        <f t="shared" si="599"/>
        <v>2.3864753946833288E-2</v>
      </c>
      <c r="M635" s="623">
        <f t="shared" si="600"/>
        <v>0.62295401554683327</v>
      </c>
      <c r="N635" s="623">
        <f t="shared" si="601"/>
        <v>3.3698074516990397</v>
      </c>
      <c r="O635" s="623">
        <f t="shared" si="602"/>
        <v>0.35980745169903994</v>
      </c>
      <c r="P635" s="645">
        <f t="shared" si="603"/>
        <v>-11.953735936845188</v>
      </c>
    </row>
    <row r="636" spans="2:16" ht="15">
      <c r="B636" s="96">
        <v>45485</v>
      </c>
      <c r="C636" s="800">
        <v>3.01</v>
      </c>
      <c r="H636" s="646">
        <f>+'BRL USD'!AR856</f>
        <v>5.4523000000000001</v>
      </c>
      <c r="I636" s="646">
        <f>+RBOB!AT856</f>
        <v>2.5152999999999999</v>
      </c>
      <c r="J636" s="622">
        <f t="shared" si="597"/>
        <v>2.2652999999999999</v>
      </c>
      <c r="K636" s="622">
        <f t="shared" si="598"/>
        <v>0.59842883159999993</v>
      </c>
      <c r="L636" s="622">
        <f t="shared" si="599"/>
        <v>2.375566274783119E-2</v>
      </c>
      <c r="M636" s="623">
        <f t="shared" si="600"/>
        <v>0.62218449434783107</v>
      </c>
      <c r="N636" s="623">
        <f t="shared" si="601"/>
        <v>3.3923365185326793</v>
      </c>
      <c r="O636" s="623">
        <f t="shared" si="602"/>
        <v>0.38233651853267947</v>
      </c>
      <c r="P636" s="645">
        <f t="shared" si="603"/>
        <v>-12.702209918029217</v>
      </c>
    </row>
    <row r="637" spans="2:16" ht="15">
      <c r="B637" s="96">
        <v>45488</v>
      </c>
      <c r="C637" s="800">
        <v>3.01</v>
      </c>
      <c r="H637" s="646">
        <f>+'BRL USD'!AR857</f>
        <v>5.4557000000000002</v>
      </c>
      <c r="I637" s="646">
        <f>+RBOB!AT857</f>
        <v>2.4916</v>
      </c>
      <c r="J637" s="622">
        <f t="shared" si="597"/>
        <v>2.2416</v>
      </c>
      <c r="K637" s="622">
        <f t="shared" si="598"/>
        <v>0.5921679552000001</v>
      </c>
      <c r="L637" s="622">
        <f t="shared" si="599"/>
        <v>2.374709019924116E-2</v>
      </c>
      <c r="M637" s="623">
        <f t="shared" si="600"/>
        <v>0.61591504539924125</v>
      </c>
      <c r="N637" s="623">
        <f t="shared" si="601"/>
        <v>3.3602477131846404</v>
      </c>
      <c r="O637" s="623">
        <f t="shared" si="602"/>
        <v>0.35024771318464065</v>
      </c>
      <c r="P637" s="645">
        <f t="shared" si="603"/>
        <v>-11.636136650652507</v>
      </c>
    </row>
    <row r="638" spans="2:16" ht="15">
      <c r="B638" s="96">
        <v>45489</v>
      </c>
      <c r="C638" s="800">
        <v>3.01</v>
      </c>
      <c r="H638" s="646">
        <f>+'BRL USD'!AR858</f>
        <v>5.4268000000000001</v>
      </c>
      <c r="I638" s="646">
        <f>+RBOB!AT858</f>
        <v>2.4775</v>
      </c>
      <c r="J638" s="622">
        <f t="shared" si="597"/>
        <v>2.2275</v>
      </c>
      <c r="K638" s="622">
        <f t="shared" si="598"/>
        <v>0.58844313000000015</v>
      </c>
      <c r="L638" s="622">
        <f t="shared" si="599"/>
        <v>2.3820299255546545E-2</v>
      </c>
      <c r="M638" s="623">
        <f t="shared" si="600"/>
        <v>0.61226342925554667</v>
      </c>
      <c r="N638" s="623">
        <f t="shared" si="601"/>
        <v>3.3226311778840008</v>
      </c>
      <c r="O638" s="623">
        <f t="shared" si="602"/>
        <v>0.31263117788400097</v>
      </c>
      <c r="P638" s="645">
        <f t="shared" si="603"/>
        <v>-10.386417869900356</v>
      </c>
    </row>
    <row r="639" spans="2:16" ht="15">
      <c r="B639" s="96">
        <v>45490</v>
      </c>
      <c r="C639" s="800">
        <v>3.01</v>
      </c>
      <c r="H639" s="646">
        <f>+'BRL USD'!AR859</f>
        <v>5.4664000000000001</v>
      </c>
      <c r="I639" s="646">
        <f>+RBOB!AT859</f>
        <v>2.5013000000000001</v>
      </c>
      <c r="J639" s="622">
        <f t="shared" si="597"/>
        <v>2.2513000000000001</v>
      </c>
      <c r="K639" s="622">
        <f t="shared" si="598"/>
        <v>0.59473042360000006</v>
      </c>
      <c r="L639" s="622">
        <f t="shared" si="599"/>
        <v>2.3720181472266937E-2</v>
      </c>
      <c r="M639" s="623">
        <f t="shared" si="600"/>
        <v>0.61845060507226701</v>
      </c>
      <c r="N639" s="623">
        <f t="shared" si="601"/>
        <v>3.3806983875670404</v>
      </c>
      <c r="O639" s="623">
        <f t="shared" si="602"/>
        <v>0.37069838756704065</v>
      </c>
      <c r="P639" s="645">
        <f t="shared" si="603"/>
        <v>-12.3155610487389</v>
      </c>
    </row>
    <row r="640" spans="2:16" ht="15">
      <c r="B640" s="96">
        <v>45491</v>
      </c>
      <c r="C640" s="800">
        <v>3.01</v>
      </c>
      <c r="H640" s="646">
        <f>+'BRL USD'!AR860</f>
        <v>5.5419999999999998</v>
      </c>
      <c r="I640" s="646">
        <f>+RBOB!AT860</f>
        <v>2.5164</v>
      </c>
      <c r="J640" s="622">
        <f t="shared" si="597"/>
        <v>2.2664</v>
      </c>
      <c r="K640" s="622">
        <f t="shared" si="598"/>
        <v>0.59871942080000007</v>
      </c>
      <c r="L640" s="622">
        <f t="shared" si="599"/>
        <v>2.3533020570191267E-2</v>
      </c>
      <c r="M640" s="623">
        <f t="shared" si="600"/>
        <v>0.62225244137019131</v>
      </c>
      <c r="N640" s="623">
        <f t="shared" si="601"/>
        <v>3.4485230300736003</v>
      </c>
      <c r="O640" s="623">
        <f t="shared" si="602"/>
        <v>0.43852303007360049</v>
      </c>
      <c r="P640" s="645">
        <f t="shared" si="603"/>
        <v>-14.568871431016639</v>
      </c>
    </row>
    <row r="641" spans="2:16" ht="15">
      <c r="B641" s="96">
        <v>45492</v>
      </c>
      <c r="C641" s="800">
        <v>3.01</v>
      </c>
      <c r="H641" s="646">
        <f>+'BRL USD'!AR861</f>
        <v>5.5537000000000001</v>
      </c>
      <c r="I641" s="646">
        <f>+RBOB!AT861</f>
        <v>2.4504000000000001</v>
      </c>
      <c r="J641" s="622">
        <f t="shared" ref="J641" si="604">+I641-0.25</f>
        <v>2.2004000000000001</v>
      </c>
      <c r="K641" s="622">
        <f t="shared" ref="K641" si="605">(+J641*$K$30)/1000</f>
        <v>0.58128406880000016</v>
      </c>
      <c r="L641" s="622">
        <f t="shared" ref="L641" si="606">((75/H641)+10)/1000</f>
        <v>2.3504510506509174E-2</v>
      </c>
      <c r="M641" s="623">
        <f t="shared" ref="M641" si="607">+K641+L641</f>
        <v>0.60478857930650931</v>
      </c>
      <c r="N641" s="623">
        <f t="shared" ref="N641" si="608">+M641*H641</f>
        <v>3.358814332894561</v>
      </c>
      <c r="O641" s="623">
        <f t="shared" ref="O641" si="609">+N641-C641</f>
        <v>0.34881433289456121</v>
      </c>
      <c r="P641" s="645">
        <f t="shared" ref="P641" si="610">(1-(+N641/C641))*100</f>
        <v>-11.588516043008678</v>
      </c>
    </row>
    <row r="642" spans="2:16" ht="15">
      <c r="B642" s="96">
        <v>45495</v>
      </c>
      <c r="C642" s="800">
        <v>3.01</v>
      </c>
      <c r="H642" s="646">
        <f>+'BRL USD'!AR862</f>
        <v>5.5591999999999997</v>
      </c>
      <c r="I642" s="646">
        <f>+RBOB!AT862</f>
        <v>2.4706000000000001</v>
      </c>
      <c r="J642" s="622">
        <f t="shared" ref="J642:J643" si="611">+I642-0.25</f>
        <v>2.2206000000000001</v>
      </c>
      <c r="K642" s="622">
        <f t="shared" ref="K642:K643" si="612">(+J642*$K$30)/1000</f>
        <v>0.58662034320000012</v>
      </c>
      <c r="L642" s="622">
        <f t="shared" ref="L642:L643" si="613">((75/H642)+10)/1000</f>
        <v>2.3491149805727446E-2</v>
      </c>
      <c r="M642" s="623">
        <f t="shared" ref="M642:M643" si="614">+K642+L642</f>
        <v>0.61011149300572753</v>
      </c>
      <c r="N642" s="623">
        <f t="shared" ref="N642:N643" si="615">+M642*H642</f>
        <v>3.3917318119174404</v>
      </c>
      <c r="O642" s="623">
        <f t="shared" ref="O642:O643" si="616">+N642-C642</f>
        <v>0.38173181191744066</v>
      </c>
      <c r="P642" s="645">
        <f t="shared" ref="P642:P643" si="617">(1-(+N642/C642))*100</f>
        <v>-12.682119997257168</v>
      </c>
    </row>
    <row r="643" spans="2:16" ht="15">
      <c r="B643" s="96">
        <v>45496</v>
      </c>
      <c r="C643" s="800">
        <v>3.01</v>
      </c>
      <c r="H643" s="646">
        <f>+'BRL USD'!AR863</f>
        <v>5.5800999999999998</v>
      </c>
      <c r="I643" s="646">
        <f>+RBOB!AT863</f>
        <v>2.4140999999999999</v>
      </c>
      <c r="J643" s="622">
        <f t="shared" si="611"/>
        <v>2.1640999999999999</v>
      </c>
      <c r="K643" s="622">
        <f t="shared" si="612"/>
        <v>0.57169462520000003</v>
      </c>
      <c r="L643" s="622">
        <f t="shared" si="613"/>
        <v>2.3440619343739359E-2</v>
      </c>
      <c r="M643" s="623">
        <f t="shared" si="614"/>
        <v>0.59513524454373934</v>
      </c>
      <c r="N643" s="623">
        <f t="shared" si="615"/>
        <v>3.3209141780785196</v>
      </c>
      <c r="O643" s="623">
        <f t="shared" si="616"/>
        <v>0.31091417807851984</v>
      </c>
      <c r="P643" s="645">
        <f t="shared" si="617"/>
        <v>-10.329374686994019</v>
      </c>
    </row>
    <row r="644" spans="2:16" ht="15">
      <c r="B644" s="96">
        <v>45497</v>
      </c>
      <c r="C644" s="800">
        <v>3.01</v>
      </c>
      <c r="H644" s="646">
        <f>+'BRL USD'!AR864</f>
        <v>5.6340000000000003</v>
      </c>
      <c r="I644" s="646">
        <f>+RBOB!AT864</f>
        <v>2.4514999999999998</v>
      </c>
      <c r="J644" s="622">
        <f t="shared" ref="J644:J646" si="618">+I644-0.25</f>
        <v>2.2014999999999998</v>
      </c>
      <c r="K644" s="622">
        <f t="shared" ref="K644:K646" si="619">(+J644*$K$30)/1000</f>
        <v>0.58157465799999997</v>
      </c>
      <c r="L644" s="622">
        <f t="shared" ref="L644:L646" si="620">((75/H644)+10)/1000</f>
        <v>2.3312034078807241E-2</v>
      </c>
      <c r="M644" s="623">
        <f t="shared" ref="M644:M646" si="621">+K644+L644</f>
        <v>0.60488669207880719</v>
      </c>
      <c r="N644" s="623">
        <f t="shared" ref="N644:N646" si="622">+M644*H644</f>
        <v>3.4079316231719998</v>
      </c>
      <c r="O644" s="623">
        <f t="shared" ref="O644:O646" si="623">+N644-C644</f>
        <v>0.39793162317200004</v>
      </c>
      <c r="P644" s="645">
        <f t="shared" ref="P644:P646" si="624">(1-(+N644/C644))*100</f>
        <v>-13.22031970671096</v>
      </c>
    </row>
    <row r="645" spans="2:16" ht="15">
      <c r="B645" s="96">
        <v>45498</v>
      </c>
      <c r="C645" s="800">
        <v>3.01</v>
      </c>
      <c r="H645" s="646">
        <f>+'BRL USD'!AR865</f>
        <v>5.6395999999999997</v>
      </c>
      <c r="I645" s="646">
        <f>+RBOB!AT865</f>
        <v>2.4676</v>
      </c>
      <c r="J645" s="622">
        <f t="shared" si="618"/>
        <v>2.2176</v>
      </c>
      <c r="K645" s="622">
        <f t="shared" si="619"/>
        <v>0.58582782720000015</v>
      </c>
      <c r="L645" s="622">
        <f t="shared" si="620"/>
        <v>2.3298815518831124E-2</v>
      </c>
      <c r="M645" s="623">
        <f t="shared" si="621"/>
        <v>0.60912664271883132</v>
      </c>
      <c r="N645" s="623">
        <f t="shared" si="622"/>
        <v>3.435230614277121</v>
      </c>
      <c r="O645" s="623">
        <f t="shared" si="623"/>
        <v>0.42523061427712117</v>
      </c>
      <c r="P645" s="645">
        <f t="shared" si="624"/>
        <v>-14.127262932794714</v>
      </c>
    </row>
    <row r="646" spans="2:16" ht="15">
      <c r="B646" s="96">
        <v>45499</v>
      </c>
      <c r="C646" s="800">
        <v>3.01</v>
      </c>
      <c r="H646" s="646">
        <f>+'BRL USD'!AR866</f>
        <v>5.6459000000000001</v>
      </c>
      <c r="I646" s="646">
        <f>+RBOB!AT866</f>
        <v>2.4605000000000001</v>
      </c>
      <c r="J646" s="622">
        <f t="shared" si="618"/>
        <v>2.2105000000000001</v>
      </c>
      <c r="K646" s="622">
        <f t="shared" si="619"/>
        <v>0.58395220600000008</v>
      </c>
      <c r="L646" s="622">
        <f t="shared" si="620"/>
        <v>2.3283975982571422E-2</v>
      </c>
      <c r="M646" s="623">
        <f t="shared" si="621"/>
        <v>0.60723618198257145</v>
      </c>
      <c r="N646" s="623">
        <f t="shared" si="622"/>
        <v>3.4283947598554003</v>
      </c>
      <c r="O646" s="623">
        <f t="shared" si="623"/>
        <v>0.41839475985540053</v>
      </c>
      <c r="P646" s="645">
        <f t="shared" si="624"/>
        <v>-13.900158134730912</v>
      </c>
    </row>
    <row r="647" spans="2:16" ht="15">
      <c r="B647" s="96">
        <v>45502</v>
      </c>
      <c r="C647" s="800">
        <v>3.01</v>
      </c>
      <c r="H647" s="646">
        <f>+'BRL USD'!AR867</f>
        <v>5.6473000000000004</v>
      </c>
      <c r="I647" s="646">
        <f>+RBOB!AT867</f>
        <v>2.4152999999999998</v>
      </c>
      <c r="J647" s="622">
        <f t="shared" ref="J647:J649" si="625">+I647-0.25</f>
        <v>2.1652999999999998</v>
      </c>
      <c r="K647" s="622">
        <f t="shared" ref="K647:K649" si="626">(+J647*$K$30)/1000</f>
        <v>0.57201163160000001</v>
      </c>
      <c r="L647" s="622">
        <f t="shared" ref="L647:L649" si="627">((75/H647)+10)/1000</f>
        <v>2.3280682804171903E-2</v>
      </c>
      <c r="M647" s="623">
        <f t="shared" ref="M647:M649" si="628">+K647+L647</f>
        <v>0.59529231440417196</v>
      </c>
      <c r="N647" s="623">
        <f t="shared" ref="N647:N649" si="629">+M647*H647</f>
        <v>3.3617942871346806</v>
      </c>
      <c r="O647" s="623">
        <f t="shared" ref="O647:O649" si="630">+N647-C647</f>
        <v>0.35179428713468086</v>
      </c>
      <c r="P647" s="645">
        <f t="shared" ref="P647:P649" si="631">(1-(+N647/C647))*100</f>
        <v>-11.687517845006013</v>
      </c>
    </row>
    <row r="648" spans="2:16" ht="15">
      <c r="B648" s="96">
        <v>45503</v>
      </c>
      <c r="C648" s="800">
        <v>3.01</v>
      </c>
      <c r="H648" s="646">
        <f>+'BRL USD'!AR868</f>
        <v>5.6525999999999996</v>
      </c>
      <c r="I648" s="646">
        <f>+RBOB!AT868</f>
        <v>2.3871000000000002</v>
      </c>
      <c r="J648" s="622">
        <f t="shared" si="625"/>
        <v>2.1371000000000002</v>
      </c>
      <c r="K648" s="622">
        <f t="shared" si="626"/>
        <v>0.56456198120000012</v>
      </c>
      <c r="L648" s="622">
        <f t="shared" si="627"/>
        <v>2.3268230548774013E-2</v>
      </c>
      <c r="M648" s="623">
        <f t="shared" si="628"/>
        <v>0.58783021174877415</v>
      </c>
      <c r="N648" s="623">
        <f t="shared" si="629"/>
        <v>3.3227690549311206</v>
      </c>
      <c r="O648" s="623">
        <f t="shared" si="630"/>
        <v>0.31276905493112084</v>
      </c>
      <c r="P648" s="645">
        <f t="shared" si="631"/>
        <v>-10.390998502695048</v>
      </c>
    </row>
    <row r="649" spans="2:16" ht="15">
      <c r="B649" s="96">
        <v>45504</v>
      </c>
      <c r="C649" s="800">
        <v>3.01</v>
      </c>
      <c r="H649" s="646">
        <f>+'BRL USD'!AR869</f>
        <v>5.6615000000000002</v>
      </c>
      <c r="I649" s="646">
        <f>+RBOB!AT869</f>
        <v>2.4820000000000002</v>
      </c>
      <c r="J649" s="622">
        <f t="shared" si="625"/>
        <v>2.2320000000000002</v>
      </c>
      <c r="K649" s="622">
        <f t="shared" si="626"/>
        <v>0.5896319040000001</v>
      </c>
      <c r="L649" s="622">
        <f t="shared" si="627"/>
        <v>2.324737260443345E-2</v>
      </c>
      <c r="M649" s="623">
        <f t="shared" si="628"/>
        <v>0.61287927660443353</v>
      </c>
      <c r="N649" s="623">
        <f t="shared" si="629"/>
        <v>3.4698160244960006</v>
      </c>
      <c r="O649" s="623">
        <f t="shared" si="630"/>
        <v>0.45981602449600079</v>
      </c>
      <c r="P649" s="645">
        <f t="shared" si="631"/>
        <v>-15.276279883588062</v>
      </c>
    </row>
    <row r="650" spans="2:16" ht="15">
      <c r="B650" s="96">
        <v>45505</v>
      </c>
      <c r="C650" s="800">
        <v>3.01</v>
      </c>
      <c r="H650" s="646">
        <f>+'BRL USD'!AS870</f>
        <v>5.6675000000000004</v>
      </c>
      <c r="I650" s="646">
        <f>+RBOB!AU870</f>
        <v>2.3980000000000001</v>
      </c>
      <c r="J650" s="622">
        <f t="shared" ref="J650:J655" si="632">+I650-0.25</f>
        <v>2.1480000000000001</v>
      </c>
      <c r="K650" s="622">
        <f t="shared" ref="K650:K655" si="633">(+J650*$K$30)/1000</f>
        <v>0.56744145600000018</v>
      </c>
      <c r="L650" s="622">
        <f t="shared" ref="L650:L655" si="634">((75/H650)+10)/1000</f>
        <v>2.3233348037053375E-2</v>
      </c>
      <c r="M650" s="623">
        <f t="shared" ref="M650:M655" si="635">+K650+L650</f>
        <v>0.59067480403705352</v>
      </c>
      <c r="N650" s="623">
        <f t="shared" ref="N650:N655" si="636">+M650*H650</f>
        <v>3.3476494518800011</v>
      </c>
      <c r="O650" s="623">
        <f t="shared" ref="O650:O655" si="637">+N650-C650</f>
        <v>0.33764945188000128</v>
      </c>
      <c r="P650" s="645">
        <f t="shared" ref="P650:P655" si="638">(1-(+N650/C650))*100</f>
        <v>-11.217589763455194</v>
      </c>
    </row>
    <row r="651" spans="2:16" ht="15">
      <c r="B651" s="96">
        <v>45506</v>
      </c>
      <c r="C651" s="800">
        <v>3.01</v>
      </c>
      <c r="H651" s="646">
        <f>+'BRL USD'!AS871</f>
        <v>5.7365994000000002</v>
      </c>
      <c r="I651" s="646">
        <f>+RBOB!AU871</f>
        <v>2.3176000000000001</v>
      </c>
      <c r="J651" s="622">
        <f t="shared" si="632"/>
        <v>2.0676000000000001</v>
      </c>
      <c r="K651" s="622">
        <f t="shared" si="633"/>
        <v>0.54620202720000011</v>
      </c>
      <c r="L651" s="622">
        <f t="shared" si="634"/>
        <v>2.3073947607357766E-2</v>
      </c>
      <c r="M651" s="623">
        <f t="shared" si="635"/>
        <v>0.56927597480735792</v>
      </c>
      <c r="N651" s="623">
        <f t="shared" si="636"/>
        <v>3.2657082155143047</v>
      </c>
      <c r="O651" s="623">
        <f t="shared" si="637"/>
        <v>0.25570821551430489</v>
      </c>
      <c r="P651" s="645">
        <f t="shared" si="638"/>
        <v>-8.4952895519702523</v>
      </c>
    </row>
    <row r="652" spans="2:16" ht="15">
      <c r="B652" s="96">
        <v>45509</v>
      </c>
      <c r="C652" s="800">
        <v>3.01</v>
      </c>
      <c r="H652" s="646">
        <f>+'BRL USD'!AS872</f>
        <v>5.7645990999999999</v>
      </c>
      <c r="I652" s="646">
        <f>+RBOB!AU872</f>
        <v>2.3336000000000001</v>
      </c>
      <c r="J652" s="622">
        <f t="shared" si="632"/>
        <v>2.0836000000000001</v>
      </c>
      <c r="K652" s="622">
        <f t="shared" si="633"/>
        <v>0.55042877920000011</v>
      </c>
      <c r="L652" s="622">
        <f t="shared" si="634"/>
        <v>2.3010445080213819E-2</v>
      </c>
      <c r="M652" s="623">
        <f t="shared" si="635"/>
        <v>0.57343922428021388</v>
      </c>
      <c r="N652" s="623">
        <f t="shared" si="636"/>
        <v>3.3056472361904188</v>
      </c>
      <c r="O652" s="623">
        <f t="shared" si="637"/>
        <v>0.29564723619041899</v>
      </c>
      <c r="P652" s="645">
        <f t="shared" si="638"/>
        <v>-9.8221673152963049</v>
      </c>
    </row>
    <row r="653" spans="2:16" ht="15">
      <c r="B653" s="976">
        <v>45510</v>
      </c>
      <c r="C653" s="800">
        <v>3.01</v>
      </c>
      <c r="H653" s="646">
        <f>+'BRL USD'!AS873</f>
        <v>5.6521999999999997</v>
      </c>
      <c r="I653" s="646">
        <f>+RBOB!AU873</f>
        <v>0</v>
      </c>
      <c r="J653" s="622">
        <f t="shared" si="632"/>
        <v>-0.25</v>
      </c>
      <c r="K653" s="622">
        <f t="shared" si="633"/>
        <v>-6.6043000000000004E-2</v>
      </c>
      <c r="L653" s="622">
        <f t="shared" si="634"/>
        <v>2.3269169526909876E-2</v>
      </c>
      <c r="M653" s="623">
        <f t="shared" si="635"/>
        <v>-4.2773830473090128E-2</v>
      </c>
      <c r="N653" s="623">
        <f t="shared" si="636"/>
        <v>-0.24176624460000001</v>
      </c>
      <c r="O653" s="623">
        <f t="shared" si="637"/>
        <v>-3.2517662445999997</v>
      </c>
      <c r="P653" s="975">
        <f t="shared" si="638"/>
        <v>108.03210114950166</v>
      </c>
    </row>
    <row r="654" spans="2:16" ht="15">
      <c r="B654" s="96">
        <v>45511</v>
      </c>
      <c r="C654" s="800">
        <v>3.01</v>
      </c>
      <c r="H654" s="646">
        <f>+'BRL USD'!AS874</f>
        <v>5.6092988999999998</v>
      </c>
      <c r="I654" s="646">
        <f>+RBOB!AU874</f>
        <v>2.3573</v>
      </c>
      <c r="J654" s="622">
        <f t="shared" si="632"/>
        <v>2.1073</v>
      </c>
      <c r="K654" s="622">
        <f t="shared" si="633"/>
        <v>0.55668965560000006</v>
      </c>
      <c r="L654" s="622">
        <f t="shared" si="634"/>
        <v>2.3370654931581556E-2</v>
      </c>
      <c r="M654" s="623">
        <f t="shared" si="635"/>
        <v>0.58006031053158158</v>
      </c>
      <c r="N654" s="623">
        <f t="shared" si="636"/>
        <v>3.2537316617984589</v>
      </c>
      <c r="O654" s="623">
        <f t="shared" si="637"/>
        <v>0.24373166179845906</v>
      </c>
      <c r="P654" s="645">
        <f t="shared" si="638"/>
        <v>-8.0973974019421533</v>
      </c>
    </row>
    <row r="655" spans="2:16" ht="15">
      <c r="B655" s="96">
        <v>45512</v>
      </c>
      <c r="C655" s="800">
        <v>3.01</v>
      </c>
      <c r="H655" s="646">
        <f>+'BRL USD'!AS875</f>
        <v>5.6166</v>
      </c>
      <c r="I655" s="646">
        <f>+RBOB!AU875</f>
        <v>2.3992</v>
      </c>
      <c r="J655" s="622">
        <f t="shared" si="632"/>
        <v>2.1492</v>
      </c>
      <c r="K655" s="622">
        <f t="shared" si="633"/>
        <v>0.56775846240000005</v>
      </c>
      <c r="L655" s="622">
        <f t="shared" si="634"/>
        <v>2.3353274222839438E-2</v>
      </c>
      <c r="M655" s="623">
        <f t="shared" si="635"/>
        <v>0.59111173662283945</v>
      </c>
      <c r="N655" s="623">
        <f t="shared" si="636"/>
        <v>3.3200381799158403</v>
      </c>
      <c r="O655" s="623">
        <f t="shared" si="637"/>
        <v>0.31003817991584048</v>
      </c>
      <c r="P655" s="645">
        <f t="shared" si="638"/>
        <v>-10.300271758001344</v>
      </c>
    </row>
    <row r="656" spans="2:16" ht="15">
      <c r="B656" s="96">
        <v>45513</v>
      </c>
      <c r="C656" s="800">
        <v>3.01</v>
      </c>
      <c r="H656" s="646">
        <f>+'BRL USD'!AS876</f>
        <v>5.5115002999999998</v>
      </c>
      <c r="I656" s="646">
        <f>+RBOB!AU876</f>
        <v>2.3902999999999999</v>
      </c>
      <c r="J656" s="622">
        <f t="shared" ref="J656:J657" si="639">+I656-0.25</f>
        <v>2.1402999999999999</v>
      </c>
      <c r="K656" s="622">
        <f t="shared" ref="K656:K657" si="640">(+J656*$K$30)/1000</f>
        <v>0.56540733160000001</v>
      </c>
      <c r="L656" s="622">
        <f t="shared" ref="L656:L657" si="641">((75/H656)+10)/1000</f>
        <v>2.3607909991404701E-2</v>
      </c>
      <c r="M656" s="623">
        <f t="shared" ref="M656:M657" si="642">+K656+L656</f>
        <v>0.58901524159140473</v>
      </c>
      <c r="N656" s="623">
        <f t="shared" ref="N656:N657" si="643">+M656*H656</f>
        <v>3.2463576807355996</v>
      </c>
      <c r="O656" s="623">
        <f t="shared" ref="O656:O657" si="644">+N656-C656</f>
        <v>0.23635768073559982</v>
      </c>
      <c r="P656" s="645">
        <f t="shared" ref="P656:P657" si="645">(1-(+N656/C656))*100</f>
        <v>-7.8524146423787355</v>
      </c>
    </row>
    <row r="657" spans="2:16" ht="15">
      <c r="B657" s="96">
        <v>45516</v>
      </c>
      <c r="C657" s="800">
        <v>3.01</v>
      </c>
      <c r="H657" s="646">
        <f>+'BRL USD'!AS877</f>
        <v>5.4904999999999999</v>
      </c>
      <c r="I657" s="646">
        <f>+RBOB!AU877</f>
        <v>2.4428999999999998</v>
      </c>
      <c r="J657" s="622">
        <f t="shared" si="639"/>
        <v>2.1928999999999998</v>
      </c>
      <c r="K657" s="622">
        <f t="shared" si="640"/>
        <v>0.57930277880000003</v>
      </c>
      <c r="L657" s="622">
        <f t="shared" si="641"/>
        <v>2.3659958109461799E-2</v>
      </c>
      <c r="M657" s="623">
        <f t="shared" si="642"/>
        <v>0.60296273690946178</v>
      </c>
      <c r="N657" s="623">
        <f t="shared" si="643"/>
        <v>3.3105669070013999</v>
      </c>
      <c r="O657" s="623">
        <f t="shared" si="644"/>
        <v>0.3005669070014001</v>
      </c>
      <c r="P657" s="645">
        <f t="shared" si="645"/>
        <v>-9.9856115282857196</v>
      </c>
    </row>
    <row r="658" spans="2:16" ht="15">
      <c r="B658" s="96">
        <v>45517</v>
      </c>
      <c r="C658" s="800">
        <v>3.01</v>
      </c>
      <c r="H658" s="646">
        <f>+'BRL USD'!AS878</f>
        <v>5.4869000000000003</v>
      </c>
      <c r="I658" s="646">
        <f>+RBOB!AU878</f>
        <v>2.3746999999999998</v>
      </c>
      <c r="J658" s="622">
        <f t="shared" ref="J658:J663" si="646">+I658-0.25</f>
        <v>2.1246999999999998</v>
      </c>
      <c r="K658" s="622">
        <f t="shared" ref="K658:K663" si="647">(+J658*$K$30)/1000</f>
        <v>0.56128624839999997</v>
      </c>
      <c r="L658" s="622">
        <f t="shared" ref="L658:L663" si="648">((75/H658)+10)/1000</f>
        <v>2.3668920519783483E-2</v>
      </c>
      <c r="M658" s="623">
        <f t="shared" ref="M658:M663" si="649">+K658+L658</f>
        <v>0.5849551689197835</v>
      </c>
      <c r="N658" s="623">
        <f t="shared" ref="N658:N663" si="650">+M658*H658</f>
        <v>3.2095905163459602</v>
      </c>
      <c r="O658" s="623">
        <f t="shared" ref="O658:O663" si="651">+N658-C658</f>
        <v>0.19959051634596037</v>
      </c>
      <c r="P658" s="645">
        <f t="shared" ref="P658:P663" si="652">(1-(+N658/C658))*100</f>
        <v>-6.630914164317625</v>
      </c>
    </row>
    <row r="659" spans="2:16" ht="15">
      <c r="B659" s="96">
        <v>45518</v>
      </c>
      <c r="C659" s="800">
        <v>3.01</v>
      </c>
      <c r="H659" s="646">
        <f>+'BRL USD'!AS879</f>
        <v>5.4496000000000002</v>
      </c>
      <c r="I659" s="646">
        <f>+RBOB!AU879</f>
        <v>2.3210999999999999</v>
      </c>
      <c r="J659" s="622">
        <f t="shared" si="646"/>
        <v>2.0710999999999999</v>
      </c>
      <c r="K659" s="622">
        <f t="shared" si="647"/>
        <v>0.54712662919999999</v>
      </c>
      <c r="L659" s="622">
        <f t="shared" si="648"/>
        <v>2.3762477980035231E-2</v>
      </c>
      <c r="M659" s="623">
        <f t="shared" si="649"/>
        <v>0.57088910718003527</v>
      </c>
      <c r="N659" s="623">
        <f t="shared" si="650"/>
        <v>3.1111172784883205</v>
      </c>
      <c r="O659" s="623">
        <f t="shared" si="651"/>
        <v>0.10111727848832075</v>
      </c>
      <c r="P659" s="645">
        <f t="shared" si="652"/>
        <v>-3.3593780228678094</v>
      </c>
    </row>
    <row r="660" spans="2:16" ht="15">
      <c r="B660" s="96">
        <v>45519</v>
      </c>
      <c r="C660" s="800">
        <v>3.01</v>
      </c>
      <c r="H660" s="646">
        <f>+'BRL USD'!AS880</f>
        <v>5.4645000000000001</v>
      </c>
      <c r="I660" s="646">
        <f>+RBOB!AU880</f>
        <v>2.3580000000000001</v>
      </c>
      <c r="J660" s="622">
        <f t="shared" si="646"/>
        <v>2.1080000000000001</v>
      </c>
      <c r="K660" s="622">
        <f t="shared" si="647"/>
        <v>0.55687457600000001</v>
      </c>
      <c r="L660" s="622">
        <f t="shared" si="648"/>
        <v>2.372495196266813E-2</v>
      </c>
      <c r="M660" s="623">
        <f t="shared" si="649"/>
        <v>0.58059952796266812</v>
      </c>
      <c r="N660" s="623">
        <f t="shared" si="650"/>
        <v>3.1726861205520001</v>
      </c>
      <c r="O660" s="623">
        <f t="shared" si="651"/>
        <v>0.16268612055200027</v>
      </c>
      <c r="P660" s="645">
        <f t="shared" si="652"/>
        <v>-5.404854503388723</v>
      </c>
    </row>
    <row r="661" spans="2:16" ht="15">
      <c r="B661" s="96">
        <v>45520</v>
      </c>
      <c r="C661" s="800">
        <v>3.01</v>
      </c>
      <c r="H661" s="646">
        <f>+'BRL USD'!AS881</f>
        <v>5.4626000000000001</v>
      </c>
      <c r="I661" s="646">
        <f>+RBOB!AU881</f>
        <v>2.3102</v>
      </c>
      <c r="J661" s="622">
        <f t="shared" si="646"/>
        <v>2.0602</v>
      </c>
      <c r="K661" s="622">
        <f t="shared" si="647"/>
        <v>0.54424715440000015</v>
      </c>
      <c r="L661" s="622">
        <f t="shared" si="648"/>
        <v>2.3729725771610588E-2</v>
      </c>
      <c r="M661" s="623">
        <f t="shared" si="649"/>
        <v>0.56797688017161074</v>
      </c>
      <c r="N661" s="623">
        <f t="shared" si="650"/>
        <v>3.1026305056254411</v>
      </c>
      <c r="O661" s="623">
        <f t="shared" si="651"/>
        <v>9.2630505625441284E-2</v>
      </c>
      <c r="P661" s="645">
        <f t="shared" si="652"/>
        <v>-3.0774254360611764</v>
      </c>
    </row>
    <row r="662" spans="2:16" ht="15">
      <c r="B662" s="96">
        <v>45523</v>
      </c>
      <c r="C662" s="800">
        <v>3.01</v>
      </c>
      <c r="H662" s="646">
        <f>+'BRL USD'!AS882</f>
        <v>5.4230999999999998</v>
      </c>
      <c r="I662" s="646">
        <f>+RBOB!AU882</f>
        <v>2.2637999999999998</v>
      </c>
      <c r="J662" s="622">
        <f t="shared" si="646"/>
        <v>2.0137999999999998</v>
      </c>
      <c r="K662" s="622">
        <f t="shared" si="647"/>
        <v>0.53198957359999999</v>
      </c>
      <c r="L662" s="622">
        <f t="shared" si="648"/>
        <v>2.3829728384134538E-2</v>
      </c>
      <c r="M662" s="623">
        <f t="shared" si="649"/>
        <v>0.55581930198413454</v>
      </c>
      <c r="N662" s="623">
        <f t="shared" si="650"/>
        <v>3.0142636565901597</v>
      </c>
      <c r="O662" s="623">
        <f t="shared" si="651"/>
        <v>4.2636565901599255E-3</v>
      </c>
      <c r="P662" s="645">
        <f t="shared" si="652"/>
        <v>-0.1416497206033096</v>
      </c>
    </row>
    <row r="663" spans="2:16" ht="15">
      <c r="B663" s="96">
        <v>45524</v>
      </c>
      <c r="C663" s="800">
        <v>3.01</v>
      </c>
      <c r="H663" s="646">
        <f>+'BRL USD'!AS883</f>
        <v>5.4541000000000004</v>
      </c>
      <c r="I663" s="646">
        <f>+RBOB!AU883</f>
        <v>2.2563</v>
      </c>
      <c r="J663" s="622">
        <f t="shared" si="646"/>
        <v>2.0063</v>
      </c>
      <c r="K663" s="622">
        <f t="shared" si="647"/>
        <v>0.53000828360000007</v>
      </c>
      <c r="L663" s="622">
        <f t="shared" si="648"/>
        <v>2.3751123008379019E-2</v>
      </c>
      <c r="M663" s="623">
        <f t="shared" si="649"/>
        <v>0.55375940660837908</v>
      </c>
      <c r="N663" s="623">
        <f t="shared" si="650"/>
        <v>3.0202591795827605</v>
      </c>
      <c r="O663" s="623">
        <f t="shared" si="651"/>
        <v>1.025917958276068E-2</v>
      </c>
      <c r="P663" s="645">
        <f t="shared" si="652"/>
        <v>-0.34083653098873068</v>
      </c>
    </row>
    <row r="664" spans="2:16" ht="15">
      <c r="B664" s="96">
        <v>45525</v>
      </c>
      <c r="C664" s="800">
        <v>3.01</v>
      </c>
      <c r="H664" s="646">
        <f>+'BRL USD'!AS884</f>
        <v>5.4701000000000004</v>
      </c>
      <c r="I664" s="646">
        <f>+RBOB!AU884</f>
        <v>2.2050000000000001</v>
      </c>
      <c r="J664" s="622">
        <f t="shared" ref="J664:J672" si="653">+I664-0.25</f>
        <v>1.9550000000000001</v>
      </c>
      <c r="K664" s="622">
        <f t="shared" ref="K664:K672" si="654">(+J664*$K$30)/1000</f>
        <v>0.51645626</v>
      </c>
      <c r="L664" s="622">
        <f t="shared" ref="L664:L672" si="655">((75/H664)+10)/1000</f>
        <v>2.3710901080419008E-2</v>
      </c>
      <c r="M664" s="623">
        <f t="shared" ref="M664:M672" si="656">+K664+L664</f>
        <v>0.54016716108041896</v>
      </c>
      <c r="N664" s="623">
        <f t="shared" ref="N664:N672" si="657">+M664*H664</f>
        <v>2.9547683878259998</v>
      </c>
      <c r="O664" s="623">
        <f t="shared" ref="O664:O672" si="658">+N664-C664</f>
        <v>-5.5231612173999967E-2</v>
      </c>
      <c r="P664" s="645">
        <f t="shared" ref="P664:P672" si="659">(1-(+N664/C664))*100</f>
        <v>1.8349372815282372</v>
      </c>
    </row>
    <row r="665" spans="2:16" ht="15">
      <c r="B665" s="96">
        <v>45526</v>
      </c>
      <c r="C665" s="800">
        <v>3.01</v>
      </c>
      <c r="H665" s="646">
        <f>+'BRL USD'!AS885</f>
        <v>5.5693999999999999</v>
      </c>
      <c r="I665" s="646">
        <f>+RBOB!AU885</f>
        <v>2.2437</v>
      </c>
      <c r="J665" s="622">
        <f t="shared" si="653"/>
        <v>1.9937</v>
      </c>
      <c r="K665" s="622">
        <f t="shared" si="654"/>
        <v>0.52667971640000011</v>
      </c>
      <c r="L665" s="622">
        <f t="shared" si="655"/>
        <v>2.3466441627464359E-2</v>
      </c>
      <c r="M665" s="623">
        <f t="shared" si="656"/>
        <v>0.55014615802746447</v>
      </c>
      <c r="N665" s="623">
        <f t="shared" si="657"/>
        <v>3.0639840125181608</v>
      </c>
      <c r="O665" s="623">
        <f t="shared" si="658"/>
        <v>5.3984012518160984E-2</v>
      </c>
      <c r="P665" s="645">
        <f t="shared" si="659"/>
        <v>-1.7934887879787809</v>
      </c>
    </row>
    <row r="666" spans="2:16" ht="15">
      <c r="B666" s="96">
        <v>45527</v>
      </c>
      <c r="C666" s="800">
        <v>3.01</v>
      </c>
      <c r="H666" s="646">
        <f>+'BRL USD'!AS886</f>
        <v>5.5256999999999996</v>
      </c>
      <c r="I666" s="646">
        <f>+RBOB!AU886</f>
        <v>2.2850999999999999</v>
      </c>
      <c r="J666" s="622">
        <f t="shared" si="653"/>
        <v>2.0350999999999999</v>
      </c>
      <c r="K666" s="622">
        <f t="shared" si="654"/>
        <v>0.53761643720000007</v>
      </c>
      <c r="L666" s="622">
        <f t="shared" si="655"/>
        <v>2.3572940984852599E-2</v>
      </c>
      <c r="M666" s="623">
        <f t="shared" si="656"/>
        <v>0.56118937818485271</v>
      </c>
      <c r="N666" s="623">
        <f t="shared" si="657"/>
        <v>3.1009641470360405</v>
      </c>
      <c r="O666" s="623">
        <f t="shared" si="658"/>
        <v>9.0964147036040721E-2</v>
      </c>
      <c r="P666" s="645">
        <f t="shared" si="659"/>
        <v>-3.0220646855827482</v>
      </c>
    </row>
    <row r="667" spans="2:16" ht="15">
      <c r="B667" s="96">
        <v>45530</v>
      </c>
      <c r="C667" s="800">
        <v>3.01</v>
      </c>
      <c r="H667" s="646">
        <f>+'BRL USD'!AS887</f>
        <v>5.4915000000000003</v>
      </c>
      <c r="I667" s="646">
        <f>+RBOB!AU887</f>
        <v>2.2799</v>
      </c>
      <c r="J667" s="622">
        <f t="shared" si="653"/>
        <v>2.0299</v>
      </c>
      <c r="K667" s="622">
        <f t="shared" si="654"/>
        <v>0.53624274280000006</v>
      </c>
      <c r="L667" s="622">
        <f t="shared" si="655"/>
        <v>2.3657470636438131E-2</v>
      </c>
      <c r="M667" s="623">
        <f t="shared" si="656"/>
        <v>0.55990021343643814</v>
      </c>
      <c r="N667" s="623">
        <f t="shared" si="657"/>
        <v>3.0746920220862002</v>
      </c>
      <c r="O667" s="623">
        <f t="shared" si="658"/>
        <v>6.4692022086200396E-2</v>
      </c>
      <c r="P667" s="645">
        <f t="shared" si="659"/>
        <v>-2.1492366141594887</v>
      </c>
    </row>
    <row r="668" spans="2:16" ht="15">
      <c r="B668" s="96">
        <v>45531</v>
      </c>
      <c r="C668" s="800">
        <v>3.01</v>
      </c>
      <c r="H668" s="646">
        <f>+'BRL USD'!AS888</f>
        <v>5.4962999999999997</v>
      </c>
      <c r="I668" s="646">
        <f>+RBOB!AU888</f>
        <v>2.2469000000000001</v>
      </c>
      <c r="J668" s="622">
        <f t="shared" ref="J668:J671" si="660">+I668-0.25</f>
        <v>1.9969000000000001</v>
      </c>
      <c r="K668" s="622">
        <f t="shared" ref="K668:K671" si="661">(+J668*$K$30)/1000</f>
        <v>0.52752506680000011</v>
      </c>
      <c r="L668" s="622">
        <f t="shared" ref="L668:L671" si="662">((75/H668)+10)/1000</f>
        <v>2.3645543365536818E-2</v>
      </c>
      <c r="M668" s="623">
        <f t="shared" ref="M668:M671" si="663">+K668+L668</f>
        <v>0.55117061016553692</v>
      </c>
      <c r="N668" s="623">
        <f t="shared" ref="N668:N671" si="664">+M668*H668</f>
        <v>3.0293990246528404</v>
      </c>
      <c r="O668" s="623">
        <f t="shared" ref="O668:O671" si="665">+N668-C668</f>
        <v>1.9399024652840602E-2</v>
      </c>
      <c r="P668" s="645">
        <f t="shared" ref="P668:P671" si="666">(1-(+N668/C668))*100</f>
        <v>-0.64448586886514114</v>
      </c>
    </row>
    <row r="669" spans="2:16" ht="15">
      <c r="B669" s="96">
        <v>45532</v>
      </c>
      <c r="C669" s="800">
        <v>3.01</v>
      </c>
      <c r="H669" s="646">
        <f>+'BRL USD'!AS889</f>
        <v>5.5308999999999999</v>
      </c>
      <c r="I669" s="646">
        <f>+RBOB!AU889</f>
        <v>2.2147999999999999</v>
      </c>
      <c r="J669" s="622">
        <f t="shared" si="660"/>
        <v>1.9647999999999999</v>
      </c>
      <c r="K669" s="622">
        <f t="shared" si="661"/>
        <v>0.51904514560000004</v>
      </c>
      <c r="L669" s="622">
        <f t="shared" si="662"/>
        <v>2.3560180079191455E-2</v>
      </c>
      <c r="M669" s="623">
        <f t="shared" si="663"/>
        <v>0.54260532567919151</v>
      </c>
      <c r="N669" s="623">
        <f t="shared" si="664"/>
        <v>3.0010957957990403</v>
      </c>
      <c r="O669" s="623">
        <f t="shared" si="665"/>
        <v>-8.9042042009594979E-3</v>
      </c>
      <c r="P669" s="645">
        <f t="shared" si="666"/>
        <v>0.29582073757340455</v>
      </c>
    </row>
    <row r="670" spans="2:16" ht="15">
      <c r="B670" s="96">
        <v>45533</v>
      </c>
      <c r="C670" s="800">
        <v>3.01</v>
      </c>
      <c r="H670" s="646">
        <f>+'BRL USD'!AS890</f>
        <v>5.6352000000000002</v>
      </c>
      <c r="I670" s="646">
        <f>+RBOB!AU890</f>
        <v>2.2477</v>
      </c>
      <c r="J670" s="622">
        <f t="shared" si="660"/>
        <v>1.9977</v>
      </c>
      <c r="K670" s="622">
        <f t="shared" si="661"/>
        <v>0.52773640440000014</v>
      </c>
      <c r="L670" s="622">
        <f t="shared" si="662"/>
        <v>2.3309199318568993E-2</v>
      </c>
      <c r="M670" s="623">
        <f t="shared" si="663"/>
        <v>0.55104560371856914</v>
      </c>
      <c r="N670" s="623">
        <f t="shared" si="664"/>
        <v>3.105252186074881</v>
      </c>
      <c r="O670" s="623">
        <f t="shared" si="665"/>
        <v>9.5252186074881173E-2</v>
      </c>
      <c r="P670" s="645">
        <f t="shared" si="666"/>
        <v>-3.1645244543149875</v>
      </c>
    </row>
    <row r="671" spans="2:16" ht="15">
      <c r="B671" s="96">
        <v>45534</v>
      </c>
      <c r="C671" s="800">
        <v>3.01</v>
      </c>
      <c r="H671" s="646">
        <f>+'BRL USD'!AS891</f>
        <v>5.6555999999999997</v>
      </c>
      <c r="I671" s="646">
        <f>+RBOB!AU891</f>
        <v>2.2117</v>
      </c>
      <c r="J671" s="622">
        <f t="shared" si="660"/>
        <v>1.9617</v>
      </c>
      <c r="K671" s="622">
        <f t="shared" si="661"/>
        <v>0.5182262124</v>
      </c>
      <c r="L671" s="622">
        <f t="shared" si="662"/>
        <v>2.3261192446424783E-2</v>
      </c>
      <c r="M671" s="623">
        <f t="shared" si="663"/>
        <v>0.54148740484642477</v>
      </c>
      <c r="N671" s="623">
        <f t="shared" si="664"/>
        <v>3.06243616684944</v>
      </c>
      <c r="O671" s="623">
        <f t="shared" si="665"/>
        <v>5.2436166849440191E-2</v>
      </c>
      <c r="P671" s="645">
        <f t="shared" si="666"/>
        <v>-1.7420653438352307</v>
      </c>
    </row>
    <row r="672" spans="2:16" ht="15">
      <c r="B672" s="96">
        <v>45537</v>
      </c>
      <c r="C672" s="800">
        <v>3.01</v>
      </c>
      <c r="H672" s="646">
        <f>+'BRL USD'!AT892</f>
        <v>5.6223999999999998</v>
      </c>
      <c r="I672" s="646">
        <f>+RBOB!AV892</f>
        <v>2.0931999999999999</v>
      </c>
      <c r="J672" s="622">
        <f t="shared" si="653"/>
        <v>1.8431999999999999</v>
      </c>
      <c r="K672" s="622">
        <f t="shared" si="654"/>
        <v>0.48692183040000003</v>
      </c>
      <c r="L672" s="622">
        <f t="shared" si="655"/>
        <v>2.3339499146272053E-2</v>
      </c>
      <c r="M672" s="623">
        <f t="shared" si="656"/>
        <v>0.51026132954627212</v>
      </c>
      <c r="N672" s="623">
        <f t="shared" si="657"/>
        <v>2.8688932992409604</v>
      </c>
      <c r="O672" s="623">
        <f t="shared" si="658"/>
        <v>-0.14110670075903942</v>
      </c>
      <c r="P672" s="645">
        <f t="shared" si="659"/>
        <v>4.6879302577753972</v>
      </c>
    </row>
    <row r="673" spans="2:16" ht="15">
      <c r="B673" s="96">
        <v>45538</v>
      </c>
      <c r="C673" s="800">
        <v>3.01</v>
      </c>
      <c r="H673" s="646">
        <f>+'BRL USD'!AT893</f>
        <v>5.6218000000000004</v>
      </c>
      <c r="I673" s="646">
        <f>+RBOB!AV893</f>
        <v>1.9777</v>
      </c>
      <c r="J673" s="622">
        <f t="shared" ref="J673:J677" si="667">+I673-0.25</f>
        <v>1.7277</v>
      </c>
      <c r="K673" s="622">
        <f t="shared" ref="K673:K677" si="668">(+J673*$K$30)/1000</f>
        <v>0.45640996440000003</v>
      </c>
      <c r="L673" s="622">
        <f t="shared" ref="L673:L677" si="669">((75/H673)+10)/1000</f>
        <v>2.3340922836102316E-2</v>
      </c>
      <c r="M673" s="623">
        <f t="shared" ref="M673:M677" si="670">+K673+L673</f>
        <v>0.47975088723610237</v>
      </c>
      <c r="N673" s="623">
        <f t="shared" ref="N673:N677" si="671">+M673*H673</f>
        <v>2.6970635378639205</v>
      </c>
      <c r="O673" s="623">
        <f t="shared" ref="O673:O677" si="672">+N673-C673</f>
        <v>-0.31293646213607929</v>
      </c>
      <c r="P673" s="645">
        <f t="shared" ref="P673:P677" si="673">(1-(+N673/C673))*100</f>
        <v>10.396560203856453</v>
      </c>
    </row>
    <row r="674" spans="2:16" ht="15">
      <c r="B674" s="96">
        <v>45539</v>
      </c>
      <c r="C674" s="800">
        <v>3.01</v>
      </c>
      <c r="H674" s="646">
        <f>+'BRL USD'!AT894</f>
        <v>5.6353</v>
      </c>
      <c r="I674" s="646">
        <f>+RBOB!AV894</f>
        <v>1.9618</v>
      </c>
      <c r="J674" s="622">
        <f t="shared" si="667"/>
        <v>1.7118</v>
      </c>
      <c r="K674" s="622">
        <f t="shared" si="668"/>
        <v>0.45220962960000005</v>
      </c>
      <c r="L674" s="622">
        <f t="shared" si="669"/>
        <v>2.3308963143044734E-2</v>
      </c>
      <c r="M674" s="623">
        <f t="shared" si="670"/>
        <v>0.47551859274304481</v>
      </c>
      <c r="N674" s="623">
        <f t="shared" si="671"/>
        <v>2.6796899256848805</v>
      </c>
      <c r="O674" s="623">
        <f t="shared" si="672"/>
        <v>-0.33031007431511927</v>
      </c>
      <c r="P674" s="645">
        <f t="shared" si="673"/>
        <v>10.973756621764764</v>
      </c>
    </row>
    <row r="675" spans="2:16" ht="15">
      <c r="B675" s="96">
        <v>45540</v>
      </c>
      <c r="C675" s="800">
        <v>3.01</v>
      </c>
      <c r="H675" s="646">
        <f>+'BRL USD'!AT895</f>
        <v>5.6043000000000003</v>
      </c>
      <c r="I675" s="646">
        <f>+RBOB!AV895</f>
        <v>1.9258</v>
      </c>
      <c r="J675" s="622">
        <f t="shared" si="667"/>
        <v>1.6758</v>
      </c>
      <c r="K675" s="622">
        <f t="shared" si="668"/>
        <v>0.44269943760000002</v>
      </c>
      <c r="L675" s="622">
        <f t="shared" si="669"/>
        <v>2.3382581232268079E-2</v>
      </c>
      <c r="M675" s="623">
        <f t="shared" si="670"/>
        <v>0.46608201883226807</v>
      </c>
      <c r="N675" s="623">
        <f t="shared" si="671"/>
        <v>2.6120634581416802</v>
      </c>
      <c r="O675" s="623">
        <f t="shared" si="672"/>
        <v>-0.39793654185831961</v>
      </c>
      <c r="P675" s="645">
        <f t="shared" si="673"/>
        <v>13.220483118216597</v>
      </c>
    </row>
    <row r="676" spans="2:16" ht="15">
      <c r="B676" s="96">
        <v>45541</v>
      </c>
      <c r="C676" s="800">
        <v>3.01</v>
      </c>
      <c r="H676" s="646">
        <f>+'BRL USD'!AT896</f>
        <v>5.5696000000000003</v>
      </c>
      <c r="I676" s="646">
        <f>+RBOB!AV896</f>
        <v>1.8959999999999999</v>
      </c>
      <c r="J676" s="622">
        <f t="shared" si="667"/>
        <v>1.6459999999999999</v>
      </c>
      <c r="K676" s="622">
        <f t="shared" si="668"/>
        <v>0.43482711200000002</v>
      </c>
      <c r="L676" s="622">
        <f t="shared" si="669"/>
        <v>2.3465958058029302E-2</v>
      </c>
      <c r="M676" s="623">
        <f t="shared" si="670"/>
        <v>0.45829307005802933</v>
      </c>
      <c r="N676" s="623">
        <f t="shared" si="671"/>
        <v>2.5525090829952002</v>
      </c>
      <c r="O676" s="623">
        <f t="shared" si="672"/>
        <v>-0.4574909170047996</v>
      </c>
      <c r="P676" s="645">
        <f t="shared" si="673"/>
        <v>15.199033787534876</v>
      </c>
    </row>
    <row r="677" spans="2:16" ht="15">
      <c r="B677" s="96">
        <v>45544</v>
      </c>
      <c r="C677" s="800">
        <v>3.01</v>
      </c>
      <c r="H677" s="646">
        <f>+'BRL USD'!AT897</f>
        <v>5.6090999999999998</v>
      </c>
      <c r="I677" s="646">
        <f>+RBOB!AV897</f>
        <v>1.9204000000000001</v>
      </c>
      <c r="J677" s="622">
        <f t="shared" si="667"/>
        <v>1.6704000000000001</v>
      </c>
      <c r="K677" s="622">
        <f t="shared" si="668"/>
        <v>0.44127290880000009</v>
      </c>
      <c r="L677" s="622">
        <f t="shared" si="669"/>
        <v>2.3371129058137669E-2</v>
      </c>
      <c r="M677" s="623">
        <f t="shared" si="670"/>
        <v>0.46464403785813774</v>
      </c>
      <c r="N677" s="623">
        <f t="shared" si="671"/>
        <v>2.6062348727500804</v>
      </c>
      <c r="O677" s="623">
        <f t="shared" si="672"/>
        <v>-0.40376512724991942</v>
      </c>
      <c r="P677" s="645">
        <f t="shared" si="673"/>
        <v>13.414123828900982</v>
      </c>
    </row>
    <row r="678" spans="2:16" ht="15">
      <c r="B678" s="96">
        <v>45545</v>
      </c>
      <c r="C678" s="800">
        <v>3.01</v>
      </c>
      <c r="H678" s="646">
        <f>+'BRL USD'!AT898</f>
        <v>5.6247999999999996</v>
      </c>
      <c r="I678" s="646">
        <f>+RBOB!AV898</f>
        <v>1.87</v>
      </c>
      <c r="J678" s="622">
        <f t="shared" ref="J678:J682" si="674">+I678-0.25</f>
        <v>1.62</v>
      </c>
      <c r="K678" s="622">
        <f t="shared" ref="K678:K682" si="675">(+J678*$K$30)/1000</f>
        <v>0.42795864000000006</v>
      </c>
      <c r="L678" s="622">
        <f t="shared" ref="L678:L682" si="676">((75/H678)+10)/1000</f>
        <v>2.3333807424263973E-2</v>
      </c>
      <c r="M678" s="623">
        <f t="shared" ref="M678:M682" si="677">+K678+L678</f>
        <v>0.45129244742426405</v>
      </c>
      <c r="N678" s="623">
        <f t="shared" ref="N678:N682" si="678">+M678*H678</f>
        <v>2.5384297582720001</v>
      </c>
      <c r="O678" s="623">
        <f t="shared" ref="O678:O682" si="679">+N678-C678</f>
        <v>-0.47157024172799966</v>
      </c>
      <c r="P678" s="645">
        <f t="shared" ref="P678:P682" si="680">(1-(+N678/C678))*100</f>
        <v>15.666785439468434</v>
      </c>
    </row>
    <row r="679" spans="2:16" ht="15">
      <c r="B679" s="96">
        <v>45546</v>
      </c>
      <c r="C679" s="800">
        <v>3.01</v>
      </c>
      <c r="H679" s="646">
        <f>+'BRL USD'!AT899</f>
        <v>5.6547999999999998</v>
      </c>
      <c r="I679" s="646">
        <f>+RBOB!AV899</f>
        <v>1.8972</v>
      </c>
      <c r="J679" s="622">
        <f t="shared" si="674"/>
        <v>1.6472</v>
      </c>
      <c r="K679" s="622">
        <f t="shared" si="675"/>
        <v>0.4351441184</v>
      </c>
      <c r="L679" s="622">
        <f t="shared" si="676"/>
        <v>2.3263068543538233E-2</v>
      </c>
      <c r="M679" s="623">
        <f t="shared" si="677"/>
        <v>0.45840718694353821</v>
      </c>
      <c r="N679" s="623">
        <f t="shared" si="678"/>
        <v>2.5922009607283196</v>
      </c>
      <c r="O679" s="623">
        <f t="shared" si="679"/>
        <v>-0.41779903927168016</v>
      </c>
      <c r="P679" s="645">
        <f t="shared" si="680"/>
        <v>13.88036675321197</v>
      </c>
    </row>
    <row r="680" spans="2:16" ht="15">
      <c r="B680" s="96">
        <v>45547</v>
      </c>
      <c r="C680" s="800">
        <v>3.01</v>
      </c>
      <c r="H680" s="646">
        <f>+'BRL USD'!AT900</f>
        <v>5.6547999999999998</v>
      </c>
      <c r="I680" s="646">
        <f>+RBOB!AV900</f>
        <v>1.927</v>
      </c>
      <c r="J680" s="622">
        <f t="shared" si="674"/>
        <v>1.677</v>
      </c>
      <c r="K680" s="622">
        <f t="shared" si="675"/>
        <v>0.44301644400000001</v>
      </c>
      <c r="L680" s="622">
        <f t="shared" si="676"/>
        <v>2.3263068543538233E-2</v>
      </c>
      <c r="M680" s="623">
        <f t="shared" si="677"/>
        <v>0.46627951254353822</v>
      </c>
      <c r="N680" s="623">
        <f t="shared" si="678"/>
        <v>2.6367173875312</v>
      </c>
      <c r="O680" s="623">
        <f t="shared" si="679"/>
        <v>-0.37328261246879979</v>
      </c>
      <c r="P680" s="645">
        <f t="shared" si="680"/>
        <v>12.401415696637862</v>
      </c>
    </row>
    <row r="681" spans="2:16" ht="15">
      <c r="B681" s="96">
        <v>45548</v>
      </c>
      <c r="C681" s="800">
        <v>3.01</v>
      </c>
      <c r="H681" s="646">
        <f>+'BRL USD'!AT901</f>
        <v>5.5711000000000004</v>
      </c>
      <c r="I681" s="646">
        <f>+RBOB!AV901</f>
        <v>1.9301999999999999</v>
      </c>
      <c r="J681" s="622">
        <f t="shared" si="674"/>
        <v>1.6801999999999999</v>
      </c>
      <c r="K681" s="622">
        <f t="shared" si="675"/>
        <v>0.44386179440000001</v>
      </c>
      <c r="L681" s="622">
        <f t="shared" si="676"/>
        <v>2.3462332393961696E-2</v>
      </c>
      <c r="M681" s="623">
        <f t="shared" si="677"/>
        <v>0.46732412679396168</v>
      </c>
      <c r="N681" s="623">
        <f t="shared" si="678"/>
        <v>2.6035094427818399</v>
      </c>
      <c r="O681" s="623">
        <f t="shared" si="679"/>
        <v>-0.40649055721815985</v>
      </c>
      <c r="P681" s="645">
        <f t="shared" si="680"/>
        <v>13.504669675021919</v>
      </c>
    </row>
    <row r="682" spans="2:16" ht="15">
      <c r="B682" s="96">
        <v>45551</v>
      </c>
      <c r="C682" s="800">
        <v>3.01</v>
      </c>
      <c r="H682" s="646">
        <f>+'BRL USD'!AT902</f>
        <v>5.5201000000000002</v>
      </c>
      <c r="I682" s="646">
        <f>+RBOB!AV902</f>
        <v>1.9681999999999999</v>
      </c>
      <c r="J682" s="622">
        <f t="shared" si="674"/>
        <v>1.7181999999999999</v>
      </c>
      <c r="K682" s="622">
        <f t="shared" si="675"/>
        <v>0.45390033040000005</v>
      </c>
      <c r="L682" s="622">
        <f t="shared" si="676"/>
        <v>2.3586710385681418E-2</v>
      </c>
      <c r="M682" s="623">
        <f t="shared" si="677"/>
        <v>0.47748704078568149</v>
      </c>
      <c r="N682" s="623">
        <f t="shared" si="678"/>
        <v>2.6357762138410403</v>
      </c>
      <c r="O682" s="623">
        <f t="shared" si="679"/>
        <v>-0.37422378615895946</v>
      </c>
      <c r="P682" s="645">
        <f t="shared" si="680"/>
        <v>12.432683925546828</v>
      </c>
    </row>
    <row r="683" spans="2:16" ht="15">
      <c r="B683" s="96">
        <v>45552</v>
      </c>
      <c r="C683" s="800">
        <v>3.01</v>
      </c>
      <c r="H683" s="646">
        <f>+'BRL USD'!AT903</f>
        <v>5.4760999999999997</v>
      </c>
      <c r="I683" s="646">
        <f>+RBOB!AV903</f>
        <v>2.0019</v>
      </c>
      <c r="J683" s="622">
        <f t="shared" ref="J683:J685" si="681">+I683-0.25</f>
        <v>1.7519</v>
      </c>
      <c r="K683" s="622">
        <f t="shared" ref="K683:K685" si="682">(+J683*$K$30)/1000</f>
        <v>0.46280292680000001</v>
      </c>
      <c r="L683" s="622">
        <f t="shared" ref="L683:L685" si="683">((75/H683)+10)/1000</f>
        <v>2.3695878453644018E-2</v>
      </c>
      <c r="M683" s="623">
        <f t="shared" ref="M683:M685" si="684">+K683+L683</f>
        <v>0.48649880525364403</v>
      </c>
      <c r="N683" s="623">
        <f t="shared" ref="N683:N685" si="685">+M683*H683</f>
        <v>2.6641161074494799</v>
      </c>
      <c r="O683" s="623">
        <f t="shared" ref="O683:O685" si="686">+N683-C683</f>
        <v>-0.34588389255051988</v>
      </c>
      <c r="P683" s="645">
        <f t="shared" ref="P683:P685" si="687">(1-(+N683/C683))*100</f>
        <v>11.4911592209475</v>
      </c>
    </row>
    <row r="684" spans="2:16" ht="15">
      <c r="B684" s="96">
        <v>45553</v>
      </c>
      <c r="C684" s="800">
        <v>3.01</v>
      </c>
      <c r="H684" s="646">
        <f>+'BRL USD'!AT904</f>
        <v>5.4760999999999997</v>
      </c>
      <c r="I684" s="646">
        <f>+RBOB!AV904</f>
        <v>2.0106999999999999</v>
      </c>
      <c r="J684" s="622">
        <f t="shared" si="681"/>
        <v>1.7606999999999999</v>
      </c>
      <c r="K684" s="622">
        <f t="shared" si="682"/>
        <v>0.46512764040000004</v>
      </c>
      <c r="L684" s="622">
        <f t="shared" si="683"/>
        <v>2.3695878453644018E-2</v>
      </c>
      <c r="M684" s="623">
        <f t="shared" si="684"/>
        <v>0.48882351885364406</v>
      </c>
      <c r="N684" s="623">
        <f t="shared" si="685"/>
        <v>2.6768464715944402</v>
      </c>
      <c r="O684" s="623">
        <f t="shared" si="686"/>
        <v>-0.33315352840555956</v>
      </c>
      <c r="P684" s="645">
        <f t="shared" si="687"/>
        <v>11.068223535068423</v>
      </c>
    </row>
    <row r="685" spans="2:16" ht="15">
      <c r="B685" s="96">
        <v>45554</v>
      </c>
      <c r="C685" s="800">
        <v>3.01</v>
      </c>
      <c r="H685" s="646">
        <f>+'BRL USD'!AT905</f>
        <v>5.4183000000000003</v>
      </c>
      <c r="I685" s="646">
        <f>+RBOB!AV905</f>
        <v>2.06</v>
      </c>
      <c r="J685" s="622">
        <f t="shared" si="681"/>
        <v>1.81</v>
      </c>
      <c r="K685" s="622">
        <f t="shared" si="682"/>
        <v>0.47815132000000005</v>
      </c>
      <c r="L685" s="622">
        <f t="shared" si="683"/>
        <v>2.384197995681302E-2</v>
      </c>
      <c r="M685" s="623">
        <f t="shared" si="684"/>
        <v>0.50199329995681308</v>
      </c>
      <c r="N685" s="623">
        <f t="shared" si="685"/>
        <v>2.7199502971560006</v>
      </c>
      <c r="O685" s="623">
        <f t="shared" si="686"/>
        <v>-0.29004970284399922</v>
      </c>
      <c r="P685" s="645">
        <f t="shared" si="687"/>
        <v>9.6362027522923341</v>
      </c>
    </row>
    <row r="686" spans="2:16" ht="15">
      <c r="B686" s="96">
        <v>45555</v>
      </c>
      <c r="C686" s="800">
        <v>3.01</v>
      </c>
      <c r="H686" s="646">
        <f>+'BRL USD'!AT906</f>
        <v>5.4768999999999997</v>
      </c>
      <c r="I686" s="646">
        <f>+RBOB!AV906</f>
        <v>2.0364</v>
      </c>
      <c r="J686" s="622">
        <f t="shared" ref="J686:J689" si="688">+I686-0.25</f>
        <v>1.7864</v>
      </c>
      <c r="K686" s="622">
        <f t="shared" ref="K686:K689" si="689">(+J686*$K$30)/1000</f>
        <v>0.47191686080000006</v>
      </c>
      <c r="L686" s="622">
        <f t="shared" ref="L686:L689" si="690">((75/H686)+10)/1000</f>
        <v>2.3693877923642939E-2</v>
      </c>
      <c r="M686" s="623">
        <f t="shared" ref="M686:M689" si="691">+K686+L686</f>
        <v>0.49561073872364297</v>
      </c>
      <c r="N686" s="623">
        <f t="shared" ref="N686:N689" si="692">+M686*H686</f>
        <v>2.7144104549155199</v>
      </c>
      <c r="O686" s="623">
        <f t="shared" ref="O686:O689" si="693">+N686-C686</f>
        <v>-0.29558954508447988</v>
      </c>
      <c r="P686" s="645">
        <f t="shared" ref="P686:P689" si="694">(1-(+N686/C686))*100</f>
        <v>9.8202506672584668</v>
      </c>
    </row>
    <row r="687" spans="2:16" ht="15">
      <c r="B687" s="96">
        <v>45558</v>
      </c>
      <c r="C687" s="800">
        <v>3.01</v>
      </c>
      <c r="H687" s="646">
        <f>+'BRL USD'!AT907</f>
        <v>5.5439999999999996</v>
      </c>
      <c r="I687" s="646">
        <f>+RBOB!AV907</f>
        <v>1.9902</v>
      </c>
      <c r="J687" s="622">
        <f t="shared" si="688"/>
        <v>1.7402</v>
      </c>
      <c r="K687" s="622">
        <f t="shared" si="689"/>
        <v>0.45971211440000004</v>
      </c>
      <c r="L687" s="622">
        <f t="shared" si="690"/>
        <v>2.3528138528138526E-2</v>
      </c>
      <c r="M687" s="623">
        <f t="shared" si="691"/>
        <v>0.48324025292813855</v>
      </c>
      <c r="N687" s="623">
        <f t="shared" si="692"/>
        <v>2.6790839622335998</v>
      </c>
      <c r="O687" s="623">
        <f t="shared" si="693"/>
        <v>-0.3309160377664</v>
      </c>
      <c r="P687" s="645">
        <f t="shared" si="694"/>
        <v>10.993888297887045</v>
      </c>
    </row>
    <row r="688" spans="2:16" ht="15">
      <c r="B688" s="96">
        <v>45559</v>
      </c>
      <c r="C688" s="800">
        <v>3.01</v>
      </c>
      <c r="H688" s="646">
        <f>+'BRL USD'!AT908</f>
        <v>5.4695999999999998</v>
      </c>
      <c r="I688" s="646">
        <f>+RBOB!AV908</f>
        <v>2.0297000000000001</v>
      </c>
      <c r="J688" s="622">
        <f t="shared" si="688"/>
        <v>1.7797000000000001</v>
      </c>
      <c r="K688" s="622">
        <f t="shared" si="689"/>
        <v>0.47014690840000006</v>
      </c>
      <c r="L688" s="622">
        <f t="shared" si="690"/>
        <v>2.3712154453707768E-2</v>
      </c>
      <c r="M688" s="623">
        <f t="shared" si="691"/>
        <v>0.49385906285370784</v>
      </c>
      <c r="N688" s="623">
        <f t="shared" si="692"/>
        <v>2.7012115301846404</v>
      </c>
      <c r="O688" s="623">
        <f t="shared" si="693"/>
        <v>-0.30878846981535935</v>
      </c>
      <c r="P688" s="645">
        <f t="shared" si="694"/>
        <v>10.258753150011934</v>
      </c>
    </row>
    <row r="689" spans="2:16" ht="15">
      <c r="B689" s="96">
        <v>45560</v>
      </c>
      <c r="C689" s="800">
        <v>3.01</v>
      </c>
      <c r="H689" s="646">
        <f>+'BRL USD'!AT909</f>
        <v>5.4729999999999999</v>
      </c>
      <c r="I689" s="646">
        <f>+RBOB!AV909</f>
        <v>1.9999</v>
      </c>
      <c r="J689" s="622">
        <f t="shared" si="688"/>
        <v>1.7499</v>
      </c>
      <c r="K689" s="622">
        <f t="shared" si="689"/>
        <v>0.46227458280000006</v>
      </c>
      <c r="L689" s="622">
        <f t="shared" si="690"/>
        <v>2.3703636031427007E-2</v>
      </c>
      <c r="M689" s="623">
        <f t="shared" si="691"/>
        <v>0.48597821883142706</v>
      </c>
      <c r="N689" s="623">
        <f t="shared" si="692"/>
        <v>2.6597587916644003</v>
      </c>
      <c r="O689" s="623">
        <f t="shared" si="693"/>
        <v>-0.35024120833559946</v>
      </c>
      <c r="P689" s="645">
        <f t="shared" si="694"/>
        <v>11.635920542710942</v>
      </c>
    </row>
    <row r="690" spans="2:16" ht="15">
      <c r="B690" s="96">
        <v>45561</v>
      </c>
      <c r="C690" s="800">
        <v>3.01</v>
      </c>
      <c r="H690" s="646">
        <f>+'BRL USD'!AT910</f>
        <v>5.4405999999999999</v>
      </c>
      <c r="I690" s="646">
        <f>+RBOB!AV910</f>
        <v>1.9613</v>
      </c>
      <c r="J690" s="622">
        <f t="shared" ref="J690" si="695">+I690-0.25</f>
        <v>1.7113</v>
      </c>
      <c r="K690" s="622">
        <f t="shared" ref="K690" si="696">(+J690*$K$30)/1000</f>
        <v>0.45207754360000008</v>
      </c>
      <c r="L690" s="622">
        <f t="shared" ref="L690" si="697">((75/H690)+10)/1000</f>
        <v>2.3785244274528543E-2</v>
      </c>
      <c r="M690" s="623">
        <f t="shared" ref="M690" si="698">+K690+L690</f>
        <v>0.47586278787452863</v>
      </c>
      <c r="N690" s="623">
        <f t="shared" ref="N690" si="699">+M690*H690</f>
        <v>2.5889790837101603</v>
      </c>
      <c r="O690" s="623">
        <f t="shared" ref="O690" si="700">+N690-C690</f>
        <v>-0.42102091628983951</v>
      </c>
      <c r="P690" s="645">
        <f t="shared" ref="P690" si="701">(1-(+N690/C690))*100</f>
        <v>13.987405856805301</v>
      </c>
    </row>
    <row r="691" spans="2:16" ht="15">
      <c r="B691" s="96">
        <v>45562</v>
      </c>
      <c r="C691" s="800">
        <v>3.01</v>
      </c>
      <c r="H691" s="646">
        <f>+'BRL USD'!AT911</f>
        <v>5.4424999999999999</v>
      </c>
      <c r="I691" s="646">
        <f>+RBOB!AV911</f>
        <v>1.9530000000000001</v>
      </c>
      <c r="J691" s="622">
        <f t="shared" ref="J691" si="702">+I691-0.25</f>
        <v>1.7030000000000001</v>
      </c>
      <c r="K691" s="622">
        <f t="shared" ref="K691" si="703">(+J691*$K$30)/1000</f>
        <v>0.44988491600000008</v>
      </c>
      <c r="L691" s="622">
        <f t="shared" ref="L691" si="704">((75/H691)+10)/1000</f>
        <v>2.3780431786862656E-2</v>
      </c>
      <c r="M691" s="623">
        <f t="shared" ref="M691" si="705">+K691+L691</f>
        <v>0.47366534778686276</v>
      </c>
      <c r="N691" s="623">
        <f t="shared" ref="N691" si="706">+M691*H691</f>
        <v>2.5779236553300007</v>
      </c>
      <c r="O691" s="623">
        <f t="shared" ref="O691" si="707">+N691-C691</f>
        <v>-0.43207634466999911</v>
      </c>
      <c r="P691" s="645">
        <f t="shared" ref="P691" si="708">(1-(+N691/C691))*100</f>
        <v>14.354695836212594</v>
      </c>
    </row>
    <row r="692" spans="2:16" ht="15">
      <c r="B692" s="96">
        <v>45565</v>
      </c>
      <c r="C692" s="800">
        <v>3.01</v>
      </c>
      <c r="D692" s="800"/>
      <c r="H692" s="646">
        <f>+'BRL USD'!AT912</f>
        <v>5.4474999999999998</v>
      </c>
      <c r="I692" s="646">
        <f>+RBOB!AV912</f>
        <v>1.9621</v>
      </c>
      <c r="J692" s="622">
        <f t="shared" ref="J692" si="709">+I692-0.25</f>
        <v>1.7121</v>
      </c>
      <c r="K692" s="622">
        <f t="shared" ref="K692" si="710">(+J692*$K$30)/1000</f>
        <v>0.45228888120000005</v>
      </c>
      <c r="L692" s="622">
        <f t="shared" ref="L692" si="711">((75/H692)+10)/1000</f>
        <v>2.376778338687471E-2</v>
      </c>
      <c r="M692" s="623">
        <f t="shared" ref="M692" si="712">+K692+L692</f>
        <v>0.47605666458687473</v>
      </c>
      <c r="N692" s="623">
        <f t="shared" ref="N692" si="713">+M692*H692</f>
        <v>2.5933186803370001</v>
      </c>
      <c r="O692" s="623">
        <f t="shared" ref="O692" si="714">+N692-C692</f>
        <v>-0.41668131966299971</v>
      </c>
      <c r="P692" s="645">
        <f t="shared" ref="P692" si="715">(1-(+N692/C692))*100</f>
        <v>13.843233211395345</v>
      </c>
    </row>
    <row r="693" spans="2:16" ht="15">
      <c r="B693" s="96">
        <v>45566</v>
      </c>
      <c r="C693" s="800">
        <v>3.01</v>
      </c>
      <c r="D693" s="800"/>
      <c r="H693" s="646">
        <f>+'BRL USD'!AU913</f>
        <v>5.4515000000000002</v>
      </c>
      <c r="I693" s="646">
        <f>+RBOB!AW913</f>
        <v>1.9665999999999999</v>
      </c>
      <c r="J693" s="622">
        <f t="shared" ref="J693" si="716">+I693-0.25</f>
        <v>1.7165999999999999</v>
      </c>
      <c r="K693" s="622">
        <f t="shared" ref="K693" si="717">(+J693*$K$30)/1000</f>
        <v>0.4534776552</v>
      </c>
      <c r="L693" s="622">
        <f t="shared" ref="L693" si="718">((75/H693)+10)/1000</f>
        <v>2.375768137209942E-2</v>
      </c>
      <c r="M693" s="623">
        <f t="shared" ref="M693" si="719">+K693+L693</f>
        <v>0.47723533657209943</v>
      </c>
      <c r="N693" s="623">
        <f t="shared" ref="N693" si="720">+M693*H693</f>
        <v>2.6016484373228002</v>
      </c>
      <c r="O693" s="623">
        <f t="shared" ref="O693" si="721">+N693-C693</f>
        <v>-0.40835156267719963</v>
      </c>
      <c r="P693" s="645">
        <f t="shared" ref="P693" si="722">(1-(+N693/C693))*100</f>
        <v>13.56649709891029</v>
      </c>
    </row>
    <row r="694" spans="2:16" ht="15">
      <c r="B694" s="96">
        <v>45567</v>
      </c>
      <c r="C694" s="800">
        <v>3.01</v>
      </c>
      <c r="D694" s="800"/>
      <c r="H694" s="646">
        <f>+'BRL USD'!AU914</f>
        <v>5.4298999999999999</v>
      </c>
      <c r="I694" s="646">
        <f>+RBOB!AW914</f>
        <v>1.9859</v>
      </c>
      <c r="J694" s="622">
        <f t="shared" ref="J694:J699" si="723">+I694-0.25</f>
        <v>1.7359</v>
      </c>
      <c r="K694" s="622">
        <f t="shared" ref="K694:K699" si="724">(+J694*$K$30)/1000</f>
        <v>0.45857617480000007</v>
      </c>
      <c r="L694" s="622">
        <f t="shared" ref="L694:L699" si="725">((75/H694)+10)/1000</f>
        <v>2.3812409068306971E-2</v>
      </c>
      <c r="M694" s="623">
        <f t="shared" ref="M694:M699" si="726">+K694+L694</f>
        <v>0.48238858386830702</v>
      </c>
      <c r="N694" s="623">
        <f t="shared" ref="N694:N699" si="727">+M694*H694</f>
        <v>2.6193217715465202</v>
      </c>
      <c r="O694" s="623">
        <f t="shared" ref="O694:O699" si="728">+N694-C694</f>
        <v>-0.39067822845347955</v>
      </c>
      <c r="P694" s="645">
        <f t="shared" ref="P694:P699" si="729">(1-(+N694/C694))*100</f>
        <v>12.979343137989352</v>
      </c>
    </row>
    <row r="695" spans="2:16" ht="15">
      <c r="B695" s="96">
        <v>45568</v>
      </c>
      <c r="C695" s="800">
        <v>3.01</v>
      </c>
      <c r="D695" s="800"/>
      <c r="H695" s="646">
        <f>+'BRL USD'!AU915</f>
        <v>5.4843999999999999</v>
      </c>
      <c r="I695" s="646">
        <f>+RBOB!AW915</f>
        <v>2.0926</v>
      </c>
      <c r="J695" s="622">
        <f t="shared" si="723"/>
        <v>1.8426</v>
      </c>
      <c r="K695" s="622">
        <f t="shared" si="724"/>
        <v>0.48676332720000004</v>
      </c>
      <c r="L695" s="622">
        <f t="shared" si="725"/>
        <v>2.3675151338341478E-2</v>
      </c>
      <c r="M695" s="623">
        <f t="shared" si="726"/>
        <v>0.51043847853834157</v>
      </c>
      <c r="N695" s="623">
        <f t="shared" si="727"/>
        <v>2.7994487916956805</v>
      </c>
      <c r="O695" s="623">
        <f t="shared" si="728"/>
        <v>-0.21055120830431928</v>
      </c>
      <c r="P695" s="645">
        <f t="shared" si="729"/>
        <v>6.9950567542963249</v>
      </c>
    </row>
    <row r="696" spans="2:16" ht="15">
      <c r="B696" s="96">
        <v>45569</v>
      </c>
      <c r="C696" s="800">
        <v>3.01</v>
      </c>
      <c r="H696" s="646">
        <f>+'BRL USD'!AU916</f>
        <v>5.468</v>
      </c>
      <c r="I696" s="646">
        <f>+RBOB!AW916</f>
        <v>2.0958000000000001</v>
      </c>
      <c r="J696" s="622">
        <f t="shared" si="723"/>
        <v>1.8458000000000001</v>
      </c>
      <c r="K696" s="622">
        <f t="shared" si="724"/>
        <v>0.4876086776000001</v>
      </c>
      <c r="L696" s="622">
        <f t="shared" si="725"/>
        <v>2.3716166788588147E-2</v>
      </c>
      <c r="M696" s="623">
        <f t="shared" si="726"/>
        <v>0.51132484438858827</v>
      </c>
      <c r="N696" s="623">
        <f t="shared" si="727"/>
        <v>2.7959242491168008</v>
      </c>
      <c r="O696" s="623">
        <f t="shared" si="728"/>
        <v>-0.21407575088319897</v>
      </c>
      <c r="P696" s="645">
        <f t="shared" si="729"/>
        <v>7.1121511921328544</v>
      </c>
    </row>
    <row r="697" spans="2:16" ht="15">
      <c r="B697" s="96">
        <v>45572</v>
      </c>
      <c r="C697" s="800">
        <v>3.01</v>
      </c>
      <c r="H697" s="646">
        <f>+'BRL USD'!AU917</f>
        <v>5.4619999999999997</v>
      </c>
      <c r="I697" s="646">
        <f>+RBOB!AW917</f>
        <v>2.1537999999999999</v>
      </c>
      <c r="J697" s="622">
        <f t="shared" si="723"/>
        <v>1.9037999999999999</v>
      </c>
      <c r="K697" s="622">
        <f t="shared" si="724"/>
        <v>0.5029306536</v>
      </c>
      <c r="L697" s="622">
        <f t="shared" si="725"/>
        <v>2.3731233980227025E-2</v>
      </c>
      <c r="M697" s="623">
        <f t="shared" si="726"/>
        <v>0.52666188758022703</v>
      </c>
      <c r="N697" s="623">
        <f t="shared" si="727"/>
        <v>2.8766272299632001</v>
      </c>
      <c r="O697" s="623">
        <f t="shared" si="728"/>
        <v>-0.1333727700367997</v>
      </c>
      <c r="P697" s="645">
        <f t="shared" si="729"/>
        <v>4.4309890377674304</v>
      </c>
    </row>
    <row r="698" spans="2:16" ht="15">
      <c r="B698" s="96">
        <v>45573</v>
      </c>
      <c r="C698" s="800">
        <v>3.01</v>
      </c>
      <c r="H698" s="646">
        <f>+'BRL USD'!AU918</f>
        <v>5.5190999999999999</v>
      </c>
      <c r="I698" s="646">
        <f>+RBOB!AW918</f>
        <v>2.0680999999999998</v>
      </c>
      <c r="J698" s="622">
        <f t="shared" si="723"/>
        <v>1.8180999999999998</v>
      </c>
      <c r="K698" s="622">
        <f t="shared" si="724"/>
        <v>0.48029111320000001</v>
      </c>
      <c r="L698" s="622">
        <f t="shared" si="725"/>
        <v>2.3589172147632766E-2</v>
      </c>
      <c r="M698" s="623">
        <f t="shared" si="726"/>
        <v>0.50388028534763274</v>
      </c>
      <c r="N698" s="623">
        <f t="shared" si="727"/>
        <v>2.7809656828621199</v>
      </c>
      <c r="O698" s="623">
        <f t="shared" si="728"/>
        <v>-0.22903431713787992</v>
      </c>
      <c r="P698" s="645">
        <f t="shared" si="729"/>
        <v>7.609113526175415</v>
      </c>
    </row>
    <row r="699" spans="2:16" ht="15">
      <c r="B699" s="96">
        <v>45574</v>
      </c>
      <c r="C699" s="800">
        <v>3.01</v>
      </c>
      <c r="H699" s="646">
        <f>+'BRL USD'!AU919</f>
        <v>5.5731000000000002</v>
      </c>
      <c r="I699" s="646">
        <f>+RBOB!AW919</f>
        <v>2.0663999999999998</v>
      </c>
      <c r="J699" s="622">
        <f t="shared" si="723"/>
        <v>1.8163999999999998</v>
      </c>
      <c r="K699" s="622">
        <f t="shared" si="724"/>
        <v>0.47984202079999999</v>
      </c>
      <c r="L699" s="622">
        <f t="shared" si="725"/>
        <v>2.3457501211175107E-2</v>
      </c>
      <c r="M699" s="623">
        <f t="shared" si="726"/>
        <v>0.50329952201117512</v>
      </c>
      <c r="N699" s="623">
        <f t="shared" si="727"/>
        <v>2.8049385661204802</v>
      </c>
      <c r="O699" s="623">
        <f t="shared" si="728"/>
        <v>-0.20506143387951958</v>
      </c>
      <c r="P699" s="645">
        <f t="shared" si="729"/>
        <v>6.8126722219109537</v>
      </c>
    </row>
    <row r="700" spans="2:16" ht="15">
      <c r="B700" s="96">
        <v>45575</v>
      </c>
      <c r="C700" s="800">
        <v>3.01</v>
      </c>
      <c r="H700" s="646">
        <f>+'BRL USD'!AU920</f>
        <v>5.5812999999999997</v>
      </c>
      <c r="I700" s="646">
        <f>+RBOB!AW920</f>
        <v>2.1509</v>
      </c>
      <c r="J700" s="622">
        <f t="shared" ref="J700:J706" si="730">+I700-0.25</f>
        <v>1.9009</v>
      </c>
      <c r="K700" s="622">
        <f t="shared" ref="K700:K706" si="731">(+J700*$K$30)/1000</f>
        <v>0.50216455480000011</v>
      </c>
      <c r="L700" s="622">
        <f t="shared" ref="L700:L706" si="732">((75/H700)+10)/1000</f>
        <v>2.3437729561213337E-2</v>
      </c>
      <c r="M700" s="623">
        <f t="shared" ref="M700:M706" si="733">+K700+L700</f>
        <v>0.52560228436121348</v>
      </c>
      <c r="N700" s="623">
        <f t="shared" ref="N700:N706" si="734">+M700*H700</f>
        <v>2.9335440297052404</v>
      </c>
      <c r="O700" s="623">
        <f t="shared" ref="O700:O706" si="735">+N700-C700</f>
        <v>-7.6455970294759368E-2</v>
      </c>
      <c r="P700" s="645">
        <f t="shared" ref="P700:P706" si="736">(1-(+N700/C700))*100</f>
        <v>2.5400654582976578</v>
      </c>
    </row>
    <row r="701" spans="2:16" ht="15">
      <c r="B701" s="96">
        <v>45576</v>
      </c>
      <c r="C701" s="800">
        <v>3.01</v>
      </c>
      <c r="H701" s="646">
        <f>+'BRL USD'!AU921</f>
        <v>5.6257000000000001</v>
      </c>
      <c r="I701" s="646">
        <f>+RBOB!AW921</f>
        <v>2.1516000000000002</v>
      </c>
      <c r="J701" s="622">
        <f t="shared" si="730"/>
        <v>1.9016000000000002</v>
      </c>
      <c r="K701" s="622">
        <f t="shared" si="731"/>
        <v>0.50234947520000006</v>
      </c>
      <c r="L701" s="622">
        <f t="shared" si="732"/>
        <v>2.3331674280533978E-2</v>
      </c>
      <c r="M701" s="623">
        <f t="shared" si="733"/>
        <v>0.52568114948053402</v>
      </c>
      <c r="N701" s="623">
        <f t="shared" si="734"/>
        <v>2.9573244426326402</v>
      </c>
      <c r="O701" s="623">
        <f t="shared" si="735"/>
        <v>-5.2675557367359627E-2</v>
      </c>
      <c r="P701" s="645">
        <f t="shared" si="736"/>
        <v>1.7500185171880234</v>
      </c>
    </row>
    <row r="702" spans="2:16" ht="15">
      <c r="B702" s="96">
        <v>45579</v>
      </c>
      <c r="C702" s="800">
        <v>3.01</v>
      </c>
      <c r="H702" s="646">
        <f>+'BRL USD'!AU922</f>
        <v>5.6039000000000003</v>
      </c>
      <c r="I702" s="646">
        <f>+RBOB!AW922</f>
        <v>2.1086</v>
      </c>
      <c r="J702" s="622">
        <f t="shared" si="730"/>
        <v>1.8586</v>
      </c>
      <c r="K702" s="622">
        <f t="shared" si="731"/>
        <v>0.4909900792000001</v>
      </c>
      <c r="L702" s="622">
        <f t="shared" si="732"/>
        <v>2.3383536465675689E-2</v>
      </c>
      <c r="M702" s="623">
        <f t="shared" si="733"/>
        <v>0.51437361566567574</v>
      </c>
      <c r="N702" s="623">
        <f t="shared" si="734"/>
        <v>2.8824983048288804</v>
      </c>
      <c r="O702" s="623">
        <f t="shared" si="735"/>
        <v>-0.12750169517111942</v>
      </c>
      <c r="P702" s="645">
        <f t="shared" si="736"/>
        <v>4.2359367166484807</v>
      </c>
    </row>
    <row r="703" spans="2:16" ht="15">
      <c r="B703" s="96">
        <v>45580</v>
      </c>
      <c r="C703" s="800">
        <v>3.01</v>
      </c>
      <c r="H703" s="646">
        <f>+'BRL USD'!AU923</f>
        <v>5.6372</v>
      </c>
      <c r="I703" s="646">
        <f>+RBOB!AW923</f>
        <v>2.0377000000000001</v>
      </c>
      <c r="J703" s="622">
        <f t="shared" si="730"/>
        <v>1.7877000000000001</v>
      </c>
      <c r="K703" s="622">
        <f t="shared" si="731"/>
        <v>0.47226028440000006</v>
      </c>
      <c r="L703" s="622">
        <f t="shared" si="732"/>
        <v>2.3304477400127723E-2</v>
      </c>
      <c r="M703" s="623">
        <f t="shared" si="733"/>
        <v>0.49556476180012776</v>
      </c>
      <c r="N703" s="623">
        <f t="shared" si="734"/>
        <v>2.7935976752196803</v>
      </c>
      <c r="O703" s="623">
        <f t="shared" si="735"/>
        <v>-0.21640232478031951</v>
      </c>
      <c r="P703" s="645">
        <f t="shared" si="736"/>
        <v>7.1894460059906855</v>
      </c>
    </row>
    <row r="704" spans="2:16" ht="15">
      <c r="B704" s="96">
        <v>45581</v>
      </c>
      <c r="C704" s="800">
        <v>3.01</v>
      </c>
      <c r="H704" s="646">
        <f>+'BRL USD'!AU924</f>
        <v>5.6742999999999997</v>
      </c>
      <c r="I704" s="646">
        <f>+RBOB!AW924</f>
        <v>2.0402999999999998</v>
      </c>
      <c r="J704" s="622">
        <f t="shared" si="730"/>
        <v>1.7902999999999998</v>
      </c>
      <c r="K704" s="622">
        <f t="shared" si="731"/>
        <v>0.47294713159999996</v>
      </c>
      <c r="L704" s="622">
        <f t="shared" si="732"/>
        <v>2.3217489381950195E-2</v>
      </c>
      <c r="M704" s="623">
        <f t="shared" si="733"/>
        <v>0.49616462098195013</v>
      </c>
      <c r="N704" s="623">
        <f t="shared" si="734"/>
        <v>2.8153869088378793</v>
      </c>
      <c r="O704" s="623">
        <f t="shared" si="735"/>
        <v>-0.19461309116212044</v>
      </c>
      <c r="P704" s="645">
        <f t="shared" si="736"/>
        <v>6.4655512013993555</v>
      </c>
    </row>
    <row r="705" spans="2:16" ht="15">
      <c r="B705" s="96">
        <v>45582</v>
      </c>
      <c r="C705" s="800">
        <v>3.01</v>
      </c>
      <c r="H705" s="646">
        <f>+'BRL USD'!AU925</f>
        <v>5.6752000000000002</v>
      </c>
      <c r="I705" s="646">
        <f>+RBOB!AW925</f>
        <v>2.0468000000000002</v>
      </c>
      <c r="J705" s="622">
        <f t="shared" si="730"/>
        <v>1.7968000000000002</v>
      </c>
      <c r="K705" s="622">
        <f t="shared" si="731"/>
        <v>0.47466424960000014</v>
      </c>
      <c r="L705" s="622">
        <f t="shared" si="732"/>
        <v>2.3215393290104313E-2</v>
      </c>
      <c r="M705" s="623">
        <f t="shared" si="733"/>
        <v>0.49787964289010445</v>
      </c>
      <c r="N705" s="623">
        <f t="shared" si="734"/>
        <v>2.8255665493299209</v>
      </c>
      <c r="O705" s="623">
        <f t="shared" si="735"/>
        <v>-0.18443345067007888</v>
      </c>
      <c r="P705" s="645">
        <f t="shared" si="736"/>
        <v>6.1273571651188963</v>
      </c>
    </row>
    <row r="706" spans="2:16" ht="15">
      <c r="B706" s="96">
        <v>45583</v>
      </c>
      <c r="C706" s="800">
        <v>3.01</v>
      </c>
      <c r="H706" s="646">
        <f>+'BRL USD'!AU926</f>
        <v>5.6665999999999999</v>
      </c>
      <c r="I706" s="646">
        <f>+RBOB!AW926</f>
        <v>2.0019999999999998</v>
      </c>
      <c r="J706" s="622">
        <f t="shared" si="730"/>
        <v>1.7519999999999998</v>
      </c>
      <c r="K706" s="622">
        <f t="shared" si="731"/>
        <v>0.46282934399999998</v>
      </c>
      <c r="L706" s="622">
        <f t="shared" si="732"/>
        <v>2.3235449828821517E-2</v>
      </c>
      <c r="M706" s="623">
        <f t="shared" si="733"/>
        <v>0.48606479382882151</v>
      </c>
      <c r="N706" s="623">
        <f t="shared" si="734"/>
        <v>2.7543347607104001</v>
      </c>
      <c r="O706" s="623">
        <f t="shared" si="735"/>
        <v>-0.25566523928959972</v>
      </c>
      <c r="P706" s="645">
        <f t="shared" si="736"/>
        <v>8.4938617704185972</v>
      </c>
    </row>
    <row r="707" spans="2:16" ht="15">
      <c r="B707" s="96">
        <v>45586</v>
      </c>
      <c r="C707" s="800">
        <v>3.01</v>
      </c>
      <c r="H707" s="646">
        <f>+'BRL USD'!AU927</f>
        <v>5.7061999999999999</v>
      </c>
      <c r="I707" s="646">
        <f>+RBOB!AW927</f>
        <v>2.0146999999999999</v>
      </c>
      <c r="J707" s="622">
        <f t="shared" ref="J707" si="737">+I707-0.25</f>
        <v>1.7646999999999999</v>
      </c>
      <c r="K707" s="622">
        <f t="shared" ref="K707" si="738">(+J707*$K$30)/1000</f>
        <v>0.46618432840000001</v>
      </c>
      <c r="L707" s="622">
        <f t="shared" ref="L707" si="739">((75/H707)+10)/1000</f>
        <v>2.3143598191440885E-2</v>
      </c>
      <c r="M707" s="623">
        <f t="shared" ref="M707" si="740">+K707+L707</f>
        <v>0.48932792659144092</v>
      </c>
      <c r="N707" s="623">
        <f t="shared" ref="N707" si="741">+M707*H707</f>
        <v>2.7922030147160801</v>
      </c>
      <c r="O707" s="623">
        <f t="shared" ref="O707" si="742">+N707-C707</f>
        <v>-0.21779698528391966</v>
      </c>
      <c r="P707" s="645">
        <f t="shared" ref="P707" si="743">(1-(+N707/C707))*100</f>
        <v>7.2357802419906854</v>
      </c>
    </row>
    <row r="708" spans="2:16" ht="15">
      <c r="B708" s="96">
        <v>45587</v>
      </c>
      <c r="C708" s="800">
        <v>3.01</v>
      </c>
      <c r="H708" s="646">
        <f>+'BRL USD'!AU928</f>
        <v>5.6951999999999998</v>
      </c>
      <c r="I708" s="646">
        <f>+RBOB!AW928</f>
        <v>2.0714999999999999</v>
      </c>
      <c r="J708" s="622">
        <f t="shared" ref="J708" si="744">+I708-0.25</f>
        <v>1.8214999999999999</v>
      </c>
      <c r="K708" s="622">
        <f t="shared" ref="K708" si="745">(+J708*$K$30)/1000</f>
        <v>0.48118929799999999</v>
      </c>
      <c r="L708" s="622">
        <f t="shared" ref="L708" si="746">((75/H708)+10)/1000</f>
        <v>2.3168984407922463E-2</v>
      </c>
      <c r="M708" s="623">
        <f t="shared" ref="M708" si="747">+K708+L708</f>
        <v>0.50435828240792246</v>
      </c>
      <c r="N708" s="623">
        <f t="shared" ref="N708" si="748">+M708*H708</f>
        <v>2.8724212899696</v>
      </c>
      <c r="O708" s="623">
        <f t="shared" ref="O708" si="749">+N708-C708</f>
        <v>-0.13757871003039979</v>
      </c>
      <c r="P708" s="645">
        <f t="shared" ref="P708" si="750">(1-(+N708/C708))*100</f>
        <v>4.5707212634684353</v>
      </c>
    </row>
    <row r="709" spans="2:16" ht="15">
      <c r="B709" s="96">
        <v>45588</v>
      </c>
      <c r="C709" s="800">
        <v>3.01</v>
      </c>
      <c r="H709" s="646">
        <f>+'BRL USD'!AU929</f>
        <v>5.7142999999999997</v>
      </c>
      <c r="I709" s="646">
        <f>+RBOB!AW929</f>
        <v>2.0413999999999999</v>
      </c>
      <c r="J709" s="622">
        <f t="shared" ref="J709" si="751">+I709-0.25</f>
        <v>1.7913999999999999</v>
      </c>
      <c r="K709" s="622">
        <f t="shared" ref="K709" si="752">(+J709*$K$30)/1000</f>
        <v>0.47323772080000004</v>
      </c>
      <c r="L709" s="622">
        <f t="shared" ref="L709" si="753">((75/H709)+10)/1000</f>
        <v>2.312496718758203E-2</v>
      </c>
      <c r="M709" s="623">
        <f t="shared" ref="M709" si="754">+K709+L709</f>
        <v>0.4963626879875821</v>
      </c>
      <c r="N709" s="623">
        <f t="shared" ref="N709" si="755">+M709*H709</f>
        <v>2.8363653079674402</v>
      </c>
      <c r="O709" s="623">
        <f t="shared" ref="O709" si="756">+N709-C709</f>
        <v>-0.17363469203255955</v>
      </c>
      <c r="P709" s="645">
        <f t="shared" ref="P709" si="757">(1-(+N709/C709))*100</f>
        <v>5.7685944196863677</v>
      </c>
    </row>
    <row r="710" spans="2:16" ht="15">
      <c r="B710" s="96">
        <v>45589</v>
      </c>
      <c r="C710" s="800">
        <v>3.01</v>
      </c>
      <c r="H710" s="646">
        <f>+'BRL USD'!AU930</f>
        <v>5.7081</v>
      </c>
      <c r="I710" s="646">
        <f>+RBOB!AW930</f>
        <v>2.0276999999999998</v>
      </c>
      <c r="J710" s="622">
        <f t="shared" ref="J710:J711" si="758">+I710-0.25</f>
        <v>1.7776999999999998</v>
      </c>
      <c r="K710" s="622">
        <f t="shared" ref="K710:K711" si="759">(+J710*$K$30)/1000</f>
        <v>0.46961856440000005</v>
      </c>
      <c r="L710" s="622">
        <f t="shared" ref="L710:L711" si="760">((75/H710)+10)/1000</f>
        <v>2.3139223209123878E-2</v>
      </c>
      <c r="M710" s="623">
        <f t="shared" ref="M710:M711" si="761">+K710+L710</f>
        <v>0.49275778760912392</v>
      </c>
      <c r="N710" s="623">
        <f t="shared" ref="N710:N711" si="762">+M710*H710</f>
        <v>2.8127107274516403</v>
      </c>
      <c r="O710" s="623">
        <f t="shared" ref="O710:O711" si="763">+N710-C710</f>
        <v>-0.19728927254835948</v>
      </c>
      <c r="P710" s="645">
        <f t="shared" ref="P710:P711" si="764">(1-(+N710/C710))*100</f>
        <v>6.5544608820052979</v>
      </c>
    </row>
    <row r="711" spans="2:16" ht="15">
      <c r="B711" s="96">
        <v>45590</v>
      </c>
      <c r="C711" s="800">
        <v>3.01</v>
      </c>
      <c r="H711" s="646">
        <f>+'BRL USD'!AU931</f>
        <v>5.6962999999999999</v>
      </c>
      <c r="I711" s="646">
        <f>+RBOB!AW931</f>
        <v>2.0785</v>
      </c>
      <c r="J711" s="622">
        <f t="shared" si="758"/>
        <v>1.8285</v>
      </c>
      <c r="K711" s="622">
        <f t="shared" si="759"/>
        <v>0.48303850200000004</v>
      </c>
      <c r="L711" s="622">
        <f t="shared" si="760"/>
        <v>2.3166441374225376E-2</v>
      </c>
      <c r="M711" s="623">
        <f t="shared" si="761"/>
        <v>0.50620494337422539</v>
      </c>
      <c r="N711" s="623">
        <f t="shared" si="762"/>
        <v>2.8834952189426</v>
      </c>
      <c r="O711" s="623">
        <f t="shared" si="763"/>
        <v>-0.12650478105739982</v>
      </c>
      <c r="P711" s="645">
        <f t="shared" si="764"/>
        <v>4.2028166464252443</v>
      </c>
    </row>
    <row r="712" spans="2:16" ht="15">
      <c r="B712" s="96">
        <v>45593</v>
      </c>
      <c r="C712" s="800">
        <v>3.01</v>
      </c>
      <c r="H712" s="646">
        <f>+'BRL USD'!AU932</f>
        <v>5.6981999999999999</v>
      </c>
      <c r="I712" s="646">
        <f>+RBOB!AW932</f>
        <v>1.9663999999999999</v>
      </c>
      <c r="J712" s="622">
        <f t="shared" ref="J712:J716" si="765">+I712-0.25</f>
        <v>1.7163999999999999</v>
      </c>
      <c r="K712" s="622">
        <f t="shared" ref="K712:K716" si="766">(+J712*$K$30)/1000</f>
        <v>0.45342482080000002</v>
      </c>
      <c r="L712" s="622">
        <f t="shared" ref="L712:L716" si="767">((75/H712)+10)/1000</f>
        <v>2.3162051174054964E-2</v>
      </c>
      <c r="M712" s="623">
        <f t="shared" ref="M712:M716" si="768">+K712+L712</f>
        <v>0.47658687197405497</v>
      </c>
      <c r="N712" s="623">
        <f t="shared" ref="N712:N716" si="769">+M712*H712</f>
        <v>2.7156873138825599</v>
      </c>
      <c r="O712" s="623">
        <f t="shared" ref="O712:O716" si="770">+N712-C712</f>
        <v>-0.29431268611743988</v>
      </c>
      <c r="P712" s="645">
        <f t="shared" ref="P712:P716" si="771">(1-(+N712/C712))*100</f>
        <v>9.7778301035694284</v>
      </c>
    </row>
    <row r="713" spans="2:16" ht="15">
      <c r="B713" s="96">
        <v>45594</v>
      </c>
      <c r="C713" s="800">
        <v>3.01</v>
      </c>
      <c r="H713" s="646">
        <f>+'BRL USD'!AU933</f>
        <v>5.37134</v>
      </c>
      <c r="I713" s="646">
        <f>+RBOB!AW933</f>
        <v>1.9518</v>
      </c>
      <c r="J713" s="622">
        <f t="shared" si="765"/>
        <v>1.7018</v>
      </c>
      <c r="K713" s="622">
        <f t="shared" si="766"/>
        <v>0.44956790960000004</v>
      </c>
      <c r="L713" s="622">
        <f t="shared" si="767"/>
        <v>2.3962996198341569E-2</v>
      </c>
      <c r="M713" s="623">
        <f t="shared" si="768"/>
        <v>0.47353090579834162</v>
      </c>
      <c r="N713" s="623">
        <f t="shared" si="769"/>
        <v>2.5434954955508644</v>
      </c>
      <c r="O713" s="623">
        <f t="shared" si="770"/>
        <v>-0.46650450444913538</v>
      </c>
      <c r="P713" s="645">
        <f t="shared" si="771"/>
        <v>15.498488519904829</v>
      </c>
    </row>
    <row r="714" spans="2:16" ht="15">
      <c r="B714" s="96">
        <v>45595</v>
      </c>
      <c r="C714" s="800">
        <v>3.01</v>
      </c>
      <c r="H714" s="646">
        <f>+'BRL USD'!AU934</f>
        <v>5.7794999999999996</v>
      </c>
      <c r="I714" s="646">
        <f>+RBOB!AW934</f>
        <v>1.9957</v>
      </c>
      <c r="J714" s="622">
        <f t="shared" si="765"/>
        <v>1.7457</v>
      </c>
      <c r="K714" s="622">
        <f t="shared" si="766"/>
        <v>0.46116506040000005</v>
      </c>
      <c r="L714" s="622">
        <f t="shared" si="767"/>
        <v>2.2976901116013498E-2</v>
      </c>
      <c r="M714" s="623">
        <f t="shared" si="768"/>
        <v>0.48414196151601352</v>
      </c>
      <c r="N714" s="623">
        <f t="shared" si="769"/>
        <v>2.7980984665817998</v>
      </c>
      <c r="O714" s="623">
        <f t="shared" si="770"/>
        <v>-0.21190153341819995</v>
      </c>
      <c r="P714" s="645">
        <f t="shared" si="771"/>
        <v>7.0399180537607968</v>
      </c>
    </row>
    <row r="715" spans="2:16" ht="15">
      <c r="B715" s="96">
        <v>45596</v>
      </c>
      <c r="C715" s="800">
        <v>3.01</v>
      </c>
      <c r="H715" s="646">
        <f>+'BRL USD'!AU935</f>
        <v>5.7773000000000003</v>
      </c>
      <c r="I715" s="646">
        <f>+RBOB!AW935</f>
        <v>2.0034999999999998</v>
      </c>
      <c r="J715" s="622">
        <f t="shared" si="765"/>
        <v>1.7534999999999998</v>
      </c>
      <c r="K715" s="622">
        <f t="shared" si="766"/>
        <v>0.46322560199999996</v>
      </c>
      <c r="L715" s="622">
        <f t="shared" si="767"/>
        <v>2.2981842729302614E-2</v>
      </c>
      <c r="M715" s="623">
        <f t="shared" si="768"/>
        <v>0.48620744472930255</v>
      </c>
      <c r="N715" s="623">
        <f t="shared" si="769"/>
        <v>2.8089662704345999</v>
      </c>
      <c r="O715" s="623">
        <f t="shared" si="770"/>
        <v>-0.20103372956539989</v>
      </c>
      <c r="P715" s="645">
        <f t="shared" si="771"/>
        <v>6.6788614473554775</v>
      </c>
    </row>
    <row r="716" spans="2:16" ht="15">
      <c r="B716" s="96">
        <v>45597</v>
      </c>
      <c r="C716" s="800">
        <v>3.01</v>
      </c>
      <c r="H716" s="646">
        <f>+'BRL USD'!AV936</f>
        <v>5.7780088981337032</v>
      </c>
      <c r="I716" s="646">
        <f>+RBOB!AX936</f>
        <v>1.9664999999999999</v>
      </c>
      <c r="J716" s="622">
        <f t="shared" si="765"/>
        <v>1.7164999999999999</v>
      </c>
      <c r="K716" s="622">
        <f t="shared" si="766"/>
        <v>0.45345123800000003</v>
      </c>
      <c r="L716" s="622">
        <f t="shared" si="767"/>
        <v>2.2980249999999997E-2</v>
      </c>
      <c r="M716" s="623">
        <f t="shared" si="768"/>
        <v>0.47643148800000001</v>
      </c>
      <c r="N716" s="623">
        <f t="shared" si="769"/>
        <v>2.7528253770150806</v>
      </c>
      <c r="O716" s="623">
        <f t="shared" si="770"/>
        <v>-0.25717462298491922</v>
      </c>
      <c r="P716" s="645">
        <f t="shared" si="771"/>
        <v>8.5440074081368564</v>
      </c>
    </row>
    <row r="717" spans="2:16" ht="15">
      <c r="B717" s="96">
        <v>45600</v>
      </c>
      <c r="C717" s="800">
        <v>3.01</v>
      </c>
      <c r="H717" s="646">
        <f>+'BRL USD'!AV937</f>
        <v>5.7892000000000001</v>
      </c>
      <c r="I717" s="646">
        <f>+RBOB!AX937</f>
        <v>2.0192000000000001</v>
      </c>
      <c r="J717" s="622">
        <f t="shared" ref="J717" si="772">+I717-0.25</f>
        <v>1.7692000000000001</v>
      </c>
      <c r="K717" s="622">
        <f t="shared" ref="K717" si="773">(+J717*$K$30)/1000</f>
        <v>0.46737310240000007</v>
      </c>
      <c r="L717" s="622">
        <f t="shared" ref="L717" si="774">((75/H717)+10)/1000</f>
        <v>2.2955157880190698E-2</v>
      </c>
      <c r="M717" s="623">
        <f t="shared" ref="M717" si="775">+K717+L717</f>
        <v>0.49032826028019078</v>
      </c>
      <c r="N717" s="623">
        <f t="shared" ref="N717" si="776">+M717*H717</f>
        <v>2.8386083644140805</v>
      </c>
      <c r="O717" s="623">
        <f t="shared" ref="O717" si="777">+N717-C717</f>
        <v>-0.1713916355859193</v>
      </c>
      <c r="P717" s="645">
        <f t="shared" ref="P717" si="778">(1-(+N717/C717))*100</f>
        <v>5.69407427195745</v>
      </c>
    </row>
    <row r="718" spans="2:16" ht="15">
      <c r="B718" s="96">
        <v>45601</v>
      </c>
      <c r="C718" s="800">
        <v>3.01</v>
      </c>
      <c r="H718" s="646">
        <f>+'BRL USD'!AV938</f>
        <v>5.7839999999999998</v>
      </c>
      <c r="I718" s="646">
        <f>+RBOB!AX938</f>
        <v>2.0446</v>
      </c>
      <c r="J718" s="622">
        <f t="shared" ref="J718:J721" si="779">+I718-0.25</f>
        <v>1.7946</v>
      </c>
      <c r="K718" s="622">
        <f t="shared" ref="K718:K721" si="780">(+J718*$K$30)/1000</f>
        <v>0.47408307120000004</v>
      </c>
      <c r="L718" s="622">
        <f t="shared" ref="L718:L721" si="781">((75/H718)+10)/1000</f>
        <v>2.2966804979253113E-2</v>
      </c>
      <c r="M718" s="623">
        <f t="shared" ref="M718:M721" si="782">+K718+L718</f>
        <v>0.49704987617925317</v>
      </c>
      <c r="N718" s="623">
        <f t="shared" ref="N718:N721" si="783">+M718*H718</f>
        <v>2.8749364838208002</v>
      </c>
      <c r="O718" s="623">
        <f t="shared" ref="O718:O721" si="784">+N718-C718</f>
        <v>-0.13506351617919954</v>
      </c>
      <c r="P718" s="645">
        <f t="shared" ref="P718:P721" si="785">(1-(+N718/C718))*100</f>
        <v>4.4871600059534718</v>
      </c>
    </row>
    <row r="719" spans="2:16" ht="15">
      <c r="B719" s="96">
        <v>45602</v>
      </c>
      <c r="C719" s="800">
        <v>3.01</v>
      </c>
      <c r="H719" s="646">
        <f>+'BRL USD'!AV939</f>
        <v>5.7641999999999998</v>
      </c>
      <c r="I719" s="646">
        <f>+RBOB!AX939</f>
        <v>2.0354000000000001</v>
      </c>
      <c r="J719" s="622">
        <f t="shared" si="779"/>
        <v>1.7854000000000001</v>
      </c>
      <c r="K719" s="622">
        <f t="shared" si="780"/>
        <v>0.47165268880000005</v>
      </c>
      <c r="L719" s="622">
        <f t="shared" si="781"/>
        <v>2.3011345893619237E-2</v>
      </c>
      <c r="M719" s="623">
        <f t="shared" si="782"/>
        <v>0.4946640346936193</v>
      </c>
      <c r="N719" s="623">
        <f t="shared" si="783"/>
        <v>2.8513424287809603</v>
      </c>
      <c r="O719" s="623">
        <f t="shared" si="784"/>
        <v>-0.15865757121903945</v>
      </c>
      <c r="P719" s="645">
        <f t="shared" si="785"/>
        <v>5.2710156551175942</v>
      </c>
    </row>
    <row r="720" spans="2:16" ht="15">
      <c r="B720" s="96">
        <v>45603</v>
      </c>
      <c r="C720" s="800">
        <v>3.01</v>
      </c>
      <c r="H720" s="646">
        <f>+'BRL USD'!AV940</f>
        <v>5.6618000000000004</v>
      </c>
      <c r="I720" s="646">
        <f>+RBOB!AX940</f>
        <v>2.0535999999999999</v>
      </c>
      <c r="J720" s="622">
        <f t="shared" si="779"/>
        <v>1.8035999999999999</v>
      </c>
      <c r="K720" s="622">
        <f t="shared" si="780"/>
        <v>0.47646061919999999</v>
      </c>
      <c r="L720" s="622">
        <f t="shared" si="781"/>
        <v>2.3246670670104913E-2</v>
      </c>
      <c r="M720" s="623">
        <f t="shared" si="782"/>
        <v>0.49970728987010493</v>
      </c>
      <c r="N720" s="623">
        <f t="shared" si="783"/>
        <v>2.8292427337865602</v>
      </c>
      <c r="O720" s="623">
        <f t="shared" si="784"/>
        <v>-0.18075726621343957</v>
      </c>
      <c r="P720" s="645">
        <f t="shared" si="785"/>
        <v>6.0052247911441707</v>
      </c>
    </row>
    <row r="721" spans="2:16" ht="15">
      <c r="B721" s="96">
        <v>45604</v>
      </c>
      <c r="C721" s="800">
        <v>3.01</v>
      </c>
      <c r="H721" s="646">
        <f>+'BRL USD'!AV941</f>
        <v>5.7641999999999998</v>
      </c>
      <c r="I721" s="646">
        <f>+RBOB!AX941</f>
        <v>2.0125000000000002</v>
      </c>
      <c r="J721" s="622">
        <f t="shared" si="779"/>
        <v>1.7625000000000002</v>
      </c>
      <c r="K721" s="622">
        <f t="shared" si="780"/>
        <v>0.46560315000000008</v>
      </c>
      <c r="L721" s="622">
        <f t="shared" si="781"/>
        <v>2.3011345893619237E-2</v>
      </c>
      <c r="M721" s="623">
        <f t="shared" si="782"/>
        <v>0.48861449589361933</v>
      </c>
      <c r="N721" s="623">
        <f t="shared" si="783"/>
        <v>2.8164716772300005</v>
      </c>
      <c r="O721" s="623">
        <f t="shared" si="784"/>
        <v>-0.19352832276999932</v>
      </c>
      <c r="P721" s="645">
        <f t="shared" si="785"/>
        <v>6.4295123843853608</v>
      </c>
    </row>
    <row r="722" spans="2:16" ht="15">
      <c r="B722" s="96">
        <v>45607</v>
      </c>
      <c r="C722" s="800">
        <v>3.01</v>
      </c>
      <c r="H722" s="646">
        <f>+'BRL USD'!AV942</f>
        <v>5.7973999999999997</v>
      </c>
      <c r="I722" s="646">
        <f>+RBOB!AX942</f>
        <v>1.9570000000000001</v>
      </c>
      <c r="J722" s="622">
        <f t="shared" ref="J722:J726" si="786">+I722-0.25</f>
        <v>1.7070000000000001</v>
      </c>
      <c r="K722" s="622">
        <f t="shared" ref="K722:K726" si="787">(+J722*$K$30)/1000</f>
        <v>0.45094160400000005</v>
      </c>
      <c r="L722" s="622">
        <f t="shared" ref="L722:L726" si="788">((75/H722)+10)/1000</f>
        <v>2.2936833753061721E-2</v>
      </c>
      <c r="M722" s="623">
        <f t="shared" ref="M722:M726" si="789">+K722+L722</f>
        <v>0.47387843775306177</v>
      </c>
      <c r="N722" s="623">
        <f t="shared" ref="N722:N726" si="790">+M722*H722</f>
        <v>2.7472628550296001</v>
      </c>
      <c r="O722" s="623">
        <f t="shared" ref="O722:O726" si="791">+N722-C722</f>
        <v>-0.26273714497039968</v>
      </c>
      <c r="P722" s="645">
        <f t="shared" ref="P722:P726" si="792">(1-(+N722/C722))*100</f>
        <v>8.7288088030033073</v>
      </c>
    </row>
    <row r="723" spans="2:16" ht="15">
      <c r="B723" s="96">
        <v>45608</v>
      </c>
      <c r="C723" s="800">
        <v>3.01</v>
      </c>
      <c r="H723" s="646">
        <f>+'BRL USD'!AV943</f>
        <v>5.7687999999999997</v>
      </c>
      <c r="I723" s="646">
        <f>+RBOB!AX943</f>
        <v>1.9642999999999999</v>
      </c>
      <c r="J723" s="622">
        <f t="shared" si="786"/>
        <v>1.7142999999999999</v>
      </c>
      <c r="K723" s="622">
        <f t="shared" si="787"/>
        <v>0.45287005960000004</v>
      </c>
      <c r="L723" s="622">
        <f t="shared" si="788"/>
        <v>2.3000970739148523E-2</v>
      </c>
      <c r="M723" s="623">
        <f t="shared" si="789"/>
        <v>0.47587103033914857</v>
      </c>
      <c r="N723" s="623">
        <f t="shared" si="790"/>
        <v>2.7452047998204803</v>
      </c>
      <c r="O723" s="623">
        <f t="shared" si="791"/>
        <v>-0.26479520017951952</v>
      </c>
      <c r="P723" s="645">
        <f t="shared" si="792"/>
        <v>8.7971827302165906</v>
      </c>
    </row>
    <row r="724" spans="2:16" ht="15">
      <c r="B724" s="96">
        <v>45609</v>
      </c>
      <c r="C724" s="800">
        <v>3.01</v>
      </c>
      <c r="H724" s="646">
        <f>+'BRL USD'!AV944</f>
        <v>5.7706999999999997</v>
      </c>
      <c r="I724" s="646">
        <f>+RBOB!AX944</f>
        <v>1.9651000000000001</v>
      </c>
      <c r="J724" s="622">
        <f t="shared" si="786"/>
        <v>1.7151000000000001</v>
      </c>
      <c r="K724" s="622">
        <f t="shared" si="787"/>
        <v>0.45308139720000007</v>
      </c>
      <c r="L724" s="622">
        <f t="shared" si="788"/>
        <v>2.299669017623512E-2</v>
      </c>
      <c r="M724" s="623">
        <f t="shared" si="789"/>
        <v>0.47607808737623519</v>
      </c>
      <c r="N724" s="623">
        <f t="shared" si="790"/>
        <v>2.7473038188220404</v>
      </c>
      <c r="O724" s="623">
        <f t="shared" si="791"/>
        <v>-0.26269618117795934</v>
      </c>
      <c r="P724" s="645">
        <f t="shared" si="792"/>
        <v>8.7274478796664283</v>
      </c>
    </row>
    <row r="725" spans="2:16" ht="15">
      <c r="B725" s="96">
        <v>45610</v>
      </c>
      <c r="C725" s="800">
        <v>3.01</v>
      </c>
      <c r="H725" s="646">
        <f>+'BRL USD'!AV945</f>
        <v>5.7878999999999996</v>
      </c>
      <c r="I725" s="646">
        <f>+RBOB!AX945</f>
        <v>1.9817</v>
      </c>
      <c r="J725" s="622">
        <f t="shared" si="786"/>
        <v>1.7317</v>
      </c>
      <c r="K725" s="622">
        <f t="shared" si="787"/>
        <v>0.45746665240000006</v>
      </c>
      <c r="L725" s="622">
        <f t="shared" si="788"/>
        <v>2.295806769294563E-2</v>
      </c>
      <c r="M725" s="623">
        <f t="shared" si="789"/>
        <v>0.48042472009294568</v>
      </c>
      <c r="N725" s="623">
        <f t="shared" si="790"/>
        <v>2.7806502374259603</v>
      </c>
      <c r="O725" s="623">
        <f t="shared" si="791"/>
        <v>-0.2293497625740395</v>
      </c>
      <c r="P725" s="645">
        <f t="shared" si="792"/>
        <v>7.6195934409979955</v>
      </c>
    </row>
    <row r="726" spans="2:16" ht="15">
      <c r="B726" s="104">
        <v>45611</v>
      </c>
      <c r="C726" s="800">
        <v>3.01</v>
      </c>
      <c r="H726" s="646">
        <f>+'BRL USD'!AV946</f>
        <v>5.7878999999999996</v>
      </c>
      <c r="I726" s="646">
        <f>+RBOB!AX946</f>
        <v>1.9493</v>
      </c>
      <c r="J726" s="622">
        <f t="shared" si="786"/>
        <v>1.6993</v>
      </c>
      <c r="K726" s="622">
        <f t="shared" si="787"/>
        <v>0.44890747960000005</v>
      </c>
      <c r="L726" s="622">
        <f t="shared" si="788"/>
        <v>2.295806769294563E-2</v>
      </c>
      <c r="M726" s="623">
        <f t="shared" si="789"/>
        <v>0.47186554729294566</v>
      </c>
      <c r="N726" s="623">
        <f t="shared" si="790"/>
        <v>2.73111060117684</v>
      </c>
      <c r="O726" s="623">
        <f t="shared" si="791"/>
        <v>-0.27888939882315977</v>
      </c>
      <c r="P726" s="682">
        <f t="shared" si="792"/>
        <v>9.2654285323308887</v>
      </c>
    </row>
    <row r="727" spans="2:16" ht="15">
      <c r="B727" s="96">
        <v>45614</v>
      </c>
      <c r="C727" s="800">
        <v>3.01</v>
      </c>
      <c r="H727" s="646">
        <f>+'BRL USD'!AV947</f>
        <v>5.7596999999999996</v>
      </c>
      <c r="I727" s="646">
        <f>+RBOB!AX947</f>
        <v>2.0183</v>
      </c>
      <c r="J727" s="622">
        <f t="shared" ref="J727:J733" si="793">+I727-0.25</f>
        <v>1.7683</v>
      </c>
      <c r="K727" s="622">
        <f t="shared" ref="K727:K733" si="794">(+J727*$K$30)/1000</f>
        <v>0.46713534760000003</v>
      </c>
      <c r="L727" s="622">
        <f t="shared" ref="L727:L733" si="795">((75/H727)+10)/1000</f>
        <v>2.3021511537059221E-2</v>
      </c>
      <c r="M727" s="623">
        <f t="shared" ref="M727:M733" si="796">+K727+L727</f>
        <v>0.49015685913705925</v>
      </c>
      <c r="N727" s="623">
        <f t="shared" ref="N727:N733" si="797">+M727*H727</f>
        <v>2.82315646157172</v>
      </c>
      <c r="O727" s="623">
        <f t="shared" ref="O727:O733" si="798">+N727-C727</f>
        <v>-0.18684353842827983</v>
      </c>
      <c r="P727" s="645">
        <f t="shared" ref="P727:P733" si="799">(1-(+N727/C727))*100</f>
        <v>6.2074265258564747</v>
      </c>
    </row>
    <row r="728" spans="2:16" ht="15">
      <c r="B728" s="96">
        <v>45615</v>
      </c>
      <c r="C728" s="800">
        <v>3.01</v>
      </c>
      <c r="H728" s="646">
        <f>+'BRL USD'!AV948</f>
        <v>5.7736999999999998</v>
      </c>
      <c r="I728" s="646">
        <f>+RBOB!AX948</f>
        <v>2.0377000000000001</v>
      </c>
      <c r="J728" s="622">
        <f t="shared" si="793"/>
        <v>1.7877000000000001</v>
      </c>
      <c r="K728" s="622">
        <f t="shared" si="794"/>
        <v>0.47226028440000006</v>
      </c>
      <c r="L728" s="622">
        <f t="shared" si="795"/>
        <v>2.2989937128704299E-2</v>
      </c>
      <c r="M728" s="623">
        <f t="shared" si="796"/>
        <v>0.49525022152870435</v>
      </c>
      <c r="N728" s="623">
        <f t="shared" si="797"/>
        <v>2.8594262040402803</v>
      </c>
      <c r="O728" s="623">
        <f t="shared" si="798"/>
        <v>-0.15057379595971954</v>
      </c>
      <c r="P728" s="645">
        <f t="shared" si="799"/>
        <v>5.0024516930139429</v>
      </c>
    </row>
    <row r="729" spans="2:16" ht="15">
      <c r="B729" s="96">
        <v>45616</v>
      </c>
      <c r="C729" s="800">
        <v>3.01</v>
      </c>
      <c r="H729" s="646">
        <f>+'BRL USD'!AV949</f>
        <v>5.7736999999999998</v>
      </c>
      <c r="I729" s="646">
        <f>+RBOB!AX949</f>
        <v>2.0457999999999998</v>
      </c>
      <c r="J729" s="622">
        <f t="shared" si="793"/>
        <v>1.7957999999999998</v>
      </c>
      <c r="K729" s="622">
        <f t="shared" si="794"/>
        <v>0.47440007760000003</v>
      </c>
      <c r="L729" s="622">
        <f t="shared" si="795"/>
        <v>2.2989937128704299E-2</v>
      </c>
      <c r="M729" s="623">
        <f t="shared" si="796"/>
        <v>0.49739001472870431</v>
      </c>
      <c r="N729" s="623">
        <f t="shared" si="797"/>
        <v>2.8717807280391199</v>
      </c>
      <c r="O729" s="623">
        <f t="shared" si="798"/>
        <v>-0.13821927196087991</v>
      </c>
      <c r="P729" s="645">
        <f t="shared" si="799"/>
        <v>4.592002390726913</v>
      </c>
    </row>
    <row r="730" spans="2:16" ht="15">
      <c r="B730" s="96">
        <v>45617</v>
      </c>
      <c r="C730" s="800">
        <v>3.01</v>
      </c>
      <c r="H730" s="646">
        <f>+'BRL USD'!AV950</f>
        <v>5.8167</v>
      </c>
      <c r="I730" s="646">
        <f>+RBOB!AX950</f>
        <v>2.0594000000000001</v>
      </c>
      <c r="J730" s="622">
        <f t="shared" si="793"/>
        <v>1.8094000000000001</v>
      </c>
      <c r="K730" s="622">
        <f t="shared" si="794"/>
        <v>0.47799281680000005</v>
      </c>
      <c r="L730" s="622">
        <f t="shared" si="795"/>
        <v>2.2893908917427406E-2</v>
      </c>
      <c r="M730" s="623">
        <f t="shared" si="796"/>
        <v>0.50088672571742743</v>
      </c>
      <c r="N730" s="623">
        <f t="shared" si="797"/>
        <v>2.9135078174805602</v>
      </c>
      <c r="O730" s="623">
        <f t="shared" si="798"/>
        <v>-9.6492182519439584E-2</v>
      </c>
      <c r="P730" s="645">
        <f t="shared" si="799"/>
        <v>3.2057203494830433</v>
      </c>
    </row>
    <row r="731" spans="2:16" ht="15">
      <c r="B731" s="96">
        <v>45618</v>
      </c>
      <c r="C731" s="800">
        <v>3.01</v>
      </c>
      <c r="H731" s="646">
        <f>+'BRL USD'!AV951</f>
        <v>5.8117999999999999</v>
      </c>
      <c r="I731" s="646">
        <f>+RBOB!AX951</f>
        <v>2.0613999999999999</v>
      </c>
      <c r="J731" s="622">
        <f t="shared" si="793"/>
        <v>1.8113999999999999</v>
      </c>
      <c r="K731" s="622">
        <f t="shared" si="794"/>
        <v>0.47852116080000001</v>
      </c>
      <c r="L731" s="622">
        <f t="shared" si="795"/>
        <v>2.2904779930486254E-2</v>
      </c>
      <c r="M731" s="623">
        <f t="shared" si="796"/>
        <v>0.5014259407304863</v>
      </c>
      <c r="N731" s="623">
        <f t="shared" si="797"/>
        <v>2.9141872823374402</v>
      </c>
      <c r="O731" s="623">
        <f t="shared" si="798"/>
        <v>-9.581271766255961E-2</v>
      </c>
      <c r="P731" s="645">
        <f t="shared" si="799"/>
        <v>3.1831467661979973</v>
      </c>
    </row>
    <row r="732" spans="2:16" ht="15">
      <c r="B732" s="96">
        <v>45621</v>
      </c>
      <c r="C732" s="800">
        <v>3.01</v>
      </c>
      <c r="H732" s="646">
        <f>+'BRL USD'!AV952</f>
        <v>5.7995999999999999</v>
      </c>
      <c r="I732" s="646">
        <f>+RBOB!AX952</f>
        <v>2.0005000000000002</v>
      </c>
      <c r="J732" s="622">
        <f t="shared" si="793"/>
        <v>1.7505000000000002</v>
      </c>
      <c r="K732" s="622">
        <f t="shared" si="794"/>
        <v>0.4624330860000001</v>
      </c>
      <c r="L732" s="622">
        <f t="shared" si="795"/>
        <v>2.2931926339747569E-2</v>
      </c>
      <c r="M732" s="623">
        <f t="shared" si="796"/>
        <v>0.48536501233974766</v>
      </c>
      <c r="N732" s="623">
        <f t="shared" si="797"/>
        <v>2.8149229255656003</v>
      </c>
      <c r="O732" s="623">
        <f t="shared" si="798"/>
        <v>-0.19507707443439948</v>
      </c>
      <c r="P732" s="645">
        <f t="shared" si="799"/>
        <v>6.4809659280531395</v>
      </c>
    </row>
    <row r="733" spans="2:16" ht="15">
      <c r="B733" s="96">
        <v>45622</v>
      </c>
      <c r="C733" s="800">
        <v>3.01</v>
      </c>
      <c r="H733" s="646">
        <f>+'BRL USD'!AV953</f>
        <v>5.7984</v>
      </c>
      <c r="I733" s="646">
        <f>+RBOB!AX953</f>
        <v>1.9918</v>
      </c>
      <c r="J733" s="622">
        <f t="shared" si="793"/>
        <v>1.7418</v>
      </c>
      <c r="K733" s="622">
        <f t="shared" si="794"/>
        <v>0.46013478960000004</v>
      </c>
      <c r="L733" s="622">
        <f t="shared" si="795"/>
        <v>2.2934602649006621E-2</v>
      </c>
      <c r="M733" s="623">
        <f t="shared" si="796"/>
        <v>0.48306939224900663</v>
      </c>
      <c r="N733" s="623">
        <f t="shared" si="797"/>
        <v>2.8010295640166403</v>
      </c>
      <c r="O733" s="623">
        <f t="shared" si="798"/>
        <v>-0.20897043598335951</v>
      </c>
      <c r="P733" s="645">
        <f t="shared" si="799"/>
        <v>6.9425394014405173</v>
      </c>
    </row>
    <row r="734" spans="2:16" ht="15">
      <c r="B734" s="96">
        <v>45623</v>
      </c>
      <c r="C734" s="800">
        <v>3.01</v>
      </c>
      <c r="H734" s="646">
        <f>+'BRL USD'!AV954</f>
        <v>5.8285</v>
      </c>
      <c r="I734" s="646">
        <f>+RBOB!AX954</f>
        <v>1.9734</v>
      </c>
      <c r="J734" s="622">
        <f t="shared" ref="J734:J737" si="800">+I734-0.25</f>
        <v>1.7234</v>
      </c>
      <c r="K734" s="622">
        <f t="shared" ref="K734:K737" si="801">(+J734*$K$30)/1000</f>
        <v>0.45527402480000007</v>
      </c>
      <c r="L734" s="622">
        <f t="shared" ref="L734:L737" si="802">((75/H734)+10)/1000</f>
        <v>2.2867804752509224E-2</v>
      </c>
      <c r="M734" s="623">
        <f t="shared" ref="M734:M737" si="803">+K734+L734</f>
        <v>0.47814182955250928</v>
      </c>
      <c r="N734" s="623">
        <f t="shared" ref="N734:N737" si="804">+M734*H734</f>
        <v>2.7868496535468004</v>
      </c>
      <c r="O734" s="623">
        <f t="shared" ref="O734:O737" si="805">+N734-C734</f>
        <v>-0.22315034645319942</v>
      </c>
      <c r="P734" s="645">
        <f t="shared" ref="P734:P737" si="806">(1-(+N734/C734))*100</f>
        <v>7.4136327725315425</v>
      </c>
    </row>
    <row r="735" spans="2:16" ht="15">
      <c r="B735" s="96">
        <v>45624</v>
      </c>
      <c r="C735" s="800">
        <v>3.01</v>
      </c>
      <c r="H735" s="646">
        <f>+'BRL USD'!AV955</f>
        <v>5.9865000000000004</v>
      </c>
      <c r="I735" s="646">
        <f>+RBOB!AX955</f>
        <v>1.9734</v>
      </c>
      <c r="J735" s="622">
        <f t="shared" si="800"/>
        <v>1.7234</v>
      </c>
      <c r="K735" s="622">
        <f t="shared" si="801"/>
        <v>0.45527402480000007</v>
      </c>
      <c r="L735" s="622">
        <f t="shared" si="802"/>
        <v>2.2528188423953897E-2</v>
      </c>
      <c r="M735" s="623">
        <f t="shared" si="803"/>
        <v>0.47780221322395394</v>
      </c>
      <c r="N735" s="623">
        <f t="shared" si="804"/>
        <v>2.8603629494652005</v>
      </c>
      <c r="O735" s="623">
        <f t="shared" si="805"/>
        <v>-0.14963705053479925</v>
      </c>
      <c r="P735" s="645">
        <f t="shared" si="806"/>
        <v>4.9713305825514702</v>
      </c>
    </row>
    <row r="736" spans="2:16" ht="15">
      <c r="B736" s="96">
        <v>45625</v>
      </c>
      <c r="C736" s="800">
        <v>3.01</v>
      </c>
      <c r="H736" s="646">
        <f>+'BRL USD'!AV956</f>
        <v>6.0529000000000002</v>
      </c>
      <c r="I736" s="646">
        <f>+RBOB!AX956</f>
        <v>1.9437</v>
      </c>
      <c r="J736" s="622">
        <f t="shared" si="800"/>
        <v>1.6937</v>
      </c>
      <c r="K736" s="622">
        <f t="shared" si="801"/>
        <v>0.44742811640000002</v>
      </c>
      <c r="L736" s="622">
        <f t="shared" si="802"/>
        <v>2.2390754844785143E-2</v>
      </c>
      <c r="M736" s="623">
        <f t="shared" si="803"/>
        <v>0.46981887124478516</v>
      </c>
      <c r="N736" s="623">
        <f t="shared" si="804"/>
        <v>2.8437666457575603</v>
      </c>
      <c r="O736" s="623">
        <f t="shared" si="805"/>
        <v>-0.16623335424243946</v>
      </c>
      <c r="P736" s="645">
        <f t="shared" si="806"/>
        <v>5.5227027987521442</v>
      </c>
    </row>
    <row r="737" spans="2:16" ht="15">
      <c r="B737" s="96">
        <v>45628</v>
      </c>
      <c r="C737" s="800">
        <v>3.01</v>
      </c>
      <c r="H737" s="646">
        <f>+'BRL USD'!AW957</f>
        <v>6.0628000000000002</v>
      </c>
      <c r="I737" s="646">
        <f>+RBOB!AY957</f>
        <v>1.9172</v>
      </c>
      <c r="J737" s="622">
        <f t="shared" si="800"/>
        <v>1.6672</v>
      </c>
      <c r="K737" s="622">
        <f t="shared" si="801"/>
        <v>0.44042755840000009</v>
      </c>
      <c r="L737" s="622">
        <f t="shared" si="802"/>
        <v>2.2370521871082665E-2</v>
      </c>
      <c r="M737" s="623">
        <f t="shared" si="803"/>
        <v>0.46279808027108277</v>
      </c>
      <c r="N737" s="623">
        <f t="shared" si="804"/>
        <v>2.8058522010675206</v>
      </c>
      <c r="O737" s="623">
        <f t="shared" si="805"/>
        <v>-0.20414779893247914</v>
      </c>
      <c r="P737" s="645">
        <f t="shared" si="806"/>
        <v>6.7823189014112657</v>
      </c>
    </row>
    <row r="738" spans="2:16" ht="15">
      <c r="B738" s="96">
        <v>45629</v>
      </c>
      <c r="C738" s="800">
        <v>3.01</v>
      </c>
      <c r="H738" s="646">
        <f>+'BRL USD'!AW958</f>
        <v>6.0701000000000001</v>
      </c>
      <c r="I738" s="646">
        <f>+RBOB!AY958</f>
        <v>1.9623999999999999</v>
      </c>
      <c r="J738" s="622">
        <f t="shared" ref="J738:J739" si="807">+I738-0.25</f>
        <v>1.7123999999999999</v>
      </c>
      <c r="K738" s="622">
        <f t="shared" ref="K738:K739" si="808">(+J738*$K$30)/1000</f>
        <v>0.45236813279999999</v>
      </c>
      <c r="L738" s="622">
        <f t="shared" ref="L738:L739" si="809">((75/H738)+10)/1000</f>
        <v>2.235564488229189E-2</v>
      </c>
      <c r="M738" s="623">
        <f t="shared" ref="M738:M739" si="810">+K738+L738</f>
        <v>0.4747237776822919</v>
      </c>
      <c r="N738" s="623">
        <f t="shared" ref="N738:N739" si="811">+M738*H738</f>
        <v>2.8816208029092802</v>
      </c>
      <c r="O738" s="623">
        <f t="shared" ref="O738:O739" si="812">+N738-C738</f>
        <v>-0.12837919709071954</v>
      </c>
      <c r="P738" s="645">
        <f t="shared" ref="P738:P739" si="813">(1-(+N738/C738))*100</f>
        <v>4.2650896043428421</v>
      </c>
    </row>
    <row r="739" spans="2:16" ht="15">
      <c r="B739" s="96">
        <v>45630</v>
      </c>
      <c r="C739" s="800">
        <v>3.01</v>
      </c>
      <c r="H739" s="646">
        <f>+'BRL USD'!AW959</f>
        <v>6.0575000000000001</v>
      </c>
      <c r="I739" s="646">
        <f>+RBOB!AY959</f>
        <v>1.9391</v>
      </c>
      <c r="J739" s="622">
        <f t="shared" si="807"/>
        <v>1.6891</v>
      </c>
      <c r="K739" s="622">
        <f t="shared" si="808"/>
        <v>0.44621292520000005</v>
      </c>
      <c r="L739" s="622">
        <f t="shared" si="809"/>
        <v>2.2381345439537761E-2</v>
      </c>
      <c r="M739" s="623">
        <f t="shared" si="810"/>
        <v>0.46859427063953779</v>
      </c>
      <c r="N739" s="623">
        <f t="shared" si="811"/>
        <v>2.8385097943990001</v>
      </c>
      <c r="O739" s="623">
        <f t="shared" si="812"/>
        <v>-0.1714902056009997</v>
      </c>
      <c r="P739" s="645">
        <f t="shared" si="813"/>
        <v>5.6973490232890223</v>
      </c>
    </row>
    <row r="740" spans="2:16" ht="15">
      <c r="B740" s="96">
        <v>45631</v>
      </c>
      <c r="C740" s="800">
        <v>3.01</v>
      </c>
      <c r="H740" s="646">
        <f>+'BRL USD'!AW960</f>
        <v>5.9843000000000002</v>
      </c>
      <c r="I740" s="646">
        <f>+RBOB!AY960</f>
        <v>1.9325000000000001</v>
      </c>
      <c r="J740" s="622">
        <f t="shared" ref="J740:J745" si="814">+I740-0.25</f>
        <v>1.6825000000000001</v>
      </c>
      <c r="K740" s="622">
        <f t="shared" ref="K740:K745" si="815">(+J740*$K$30)/1000</f>
        <v>0.44446939000000008</v>
      </c>
      <c r="L740" s="622">
        <f t="shared" ref="L740:L745" si="816">((75/H740)+10)/1000</f>
        <v>2.2532794144678576E-2</v>
      </c>
      <c r="M740" s="623">
        <f t="shared" ref="M740:M745" si="817">+K740+L740</f>
        <v>0.46700218414467864</v>
      </c>
      <c r="N740" s="623">
        <f t="shared" ref="N740:N745" si="818">+M740*H740</f>
        <v>2.7946811705770007</v>
      </c>
      <c r="O740" s="623">
        <f t="shared" ref="O740:O745" si="819">+N740-C740</f>
        <v>-0.21531882942299907</v>
      </c>
      <c r="P740" s="645">
        <f t="shared" ref="P740:P745" si="820">(1-(+N740/C740))*100</f>
        <v>7.1534494824916699</v>
      </c>
    </row>
    <row r="741" spans="2:16" ht="15">
      <c r="B741" s="96">
        <v>45632</v>
      </c>
      <c r="C741" s="800">
        <v>3.01</v>
      </c>
      <c r="H741" s="646">
        <f>+'BRL USD'!AW961</f>
        <v>6.0286999999999997</v>
      </c>
      <c r="I741" s="646">
        <f>+RBOB!AY961</f>
        <v>1.9061999999999999</v>
      </c>
      <c r="J741" s="622">
        <f t="shared" si="814"/>
        <v>1.6561999999999999</v>
      </c>
      <c r="K741" s="622">
        <f t="shared" si="815"/>
        <v>0.43752166640000001</v>
      </c>
      <c r="L741" s="622">
        <f t="shared" si="816"/>
        <v>2.24404929752683E-2</v>
      </c>
      <c r="M741" s="623">
        <f t="shared" si="817"/>
        <v>0.4599621593752683</v>
      </c>
      <c r="N741" s="623">
        <f t="shared" si="818"/>
        <v>2.7729738702256799</v>
      </c>
      <c r="O741" s="623">
        <f t="shared" si="819"/>
        <v>-0.23702612977431992</v>
      </c>
      <c r="P741" s="645">
        <f t="shared" si="820"/>
        <v>7.8746222516385416</v>
      </c>
    </row>
    <row r="742" spans="2:16" ht="15">
      <c r="B742" s="96">
        <v>45635</v>
      </c>
      <c r="C742" s="800">
        <v>3.01</v>
      </c>
      <c r="H742" s="646">
        <f>+'BRL USD'!AW962</f>
        <v>6.0564</v>
      </c>
      <c r="I742" s="646">
        <f>+RBOB!AY962</f>
        <v>1.9524999999999999</v>
      </c>
      <c r="J742" s="622">
        <f t="shared" si="814"/>
        <v>1.7024999999999999</v>
      </c>
      <c r="K742" s="622">
        <f t="shared" si="815"/>
        <v>0.44975282999999999</v>
      </c>
      <c r="L742" s="622">
        <f t="shared" si="816"/>
        <v>2.2383594214384784E-2</v>
      </c>
      <c r="M742" s="623">
        <f t="shared" si="817"/>
        <v>0.47213642421438479</v>
      </c>
      <c r="N742" s="623">
        <f t="shared" si="818"/>
        <v>2.8594470396120002</v>
      </c>
      <c r="O742" s="623">
        <f t="shared" si="819"/>
        <v>-0.15055296038799959</v>
      </c>
      <c r="P742" s="645">
        <f t="shared" si="820"/>
        <v>5.001759481328893</v>
      </c>
    </row>
    <row r="743" spans="2:16" ht="15">
      <c r="B743" s="96">
        <v>45636</v>
      </c>
      <c r="C743" s="800">
        <v>3.01</v>
      </c>
      <c r="H743" s="646">
        <f>+'BRL USD'!AW963</f>
        <v>6.0522999999999998</v>
      </c>
      <c r="I743" s="646">
        <f>+RBOB!AY963</f>
        <v>1.9568000000000001</v>
      </c>
      <c r="J743" s="622">
        <f t="shared" si="814"/>
        <v>1.7068000000000001</v>
      </c>
      <c r="K743" s="622">
        <f t="shared" si="815"/>
        <v>0.45088876960000007</v>
      </c>
      <c r="L743" s="622">
        <f t="shared" si="816"/>
        <v>2.2391983212993408E-2</v>
      </c>
      <c r="M743" s="623">
        <f t="shared" si="817"/>
        <v>0.47328075281299348</v>
      </c>
      <c r="N743" s="623">
        <f t="shared" si="818"/>
        <v>2.8644371002500804</v>
      </c>
      <c r="O743" s="623">
        <f t="shared" si="819"/>
        <v>-0.14556289974991943</v>
      </c>
      <c r="P743" s="645">
        <f t="shared" si="820"/>
        <v>4.8359767358777228</v>
      </c>
    </row>
    <row r="744" spans="2:16" ht="15">
      <c r="B744" s="96">
        <v>45637</v>
      </c>
      <c r="C744" s="800">
        <v>3.01</v>
      </c>
      <c r="H744" s="646">
        <f>+'BRL USD'!AW964</f>
        <v>6.0313999999999997</v>
      </c>
      <c r="I744" s="646">
        <f>+RBOB!AY964</f>
        <v>1.9858</v>
      </c>
      <c r="J744" s="622">
        <f t="shared" si="814"/>
        <v>1.7358</v>
      </c>
      <c r="K744" s="622">
        <f t="shared" si="815"/>
        <v>0.4585497576</v>
      </c>
      <c r="L744" s="622">
        <f t="shared" si="816"/>
        <v>2.2434923898265745E-2</v>
      </c>
      <c r="M744" s="623">
        <f t="shared" si="817"/>
        <v>0.48098468149826573</v>
      </c>
      <c r="N744" s="623">
        <f t="shared" si="818"/>
        <v>2.90101100798864</v>
      </c>
      <c r="O744" s="623">
        <f t="shared" si="819"/>
        <v>-0.10898899201135981</v>
      </c>
      <c r="P744" s="645">
        <f t="shared" si="820"/>
        <v>3.620896744563451</v>
      </c>
    </row>
    <row r="745" spans="2:16" ht="15">
      <c r="B745" s="96">
        <v>45638</v>
      </c>
      <c r="C745" s="800">
        <v>3.01</v>
      </c>
      <c r="H745" s="646">
        <f>+'BRL USD'!AW965</f>
        <v>5.9401999999999999</v>
      </c>
      <c r="I745" s="646">
        <f>+RBOB!AY965</f>
        <v>1.9884999999999999</v>
      </c>
      <c r="J745" s="622">
        <f t="shared" si="814"/>
        <v>1.7384999999999999</v>
      </c>
      <c r="K745" s="622">
        <f t="shared" si="815"/>
        <v>0.45926302200000002</v>
      </c>
      <c r="L745" s="622">
        <f t="shared" si="816"/>
        <v>2.2625837513888421E-2</v>
      </c>
      <c r="M745" s="623">
        <f t="shared" si="817"/>
        <v>0.48188885951388843</v>
      </c>
      <c r="N745" s="623">
        <f t="shared" si="818"/>
        <v>2.8625162032844003</v>
      </c>
      <c r="O745" s="623">
        <f t="shared" si="819"/>
        <v>-0.14748379671559952</v>
      </c>
      <c r="P745" s="645">
        <f t="shared" si="820"/>
        <v>4.8997939108172623</v>
      </c>
    </row>
    <row r="746" spans="2:16" ht="15">
      <c r="B746" s="96">
        <v>45639</v>
      </c>
      <c r="C746" s="800">
        <v>3.01</v>
      </c>
      <c r="H746" s="646">
        <f>+'BRL USD'!AW966</f>
        <v>6.0393999999999997</v>
      </c>
      <c r="I746" s="646">
        <f>+RBOB!AY966</f>
        <v>2.0017999999999998</v>
      </c>
      <c r="J746" s="622">
        <f t="shared" ref="J746:J748" si="821">+I746-0.25</f>
        <v>1.7517999999999998</v>
      </c>
      <c r="K746" s="622">
        <f t="shared" ref="K746:K748" si="822">(+J746*$K$30)/1000</f>
        <v>0.4627765096</v>
      </c>
      <c r="L746" s="622">
        <f t="shared" ref="L746:L748" si="823">((75/H746)+10)/1000</f>
        <v>2.2418452164122263E-2</v>
      </c>
      <c r="M746" s="623">
        <f t="shared" ref="M746:M748" si="824">+K746+L746</f>
        <v>0.48519496176412225</v>
      </c>
      <c r="N746" s="623">
        <f t="shared" ref="N746:N748" si="825">+M746*H746</f>
        <v>2.9302864520782399</v>
      </c>
      <c r="O746" s="623">
        <f t="shared" ref="O746:O748" si="826">+N746-C746</f>
        <v>-7.9713547921759886E-2</v>
      </c>
      <c r="P746" s="645">
        <f t="shared" ref="P746:P748" si="827">(1-(+N746/C746))*100</f>
        <v>2.6482906286299013</v>
      </c>
    </row>
    <row r="747" spans="2:16" ht="15">
      <c r="B747" s="96">
        <v>45642</v>
      </c>
      <c r="C747" s="800">
        <v>3.01</v>
      </c>
      <c r="H747" s="646">
        <f>+'BRL USD'!AW967</f>
        <v>6.0503999999999998</v>
      </c>
      <c r="I747" s="646">
        <f>+RBOB!AY967</f>
        <v>1.9757</v>
      </c>
      <c r="J747" s="622">
        <f t="shared" si="821"/>
        <v>1.7257</v>
      </c>
      <c r="K747" s="622">
        <f t="shared" si="822"/>
        <v>0.45588162040000002</v>
      </c>
      <c r="L747" s="622">
        <f t="shared" si="823"/>
        <v>2.2395874652915509E-2</v>
      </c>
      <c r="M747" s="623">
        <f t="shared" si="824"/>
        <v>0.4782774950529155</v>
      </c>
      <c r="N747" s="623">
        <f t="shared" si="825"/>
        <v>2.8937701560681597</v>
      </c>
      <c r="O747" s="623">
        <f t="shared" si="826"/>
        <v>-0.1162298439318401</v>
      </c>
      <c r="P747" s="645">
        <f t="shared" si="827"/>
        <v>3.861456609031233</v>
      </c>
    </row>
    <row r="748" spans="2:16" ht="15">
      <c r="B748" s="96">
        <v>45643</v>
      </c>
      <c r="C748" s="800">
        <v>3.01</v>
      </c>
      <c r="H748" s="646">
        <f>+'BRL USD'!AW968</f>
        <v>6.1679000000000004</v>
      </c>
      <c r="I748" s="646">
        <f>+RBOB!AY968</f>
        <v>1.9439</v>
      </c>
      <c r="J748" s="622">
        <f t="shared" si="821"/>
        <v>1.6939</v>
      </c>
      <c r="K748" s="622">
        <f t="shared" si="822"/>
        <v>0.4474809508</v>
      </c>
      <c r="L748" s="622">
        <f t="shared" si="823"/>
        <v>2.2159730216118938E-2</v>
      </c>
      <c r="M748" s="623">
        <f t="shared" si="824"/>
        <v>0.46964068101611894</v>
      </c>
      <c r="N748" s="623">
        <f t="shared" si="825"/>
        <v>2.89669675643932</v>
      </c>
      <c r="O748" s="623">
        <f t="shared" si="826"/>
        <v>-0.11330324356067978</v>
      </c>
      <c r="P748" s="645">
        <f t="shared" si="827"/>
        <v>3.7642273608199273</v>
      </c>
    </row>
    <row r="749" spans="2:16" ht="15">
      <c r="B749" s="96">
        <v>45644</v>
      </c>
      <c r="C749" s="800">
        <v>3.01</v>
      </c>
      <c r="H749" s="646">
        <f>+'BRL USD'!AW969</f>
        <v>6.1618000000000004</v>
      </c>
      <c r="I749" s="646">
        <f>+RBOB!AY969</f>
        <v>1.9428000000000001</v>
      </c>
      <c r="J749" s="622">
        <f t="shared" ref="J749" si="828">+I749-0.25</f>
        <v>1.6928000000000001</v>
      </c>
      <c r="K749" s="622">
        <f t="shared" ref="K749" si="829">(+J749*$K$30)/1000</f>
        <v>0.44719036160000009</v>
      </c>
      <c r="L749" s="622">
        <f t="shared" ref="L749" si="830">((75/H749)+10)/1000</f>
        <v>2.2171767989873088E-2</v>
      </c>
      <c r="M749" s="623">
        <f t="shared" ref="M749" si="831">+K749+L749</f>
        <v>0.46936212958987317</v>
      </c>
      <c r="N749" s="623">
        <f t="shared" ref="N749" si="832">+M749*H749</f>
        <v>2.8921155701068808</v>
      </c>
      <c r="O749" s="623">
        <f t="shared" ref="O749" si="833">+N749-C749</f>
        <v>-0.11788442989311898</v>
      </c>
      <c r="P749" s="645">
        <f t="shared" ref="P749" si="834">(1-(+N749/C749))*100</f>
        <v>3.9164262422963114</v>
      </c>
    </row>
    <row r="750" spans="2:16" ht="15">
      <c r="B750" s="96">
        <v>45645</v>
      </c>
      <c r="C750" s="800">
        <v>3.01</v>
      </c>
      <c r="H750" s="646">
        <f>+'BRL USD'!AW970</f>
        <v>6.1835000000000004</v>
      </c>
      <c r="I750" s="646">
        <f>+RBOB!AY970</f>
        <v>1.9228000000000001</v>
      </c>
      <c r="J750" s="622">
        <f t="shared" ref="J750:J757" si="835">+I750-0.25</f>
        <v>1.6728000000000001</v>
      </c>
      <c r="K750" s="622">
        <f t="shared" ref="K750:K757" si="836">(+J750*$K$30)/1000</f>
        <v>0.44190692160000006</v>
      </c>
      <c r="L750" s="622">
        <f t="shared" ref="L750:L757" si="837">((75/H750)+10)/1000</f>
        <v>2.2129053125252689E-2</v>
      </c>
      <c r="M750" s="623">
        <f t="shared" ref="M750:M757" si="838">+K750+L750</f>
        <v>0.46403597472525276</v>
      </c>
      <c r="N750" s="623">
        <f t="shared" ref="N750:N757" si="839">+M750*H750</f>
        <v>2.8693664497136009</v>
      </c>
      <c r="O750" s="623">
        <f t="shared" ref="O750:O757" si="840">+N750-C750</f>
        <v>-0.1406335502863989</v>
      </c>
      <c r="P750" s="645">
        <f t="shared" ref="P750:P757" si="841">(1-(+N750/C750))*100</f>
        <v>4.6722109729700589</v>
      </c>
    </row>
    <row r="751" spans="2:16" ht="15">
      <c r="B751" s="96">
        <v>45646</v>
      </c>
      <c r="C751" s="800">
        <v>3.01</v>
      </c>
      <c r="H751" s="646">
        <f>+'BRL USD'!AW971</f>
        <v>6.0773999999999999</v>
      </c>
      <c r="I751" s="646">
        <f>+RBOB!AY971</f>
        <v>1.9416</v>
      </c>
      <c r="J751" s="622">
        <f t="shared" si="835"/>
        <v>1.6916</v>
      </c>
      <c r="K751" s="622">
        <f t="shared" si="836"/>
        <v>0.44687335520000004</v>
      </c>
      <c r="L751" s="622">
        <f t="shared" si="837"/>
        <v>2.2340803633132587E-2</v>
      </c>
      <c r="M751" s="623">
        <f t="shared" si="838"/>
        <v>0.46921415883313261</v>
      </c>
      <c r="N751" s="623">
        <f t="shared" si="839"/>
        <v>2.85160212889248</v>
      </c>
      <c r="O751" s="623">
        <f t="shared" si="840"/>
        <v>-0.15839787110751979</v>
      </c>
      <c r="P751" s="645">
        <f t="shared" si="841"/>
        <v>5.2623877444358698</v>
      </c>
    </row>
    <row r="752" spans="2:16" ht="15">
      <c r="B752" s="96">
        <v>45649</v>
      </c>
      <c r="C752" s="800">
        <v>3.01</v>
      </c>
      <c r="H752" s="646">
        <f>+'BRL USD'!AW972</f>
        <v>6.1605999999999996</v>
      </c>
      <c r="I752" s="646">
        <f>+RBOB!AY972</f>
        <v>1.9382999999999999</v>
      </c>
      <c r="J752" s="622">
        <f t="shared" si="835"/>
        <v>1.6882999999999999</v>
      </c>
      <c r="K752" s="622">
        <f t="shared" si="836"/>
        <v>0.44600158759999997</v>
      </c>
      <c r="L752" s="622">
        <f t="shared" si="837"/>
        <v>2.2174138882576373E-2</v>
      </c>
      <c r="M752" s="623">
        <f t="shared" si="838"/>
        <v>0.46817572648257633</v>
      </c>
      <c r="N752" s="623">
        <f t="shared" si="839"/>
        <v>2.8842433805685594</v>
      </c>
      <c r="O752" s="623">
        <f t="shared" si="840"/>
        <v>-0.12575661943144034</v>
      </c>
      <c r="P752" s="645">
        <f t="shared" si="841"/>
        <v>4.1779607784531709</v>
      </c>
    </row>
    <row r="753" spans="2:16" ht="15">
      <c r="B753" s="96">
        <v>45650</v>
      </c>
      <c r="C753" s="800">
        <v>3.01</v>
      </c>
      <c r="H753" s="646">
        <f>+'BRL USD'!AW973</f>
        <v>6.1527000000000003</v>
      </c>
      <c r="I753" s="646">
        <f>+RBOB!AY973</f>
        <v>1.9589000000000001</v>
      </c>
      <c r="J753" s="622">
        <f t="shared" si="835"/>
        <v>1.7089000000000001</v>
      </c>
      <c r="K753" s="622">
        <f t="shared" si="836"/>
        <v>0.4514435308000001</v>
      </c>
      <c r="L753" s="622">
        <f t="shared" si="837"/>
        <v>2.2189770344726703E-2</v>
      </c>
      <c r="M753" s="623">
        <f t="shared" si="838"/>
        <v>0.47363330114472679</v>
      </c>
      <c r="N753" s="623">
        <f t="shared" si="839"/>
        <v>2.9141236119531606</v>
      </c>
      <c r="O753" s="623">
        <f t="shared" si="840"/>
        <v>-9.5876388046839178E-2</v>
      </c>
      <c r="P753" s="645">
        <f t="shared" si="841"/>
        <v>3.1852620613567861</v>
      </c>
    </row>
    <row r="754" spans="2:16" ht="15">
      <c r="B754" s="96">
        <v>45652</v>
      </c>
      <c r="C754" s="800">
        <v>3.01</v>
      </c>
      <c r="H754" s="646">
        <f>+'BRL USD'!AW974</f>
        <v>6.165</v>
      </c>
      <c r="I754" s="646">
        <f>+RBOB!AY974</f>
        <v>1.9458</v>
      </c>
      <c r="J754" s="622">
        <f t="shared" si="835"/>
        <v>1.6958</v>
      </c>
      <c r="K754" s="622">
        <f t="shared" si="836"/>
        <v>0.44798287760000005</v>
      </c>
      <c r="L754" s="622">
        <f t="shared" si="837"/>
        <v>2.2165450121654502E-2</v>
      </c>
      <c r="M754" s="623">
        <f t="shared" si="838"/>
        <v>0.47014832772165455</v>
      </c>
      <c r="N754" s="623">
        <f t="shared" si="839"/>
        <v>2.8984644404040001</v>
      </c>
      <c r="O754" s="623">
        <f t="shared" si="840"/>
        <v>-0.1115355595959997</v>
      </c>
      <c r="P754" s="645">
        <f t="shared" si="841"/>
        <v>3.7055003188039781</v>
      </c>
    </row>
    <row r="755" spans="2:16" ht="15">
      <c r="B755" s="96">
        <v>45653</v>
      </c>
      <c r="C755" s="800">
        <v>3.01</v>
      </c>
      <c r="H755" s="646">
        <f>+'BRL USD'!AW975</f>
        <v>6.1991015000000003</v>
      </c>
      <c r="I755" s="646">
        <f>+RBOB!AY975</f>
        <v>1.9581999999999999</v>
      </c>
      <c r="J755" s="622">
        <f t="shared" si="835"/>
        <v>1.7081999999999999</v>
      </c>
      <c r="K755" s="622">
        <f t="shared" si="836"/>
        <v>0.45125861039999998</v>
      </c>
      <c r="L755" s="622">
        <f t="shared" si="837"/>
        <v>2.2098527504348816E-2</v>
      </c>
      <c r="M755" s="623">
        <f t="shared" si="838"/>
        <v>0.4733571379043488</v>
      </c>
      <c r="N755" s="623">
        <f t="shared" si="839"/>
        <v>2.9343889436185555</v>
      </c>
      <c r="O755" s="623">
        <f t="shared" si="840"/>
        <v>-7.5611056381444275E-2</v>
      </c>
      <c r="P755" s="645">
        <f t="shared" si="841"/>
        <v>2.5119952286194125</v>
      </c>
    </row>
    <row r="756" spans="2:16" ht="15">
      <c r="B756" s="96">
        <v>45656</v>
      </c>
      <c r="C756" s="800">
        <v>3.01</v>
      </c>
      <c r="H756" s="646">
        <f>+'BRL USD'!AW976</f>
        <v>6.1917</v>
      </c>
      <c r="I756" s="646">
        <f>+RBOB!AY976</f>
        <v>1.9762999999999999</v>
      </c>
      <c r="J756" s="622">
        <f t="shared" si="835"/>
        <v>1.7262999999999999</v>
      </c>
      <c r="K756" s="622">
        <f t="shared" si="836"/>
        <v>0.45604012360000001</v>
      </c>
      <c r="L756" s="622">
        <f t="shared" si="837"/>
        <v>2.2112989970444304E-2</v>
      </c>
      <c r="M756" s="623">
        <f t="shared" si="838"/>
        <v>0.47815311357044432</v>
      </c>
      <c r="N756" s="623">
        <f t="shared" si="839"/>
        <v>2.96058063329412</v>
      </c>
      <c r="O756" s="623">
        <f t="shared" si="840"/>
        <v>-4.9419366705879764E-2</v>
      </c>
      <c r="P756" s="645">
        <f t="shared" si="841"/>
        <v>1.6418394254445134</v>
      </c>
    </row>
    <row r="757" spans="2:16" ht="15">
      <c r="B757" s="96">
        <v>45657</v>
      </c>
      <c r="C757" s="800">
        <v>3.01</v>
      </c>
      <c r="H757" s="646">
        <f>+'BRL USD'!AW977</f>
        <v>6.1917</v>
      </c>
      <c r="I757" s="646">
        <f>+RBOB!AY977</f>
        <v>2.0015000000000001</v>
      </c>
      <c r="J757" s="622">
        <f t="shared" si="835"/>
        <v>1.7515000000000001</v>
      </c>
      <c r="K757" s="622">
        <f t="shared" si="836"/>
        <v>0.46269725800000006</v>
      </c>
      <c r="L757" s="622">
        <f t="shared" si="837"/>
        <v>2.2112989970444304E-2</v>
      </c>
      <c r="M757" s="623">
        <f t="shared" si="838"/>
        <v>0.48481024797044436</v>
      </c>
      <c r="N757" s="623">
        <f t="shared" si="839"/>
        <v>3.0017996123586004</v>
      </c>
      <c r="O757" s="623">
        <f t="shared" si="840"/>
        <v>-8.2003876413994092E-3</v>
      </c>
      <c r="P757" s="645">
        <f t="shared" si="841"/>
        <v>0.27243812762124398</v>
      </c>
    </row>
    <row r="758" spans="2:16" ht="15">
      <c r="B758" s="96">
        <v>45659</v>
      </c>
      <c r="C758" s="800">
        <v>3.01</v>
      </c>
      <c r="H758" s="646">
        <f>+'BRL USD'!AX978</f>
        <v>6.2080000000000002</v>
      </c>
      <c r="I758" s="646">
        <f>+RBOB!AZ978</f>
        <v>2.0518999999999998</v>
      </c>
      <c r="J758" s="622">
        <f t="shared" ref="J758" si="842">+I758-0.25</f>
        <v>1.8018999999999998</v>
      </c>
      <c r="K758" s="622">
        <f t="shared" ref="K758" si="843">(+J758*$K$30)/1000</f>
        <v>0.47601152680000003</v>
      </c>
      <c r="L758" s="622">
        <f t="shared" ref="L758" si="844">((75/H758)+10)/1000</f>
        <v>2.208118556701031E-2</v>
      </c>
      <c r="M758" s="623">
        <f t="shared" ref="M758" si="845">+K758+L758</f>
        <v>0.49809271236701036</v>
      </c>
      <c r="N758" s="623">
        <f t="shared" ref="N758" si="846">+M758*H758</f>
        <v>3.0921595583744006</v>
      </c>
      <c r="O758" s="623">
        <f t="shared" ref="O758" si="847">+N758-C758</f>
        <v>8.215955837440081E-2</v>
      </c>
      <c r="P758" s="645">
        <f t="shared" ref="P758" si="848">(1-(+N758/C758))*100</f>
        <v>-2.7295534343654726</v>
      </c>
    </row>
    <row r="759" spans="2:16" ht="15">
      <c r="B759" s="96">
        <v>45660</v>
      </c>
      <c r="C759" s="800">
        <v>3.01</v>
      </c>
      <c r="H759" s="646">
        <f>+'BRL USD'!AX979</f>
        <v>6.1557000000000004</v>
      </c>
      <c r="I759" s="646">
        <f>+RBOB!AZ979</f>
        <v>2.0537000000000001</v>
      </c>
      <c r="J759" s="622">
        <f t="shared" ref="J759:J763" si="849">+I759-0.25</f>
        <v>1.8037000000000001</v>
      </c>
      <c r="K759" s="622">
        <f t="shared" ref="K759:K763" si="850">(+J759*$K$30)/1000</f>
        <v>0.47648703640000006</v>
      </c>
      <c r="L759" s="622">
        <f t="shared" ref="L759:L763" si="851">((75/H759)+10)/1000</f>
        <v>2.2183829621326572E-2</v>
      </c>
      <c r="M759" s="623">
        <f t="shared" ref="M759:M763" si="852">+K759+L759</f>
        <v>0.49867086602132665</v>
      </c>
      <c r="N759" s="623">
        <f t="shared" ref="N759:N763" si="853">+M759*H759</f>
        <v>3.0696682499674806</v>
      </c>
      <c r="O759" s="623">
        <f t="shared" ref="O759:O763" si="854">+N759-C759</f>
        <v>5.9668249967480769E-2</v>
      </c>
      <c r="P759" s="645">
        <f t="shared" ref="P759:P763" si="855">(1-(+N759/C759))*100</f>
        <v>-1.9823338859628059</v>
      </c>
    </row>
    <row r="760" spans="2:16" ht="15">
      <c r="B760" s="96">
        <v>45663</v>
      </c>
      <c r="C760" s="800">
        <v>3.01</v>
      </c>
      <c r="H760" s="646">
        <f>+'BRL USD'!AX980</f>
        <v>6.1113</v>
      </c>
      <c r="I760" s="646">
        <f>+RBOB!AZ980</f>
        <v>2.0354999999999999</v>
      </c>
      <c r="J760" s="622">
        <f t="shared" si="849"/>
        <v>1.7854999999999999</v>
      </c>
      <c r="K760" s="622">
        <f t="shared" si="850"/>
        <v>0.47167910600000001</v>
      </c>
      <c r="L760" s="622">
        <f t="shared" si="851"/>
        <v>2.2272347945608957E-2</v>
      </c>
      <c r="M760" s="623">
        <f t="shared" si="852"/>
        <v>0.49395145394560896</v>
      </c>
      <c r="N760" s="623">
        <f t="shared" si="853"/>
        <v>3.0186855204978</v>
      </c>
      <c r="O760" s="623">
        <f t="shared" si="854"/>
        <v>8.6855204978002476E-3</v>
      </c>
      <c r="P760" s="645">
        <f t="shared" si="855"/>
        <v>-0.28855549826578564</v>
      </c>
    </row>
    <row r="761" spans="2:16" ht="15">
      <c r="B761" s="96">
        <v>45664</v>
      </c>
      <c r="C761" s="800">
        <v>3.01</v>
      </c>
      <c r="H761" s="646">
        <f>+'BRL USD'!AX981</f>
        <v>6.0735000000000001</v>
      </c>
      <c r="I761" s="646">
        <f>+RBOB!AZ981</f>
        <v>2.0266000000000002</v>
      </c>
      <c r="J761" s="622">
        <f t="shared" si="849"/>
        <v>1.7766000000000002</v>
      </c>
      <c r="K761" s="622">
        <f t="shared" si="850"/>
        <v>0.46932797520000008</v>
      </c>
      <c r="L761" s="622">
        <f t="shared" si="851"/>
        <v>2.2348728081007657E-2</v>
      </c>
      <c r="M761" s="623">
        <f t="shared" si="852"/>
        <v>0.49167670328100777</v>
      </c>
      <c r="N761" s="623">
        <f t="shared" si="853"/>
        <v>2.9861984573772009</v>
      </c>
      <c r="O761" s="623">
        <f t="shared" si="854"/>
        <v>-2.3801542622798877E-2</v>
      </c>
      <c r="P761" s="645">
        <f t="shared" si="855"/>
        <v>0.79074892434547461</v>
      </c>
    </row>
    <row r="762" spans="2:16" ht="15">
      <c r="B762" s="96">
        <v>45665</v>
      </c>
      <c r="C762" s="800">
        <v>3.01</v>
      </c>
      <c r="H762" s="646">
        <f>+'BRL USD'!AX982</f>
        <v>6.1315</v>
      </c>
      <c r="I762" s="646">
        <f>+RBOB!AZ982</f>
        <v>2.0102000000000002</v>
      </c>
      <c r="J762" s="622">
        <f t="shared" si="849"/>
        <v>1.7602000000000002</v>
      </c>
      <c r="K762" s="622">
        <f t="shared" si="850"/>
        <v>0.46499555440000012</v>
      </c>
      <c r="L762" s="622">
        <f t="shared" si="851"/>
        <v>2.2231917149147844E-2</v>
      </c>
      <c r="M762" s="623">
        <f t="shared" si="852"/>
        <v>0.48722747154914797</v>
      </c>
      <c r="N762" s="623">
        <f t="shared" si="853"/>
        <v>2.9874352418036008</v>
      </c>
      <c r="O762" s="623">
        <f t="shared" si="854"/>
        <v>-2.2564758196399026E-2</v>
      </c>
      <c r="P762" s="645">
        <f t="shared" si="855"/>
        <v>0.74965974074415742</v>
      </c>
    </row>
    <row r="763" spans="2:16" ht="15">
      <c r="B763" s="96">
        <v>45666</v>
      </c>
      <c r="C763" s="800">
        <v>3.01</v>
      </c>
      <c r="H763" s="646">
        <f>+'BRL USD'!AX983</f>
        <v>6.0890000000000004</v>
      </c>
      <c r="I763" s="646">
        <f>+RBOB!AZ983</f>
        <v>2.0283000000000002</v>
      </c>
      <c r="J763" s="622">
        <f t="shared" si="849"/>
        <v>1.7783000000000002</v>
      </c>
      <c r="K763" s="622">
        <f t="shared" si="850"/>
        <v>0.4697770676000001</v>
      </c>
      <c r="L763" s="622">
        <f t="shared" si="851"/>
        <v>2.2317293480045984E-2</v>
      </c>
      <c r="M763" s="623">
        <f t="shared" si="852"/>
        <v>0.49209436108004606</v>
      </c>
      <c r="N763" s="623">
        <f t="shared" si="853"/>
        <v>2.9963625646164007</v>
      </c>
      <c r="O763" s="623">
        <f t="shared" si="854"/>
        <v>-1.3637435383599072E-2</v>
      </c>
      <c r="P763" s="645">
        <f t="shared" si="855"/>
        <v>0.45307094297671879</v>
      </c>
    </row>
    <row r="764" spans="2:16" ht="15">
      <c r="B764" s="96">
        <v>45667</v>
      </c>
      <c r="C764" s="800">
        <v>3.01</v>
      </c>
      <c r="H764" s="646">
        <f>+'BRL USD'!AX984</f>
        <v>6.0959000000000003</v>
      </c>
      <c r="I764" s="646">
        <f>+RBOB!AZ984</f>
        <v>2.0749</v>
      </c>
      <c r="J764" s="622">
        <f t="shared" ref="J764:J769" si="856">+I764-0.25</f>
        <v>1.8249</v>
      </c>
      <c r="K764" s="622">
        <f t="shared" ref="K764:K769" si="857">(+J764*$K$30)/1000</f>
        <v>0.48208748280000002</v>
      </c>
      <c r="L764" s="622">
        <f t="shared" ref="L764:L769" si="858">((75/H764)+10)/1000</f>
        <v>2.2303351432930326E-2</v>
      </c>
      <c r="M764" s="623">
        <f t="shared" ref="M764:M769" si="859">+K764+L764</f>
        <v>0.5043908342329303</v>
      </c>
      <c r="N764" s="623">
        <f t="shared" ref="N764:N769" si="860">+M764*H764</f>
        <v>3.0747160864005201</v>
      </c>
      <c r="O764" s="623">
        <f t="shared" ref="O764:O769" si="861">+N764-C764</f>
        <v>6.471608640052029E-2</v>
      </c>
      <c r="P764" s="645">
        <f t="shared" ref="P764:P769" si="862">(1-(+N764/C764))*100</f>
        <v>-2.1500360930405416</v>
      </c>
    </row>
    <row r="765" spans="2:16" ht="15">
      <c r="B765" s="96">
        <v>45670</v>
      </c>
      <c r="C765" s="800">
        <v>3.01</v>
      </c>
      <c r="H765" s="646">
        <f>+'BRL USD'!AX985</f>
        <v>6.1073000000000004</v>
      </c>
      <c r="I765" s="646">
        <f>+RBOB!AZ985</f>
        <v>2.1002999999999998</v>
      </c>
      <c r="J765" s="622">
        <f t="shared" si="856"/>
        <v>1.8502999999999998</v>
      </c>
      <c r="K765" s="622">
        <f t="shared" si="857"/>
        <v>0.48879745159999999</v>
      </c>
      <c r="L765" s="622">
        <f t="shared" si="858"/>
        <v>2.2280385767851588E-2</v>
      </c>
      <c r="M765" s="623">
        <f t="shared" si="859"/>
        <v>0.51107783736785162</v>
      </c>
      <c r="N765" s="623">
        <f t="shared" si="860"/>
        <v>3.1213056761566804</v>
      </c>
      <c r="O765" s="623">
        <f t="shared" si="861"/>
        <v>0.11130567615668063</v>
      </c>
      <c r="P765" s="645">
        <f t="shared" si="862"/>
        <v>-3.6978629952385544</v>
      </c>
    </row>
    <row r="766" spans="2:16" ht="15">
      <c r="B766" s="96">
        <v>45671</v>
      </c>
      <c r="C766" s="800">
        <v>3.01</v>
      </c>
      <c r="H766" s="646">
        <f>+'BRL USD'!AX986</f>
        <v>6.0664999999999996</v>
      </c>
      <c r="I766" s="646">
        <f>+RBOB!AZ986</f>
        <v>2.1046</v>
      </c>
      <c r="J766" s="622">
        <f t="shared" si="856"/>
        <v>1.8546</v>
      </c>
      <c r="K766" s="622">
        <f t="shared" si="857"/>
        <v>0.48993339120000007</v>
      </c>
      <c r="L766" s="622">
        <f t="shared" si="858"/>
        <v>2.2362977004862769E-2</v>
      </c>
      <c r="M766" s="623">
        <f t="shared" si="859"/>
        <v>0.5122963682048628</v>
      </c>
      <c r="N766" s="623">
        <f t="shared" si="860"/>
        <v>3.1078459177147999</v>
      </c>
      <c r="O766" s="623">
        <f t="shared" si="861"/>
        <v>9.7845917714800112E-2</v>
      </c>
      <c r="P766" s="645">
        <f t="shared" si="862"/>
        <v>-3.2506949406910346</v>
      </c>
    </row>
    <row r="767" spans="2:16" ht="15">
      <c r="B767" s="96">
        <v>45672</v>
      </c>
      <c r="C767" s="800">
        <v>3.01</v>
      </c>
      <c r="H767" s="646">
        <f>+'BRL USD'!AX987</f>
        <v>6.0370999999999997</v>
      </c>
      <c r="I767" s="646">
        <f>+RBOB!AZ987</f>
        <v>2.1589</v>
      </c>
      <c r="J767" s="622">
        <f t="shared" si="856"/>
        <v>1.9089</v>
      </c>
      <c r="K767" s="622">
        <f t="shared" si="857"/>
        <v>0.50427793080000005</v>
      </c>
      <c r="L767" s="622">
        <f t="shared" si="858"/>
        <v>2.2423183316493015E-2</v>
      </c>
      <c r="M767" s="623">
        <f t="shared" si="859"/>
        <v>0.52670111411649312</v>
      </c>
      <c r="N767" s="623">
        <f t="shared" si="860"/>
        <v>3.1797472960326805</v>
      </c>
      <c r="O767" s="623">
        <f t="shared" si="861"/>
        <v>0.16974729603268068</v>
      </c>
      <c r="P767" s="645">
        <f t="shared" si="862"/>
        <v>-5.6394450509196226</v>
      </c>
    </row>
    <row r="768" spans="2:16" ht="15">
      <c r="B768" s="96">
        <v>45673</v>
      </c>
      <c r="C768" s="800">
        <v>3.01</v>
      </c>
      <c r="H768" s="646">
        <f>+'BRL USD'!AX988</f>
        <v>6.0316000000000001</v>
      </c>
      <c r="I768" s="646">
        <f>+RBOB!AZ988</f>
        <v>2.1232000000000002</v>
      </c>
      <c r="J768" s="622">
        <f t="shared" si="856"/>
        <v>1.8732000000000002</v>
      </c>
      <c r="K768" s="622">
        <f t="shared" si="857"/>
        <v>0.49484699040000008</v>
      </c>
      <c r="L768" s="622">
        <f t="shared" si="858"/>
        <v>2.2434511572385438E-2</v>
      </c>
      <c r="M768" s="623">
        <f t="shared" si="859"/>
        <v>0.51728150197238554</v>
      </c>
      <c r="N768" s="623">
        <f t="shared" si="860"/>
        <v>3.1200351072966406</v>
      </c>
      <c r="O768" s="623">
        <f t="shared" si="861"/>
        <v>0.11003510729664079</v>
      </c>
      <c r="P768" s="645">
        <f t="shared" si="862"/>
        <v>-3.6556514052040079</v>
      </c>
    </row>
    <row r="769" spans="2:16" ht="15">
      <c r="B769" s="96">
        <v>45674</v>
      </c>
      <c r="C769" s="800">
        <v>3.01</v>
      </c>
      <c r="H769" s="646">
        <f>+'BRL USD'!AX989</f>
        <v>6.0602999999999998</v>
      </c>
      <c r="I769" s="646">
        <f>+RBOB!AZ989</f>
        <v>2.1122000000000001</v>
      </c>
      <c r="J769" s="622">
        <f t="shared" si="856"/>
        <v>1.8622000000000001</v>
      </c>
      <c r="K769" s="622">
        <f t="shared" si="857"/>
        <v>0.49194109840000005</v>
      </c>
      <c r="L769" s="622">
        <f t="shared" si="858"/>
        <v>2.2375624969060936E-2</v>
      </c>
      <c r="M769" s="623">
        <f t="shared" si="859"/>
        <v>0.51431672336906098</v>
      </c>
      <c r="N769" s="623">
        <f t="shared" si="860"/>
        <v>3.1169136386335201</v>
      </c>
      <c r="O769" s="623">
        <f t="shared" si="861"/>
        <v>0.10691363863352032</v>
      </c>
      <c r="P769" s="645">
        <f t="shared" si="862"/>
        <v>-3.5519481273594833</v>
      </c>
    </row>
    <row r="770" spans="2:16" ht="15">
      <c r="B770" s="96">
        <v>45677</v>
      </c>
      <c r="C770" s="800">
        <v>3.01</v>
      </c>
      <c r="H770" s="646">
        <f>+'BRL USD'!AX990</f>
        <v>6.0491999999999999</v>
      </c>
      <c r="I770" s="646">
        <f>+RBOB!AZ990</f>
        <v>2.1122000000000001</v>
      </c>
      <c r="J770" s="622">
        <f t="shared" ref="J770:J772" si="863">+I770-0.25</f>
        <v>1.8622000000000001</v>
      </c>
      <c r="K770" s="622">
        <f t="shared" ref="K770:K772" si="864">(+J770*$K$30)/1000</f>
        <v>0.49194109840000005</v>
      </c>
      <c r="L770" s="622">
        <f t="shared" ref="L770:L772" si="865">((75/H770)+10)/1000</f>
        <v>2.2398333663955564E-2</v>
      </c>
      <c r="M770" s="623">
        <f t="shared" ref="M770:M772" si="866">+K770+L770</f>
        <v>0.5143394320639556</v>
      </c>
      <c r="N770" s="623">
        <f t="shared" ref="N770:N772" si="867">+M770*H770</f>
        <v>3.11134209244128</v>
      </c>
      <c r="O770" s="623">
        <f t="shared" ref="O770:O772" si="868">+N770-C770</f>
        <v>0.10134209244128023</v>
      </c>
      <c r="P770" s="645">
        <f t="shared" ref="P770:P772" si="869">(1-(+N770/C770))*100</f>
        <v>-3.3668469249594768</v>
      </c>
    </row>
    <row r="771" spans="2:16" ht="15">
      <c r="B771" s="96">
        <v>45678</v>
      </c>
      <c r="C771" s="800">
        <v>3.01</v>
      </c>
      <c r="H771" s="646">
        <f>+'BRL USD'!AX991</f>
        <v>6.0434000000000001</v>
      </c>
      <c r="I771" s="646">
        <f>+RBOB!AZ991</f>
        <v>2.0842999999999998</v>
      </c>
      <c r="J771" s="622">
        <f t="shared" si="863"/>
        <v>1.8342999999999998</v>
      </c>
      <c r="K771" s="622">
        <f t="shared" si="864"/>
        <v>0.48457069959999999</v>
      </c>
      <c r="L771" s="622">
        <f t="shared" si="865"/>
        <v>2.2410232650494754E-2</v>
      </c>
      <c r="M771" s="623">
        <f t="shared" si="866"/>
        <v>0.50698093225049479</v>
      </c>
      <c r="N771" s="623">
        <f t="shared" si="867"/>
        <v>3.0638885659626403</v>
      </c>
      <c r="O771" s="623">
        <f t="shared" si="868"/>
        <v>5.3888565962640467E-2</v>
      </c>
      <c r="P771" s="645">
        <f t="shared" si="869"/>
        <v>-1.7903178060677982</v>
      </c>
    </row>
    <row r="772" spans="2:16" ht="15">
      <c r="B772" s="96">
        <v>45679</v>
      </c>
      <c r="C772" s="800">
        <v>3.01</v>
      </c>
      <c r="H772" s="646">
        <f>+'BRL USD'!AX992</f>
        <v>5.9668000000000001</v>
      </c>
      <c r="I772" s="646">
        <f>+RBOB!AZ992</f>
        <v>2.0577999999999999</v>
      </c>
      <c r="J772" s="622">
        <f t="shared" si="863"/>
        <v>1.8077999999999999</v>
      </c>
      <c r="K772" s="622">
        <f t="shared" si="864"/>
        <v>0.4775701416</v>
      </c>
      <c r="L772" s="622">
        <f t="shared" si="865"/>
        <v>2.2569551518401822E-2</v>
      </c>
      <c r="M772" s="623">
        <f t="shared" si="866"/>
        <v>0.50013969311840178</v>
      </c>
      <c r="N772" s="623">
        <f t="shared" si="867"/>
        <v>2.9842335208988797</v>
      </c>
      <c r="O772" s="623">
        <f t="shared" si="868"/>
        <v>-2.5766479101120066E-2</v>
      </c>
      <c r="P772" s="645">
        <f t="shared" si="869"/>
        <v>0.8560292060172725</v>
      </c>
    </row>
    <row r="773" spans="2:16" ht="15">
      <c r="B773" s="96">
        <v>45680</v>
      </c>
      <c r="C773" s="800">
        <v>3.01</v>
      </c>
      <c r="H773" s="646">
        <f>+'BRL USD'!AX993</f>
        <v>5.9393000000000002</v>
      </c>
      <c r="I773" s="646">
        <f>+RBOB!AZ993</f>
        <v>2.0655999999999999</v>
      </c>
      <c r="J773" s="622">
        <f t="shared" ref="J773" si="870">+I773-0.25</f>
        <v>1.8155999999999999</v>
      </c>
      <c r="K773" s="622">
        <f t="shared" ref="K773" si="871">(+J773*$K$30)/1000</f>
        <v>0.47963068320000002</v>
      </c>
      <c r="L773" s="622">
        <f t="shared" ref="L773" si="872">((75/H773)+10)/1000</f>
        <v>2.2627750745037294E-2</v>
      </c>
      <c r="M773" s="623">
        <f t="shared" ref="M773" si="873">+K773+L773</f>
        <v>0.50225843394503733</v>
      </c>
      <c r="N773" s="623">
        <f t="shared" ref="N773" si="874">+M773*H773</f>
        <v>2.9830635167297603</v>
      </c>
      <c r="O773" s="623">
        <f t="shared" ref="O773" si="875">+N773-C773</f>
        <v>-2.6936483270239453E-2</v>
      </c>
      <c r="P773" s="645">
        <f t="shared" ref="P773" si="876">(1-(+N773/C773))*100</f>
        <v>0.8948997764199107</v>
      </c>
    </row>
    <row r="774" spans="2:16" ht="15">
      <c r="B774" s="96">
        <v>45681</v>
      </c>
      <c r="C774" s="800">
        <v>3.01</v>
      </c>
      <c r="H774" s="646">
        <f>+'BRL USD'!AX994</f>
        <v>5.8918999999999997</v>
      </c>
      <c r="I774" s="646">
        <f>+RBOB!AZ994</f>
        <v>2.0489999999999999</v>
      </c>
      <c r="J774" s="622">
        <f t="shared" ref="J774:J780" si="877">+I774-0.25</f>
        <v>1.7989999999999999</v>
      </c>
      <c r="K774" s="622">
        <f t="shared" ref="K774:K780" si="878">(+J774*$K$30)/1000</f>
        <v>0.47524542800000003</v>
      </c>
      <c r="L774" s="622">
        <f t="shared" ref="L774:L780" si="879">((75/H774)+10)/1000</f>
        <v>2.2729340280724385E-2</v>
      </c>
      <c r="M774" s="623">
        <f t="shared" ref="M774:M780" si="880">+K774+L774</f>
        <v>0.4979747682807244</v>
      </c>
      <c r="N774" s="623">
        <f t="shared" ref="N774:N780" si="881">+M774*H774</f>
        <v>2.9340175372332</v>
      </c>
      <c r="O774" s="623">
        <f t="shared" ref="O774:O780" si="882">+N774-C774</f>
        <v>-7.5982462766799763E-2</v>
      </c>
      <c r="P774" s="645">
        <f t="shared" ref="P774:P780" si="883">(1-(+N774/C774))*100</f>
        <v>2.5243343111893579</v>
      </c>
    </row>
    <row r="775" spans="2:16" ht="15">
      <c r="B775" s="96">
        <v>45684</v>
      </c>
      <c r="C775" s="800">
        <v>3.01</v>
      </c>
      <c r="H775" s="646">
        <f>+'BRL USD'!AX995</f>
        <v>5.9265999999999996</v>
      </c>
      <c r="I775" s="646">
        <f>+RBOB!AZ995</f>
        <v>2.0282</v>
      </c>
      <c r="J775" s="622">
        <f t="shared" si="877"/>
        <v>1.7782</v>
      </c>
      <c r="K775" s="622">
        <f t="shared" si="878"/>
        <v>0.46975065040000002</v>
      </c>
      <c r="L775" s="622">
        <f t="shared" si="879"/>
        <v>2.2654810515303887E-2</v>
      </c>
      <c r="M775" s="623">
        <f t="shared" si="880"/>
        <v>0.49240546091530391</v>
      </c>
      <c r="N775" s="623">
        <f t="shared" si="881"/>
        <v>2.9182902046606398</v>
      </c>
      <c r="O775" s="623">
        <f t="shared" si="882"/>
        <v>-9.1709795339359967E-2</v>
      </c>
      <c r="P775" s="645">
        <f t="shared" si="883"/>
        <v>3.0468370544637913</v>
      </c>
    </row>
    <row r="776" spans="2:16" ht="15">
      <c r="B776" s="96">
        <v>45685</v>
      </c>
      <c r="C776" s="800">
        <v>3.01</v>
      </c>
      <c r="H776" s="646">
        <f>+'BRL USD'!AX996</f>
        <v>5.8924000000000003</v>
      </c>
      <c r="I776" s="646">
        <f>+RBOB!AZ996</f>
        <v>2.0526</v>
      </c>
      <c r="J776" s="622">
        <f t="shared" si="877"/>
        <v>1.8026</v>
      </c>
      <c r="K776" s="622">
        <f t="shared" si="878"/>
        <v>0.47619644720000004</v>
      </c>
      <c r="L776" s="622">
        <f t="shared" si="879"/>
        <v>2.2728260131695065E-2</v>
      </c>
      <c r="M776" s="623">
        <f t="shared" si="880"/>
        <v>0.49892470733169508</v>
      </c>
      <c r="N776" s="623">
        <f t="shared" si="881"/>
        <v>2.9398639454812803</v>
      </c>
      <c r="O776" s="623">
        <f t="shared" si="882"/>
        <v>-7.0136054518719515E-2</v>
      </c>
      <c r="P776" s="645">
        <f t="shared" si="883"/>
        <v>2.3301014790272245</v>
      </c>
    </row>
    <row r="777" spans="2:16" ht="15">
      <c r="B777" s="96">
        <v>45686</v>
      </c>
      <c r="C777" s="800">
        <v>3.01</v>
      </c>
      <c r="H777" s="646">
        <f>+'BRL USD'!AX997</f>
        <v>5.859</v>
      </c>
      <c r="I777" s="646">
        <f>+RBOB!AZ997</f>
        <v>2.0356999999999998</v>
      </c>
      <c r="J777" s="622">
        <f t="shared" ref="J777:J778" si="884">+I777-0.25</f>
        <v>1.7856999999999998</v>
      </c>
      <c r="K777" s="622">
        <f t="shared" ref="K777:K778" si="885">(+J777*$K$30)/1000</f>
        <v>0.47173194039999999</v>
      </c>
      <c r="L777" s="622">
        <f t="shared" ref="L777:L778" si="886">((75/H777)+10)/1000</f>
        <v>2.2800819252432155E-2</v>
      </c>
      <c r="M777" s="623">
        <f t="shared" ref="M777:M778" si="887">+K777+L777</f>
        <v>0.49453275965243215</v>
      </c>
      <c r="N777" s="623">
        <f t="shared" ref="N777:N778" si="888">+M777*H777</f>
        <v>2.8974674388035999</v>
      </c>
      <c r="O777" s="623">
        <f t="shared" ref="O777:O778" si="889">+N777-C777</f>
        <v>-0.11253256119639987</v>
      </c>
      <c r="P777" s="645">
        <f t="shared" ref="P777:P778" si="890">(1-(+N777/C777))*100</f>
        <v>3.7386232955614607</v>
      </c>
    </row>
    <row r="778" spans="2:16" ht="15">
      <c r="B778" s="96">
        <v>45687</v>
      </c>
      <c r="C778" s="800">
        <v>3.01</v>
      </c>
      <c r="H778" s="646">
        <f>+'BRL USD'!AX998</f>
        <v>5.9</v>
      </c>
      <c r="I778" s="646">
        <f>+RBOB!AZ998</f>
        <v>2.0373999999999999</v>
      </c>
      <c r="J778" s="622">
        <f t="shared" si="884"/>
        <v>1.7873999999999999</v>
      </c>
      <c r="K778" s="622">
        <f t="shared" si="885"/>
        <v>0.47218103280000001</v>
      </c>
      <c r="L778" s="622">
        <f t="shared" si="886"/>
        <v>2.271186440677966E-2</v>
      </c>
      <c r="M778" s="623">
        <f t="shared" si="887"/>
        <v>0.49489289720677965</v>
      </c>
      <c r="N778" s="623">
        <f t="shared" si="888"/>
        <v>2.9198680935199999</v>
      </c>
      <c r="O778" s="623">
        <f t="shared" si="889"/>
        <v>-9.0131906479999913E-2</v>
      </c>
      <c r="P778" s="645">
        <f t="shared" si="890"/>
        <v>2.9944154976744186</v>
      </c>
    </row>
    <row r="779" spans="2:16" ht="15">
      <c r="B779" s="96">
        <v>45688</v>
      </c>
      <c r="C779" s="800">
        <v>3.01</v>
      </c>
      <c r="H779" s="646">
        <f>+'BRL USD'!AX999</f>
        <v>5.8295000000000003</v>
      </c>
      <c r="I779" s="646">
        <f>+RBOB!AZ999</f>
        <v>2.0365000000000002</v>
      </c>
      <c r="J779" s="622">
        <f t="shared" si="877"/>
        <v>1.7865000000000002</v>
      </c>
      <c r="K779" s="622">
        <f t="shared" si="878"/>
        <v>0.47194327800000008</v>
      </c>
      <c r="L779" s="622">
        <f t="shared" si="879"/>
        <v>2.2865597392572261E-2</v>
      </c>
      <c r="M779" s="623">
        <f t="shared" si="880"/>
        <v>0.49480887539257234</v>
      </c>
      <c r="N779" s="623">
        <f t="shared" si="881"/>
        <v>2.8844883391010008</v>
      </c>
      <c r="O779" s="623">
        <f t="shared" si="882"/>
        <v>-0.12551166089899901</v>
      </c>
      <c r="P779" s="645">
        <f t="shared" si="883"/>
        <v>4.1698226212292022</v>
      </c>
    </row>
    <row r="780" spans="2:16" ht="15">
      <c r="B780" s="96">
        <v>45691</v>
      </c>
      <c r="C780" s="800">
        <v>3.01</v>
      </c>
      <c r="H780" s="646">
        <f>+'BRL USD'!AY1000</f>
        <v>5.8681000000000001</v>
      </c>
      <c r="I780" s="646">
        <f>+RBOB!BA1000</f>
        <v>2.1177000000000001</v>
      </c>
      <c r="J780" s="622">
        <f t="shared" si="877"/>
        <v>1.8677000000000001</v>
      </c>
      <c r="K780" s="622">
        <f t="shared" si="878"/>
        <v>0.49339404440000012</v>
      </c>
      <c r="L780" s="622">
        <f t="shared" si="879"/>
        <v>2.278096828615736E-2</v>
      </c>
      <c r="M780" s="623">
        <f t="shared" si="880"/>
        <v>0.51617501268615751</v>
      </c>
      <c r="N780" s="623">
        <f t="shared" si="881"/>
        <v>3.0289665919436408</v>
      </c>
      <c r="O780" s="623">
        <f t="shared" si="882"/>
        <v>1.8966591943641031E-2</v>
      </c>
      <c r="P780" s="645">
        <f t="shared" si="883"/>
        <v>-0.63011933367578266</v>
      </c>
    </row>
    <row r="781" spans="2:16" ht="15">
      <c r="B781" s="96">
        <v>45692</v>
      </c>
      <c r="C781" s="800">
        <v>3.01</v>
      </c>
      <c r="H781" s="646">
        <f>+'BRL USD'!AY1001</f>
        <v>5.7920999999999996</v>
      </c>
      <c r="I781" s="646">
        <f>+RBOB!BA1001</f>
        <v>2.0990000000000002</v>
      </c>
      <c r="J781" s="622">
        <f t="shared" ref="J781:J783" si="891">+I781-0.25</f>
        <v>1.8490000000000002</v>
      </c>
      <c r="K781" s="622">
        <f t="shared" ref="K781:K783" si="892">(+J781*$K$30)/1000</f>
        <v>0.4884540280000001</v>
      </c>
      <c r="L781" s="622">
        <f t="shared" ref="L781:L783" si="893">((75/H781)+10)/1000</f>
        <v>2.2948671466307559E-2</v>
      </c>
      <c r="M781" s="623">
        <f t="shared" ref="M781:M783" si="894">+K781+L781</f>
        <v>0.51140269946630768</v>
      </c>
      <c r="N781" s="623">
        <f t="shared" ref="N781:N783" si="895">+M781*H781</f>
        <v>2.9620955755788003</v>
      </c>
      <c r="O781" s="623">
        <f t="shared" ref="O781:O783" si="896">+N781-C781</f>
        <v>-4.7904424421199465E-2</v>
      </c>
      <c r="P781" s="645">
        <f t="shared" ref="P781:P783" si="897">(1-(+N781/C781))*100</f>
        <v>1.5915091169833695</v>
      </c>
    </row>
    <row r="782" spans="2:16" ht="15">
      <c r="B782" s="96">
        <v>45693</v>
      </c>
      <c r="C782" s="800">
        <v>3.01</v>
      </c>
      <c r="H782" s="646">
        <f>+'BRL USD'!AY1002</f>
        <v>5.7991000000000001</v>
      </c>
      <c r="I782" s="646">
        <f>+RBOB!BA1002</f>
        <v>2.0507</v>
      </c>
      <c r="J782" s="622">
        <f t="shared" si="891"/>
        <v>1.8007</v>
      </c>
      <c r="K782" s="622">
        <f t="shared" si="892"/>
        <v>0.47569452040000004</v>
      </c>
      <c r="L782" s="622">
        <f t="shared" si="893"/>
        <v>2.2933041334000103E-2</v>
      </c>
      <c r="M782" s="623">
        <f t="shared" si="894"/>
        <v>0.49862756173400014</v>
      </c>
      <c r="N782" s="623">
        <f t="shared" si="895"/>
        <v>2.8915910932516402</v>
      </c>
      <c r="O782" s="623">
        <f t="shared" si="896"/>
        <v>-0.11840890674835958</v>
      </c>
      <c r="P782" s="645">
        <f t="shared" si="897"/>
        <v>3.933850722536858</v>
      </c>
    </row>
    <row r="783" spans="2:16" ht="15">
      <c r="B783" s="96">
        <v>45694</v>
      </c>
      <c r="C783" s="800">
        <v>3.01</v>
      </c>
      <c r="H783" s="646">
        <f>+'BRL USD'!AY1003</f>
        <v>5.7850000000000001</v>
      </c>
      <c r="I783" s="646">
        <f>+RBOB!BA1003</f>
        <v>2.0747</v>
      </c>
      <c r="J783" s="622">
        <f t="shared" si="891"/>
        <v>1.8247</v>
      </c>
      <c r="K783" s="622">
        <f t="shared" si="892"/>
        <v>0.48203464840000004</v>
      </c>
      <c r="L783" s="622">
        <f t="shared" si="893"/>
        <v>2.2964563526361278E-2</v>
      </c>
      <c r="M783" s="623">
        <f t="shared" si="894"/>
        <v>0.50499921192636132</v>
      </c>
      <c r="N783" s="623">
        <f t="shared" si="895"/>
        <v>2.9214204409940003</v>
      </c>
      <c r="O783" s="623">
        <f t="shared" si="896"/>
        <v>-8.8579559005999453E-2</v>
      </c>
      <c r="P783" s="645">
        <f t="shared" si="897"/>
        <v>2.9428424918936713</v>
      </c>
    </row>
    <row r="784" spans="2:16" ht="15">
      <c r="B784" s="96">
        <v>45695</v>
      </c>
      <c r="C784" s="800">
        <v>3.01</v>
      </c>
      <c r="H784" s="646">
        <f>+'BRL USD'!AY1004</f>
        <v>5.7550999999999997</v>
      </c>
      <c r="I784" s="646">
        <f>+RBOB!BA1004</f>
        <v>2.105</v>
      </c>
      <c r="J784" s="622">
        <f t="shared" ref="J784" si="898">+I784-0.25</f>
        <v>1.855</v>
      </c>
      <c r="K784" s="622">
        <f t="shared" ref="K784" si="899">(+J784*$K$30)/1000</f>
        <v>0.49003906000000008</v>
      </c>
      <c r="L784" s="622">
        <f t="shared" ref="L784" si="900">((75/H784)+10)/1000</f>
        <v>2.3031919514865076E-2</v>
      </c>
      <c r="M784" s="623">
        <f t="shared" ref="M784" si="901">+K784+L784</f>
        <v>0.51307097951486513</v>
      </c>
      <c r="N784" s="623">
        <f t="shared" ref="N784" si="902">+M784*H784</f>
        <v>2.9527747942060003</v>
      </c>
      <c r="O784" s="623">
        <f t="shared" ref="O784" si="903">+N784-C784</f>
        <v>-5.7225205793999478E-2</v>
      </c>
      <c r="P784" s="645">
        <f t="shared" ref="P784" si="904">(1-(+N784/C784))*100</f>
        <v>1.9011696277076218</v>
      </c>
    </row>
    <row r="785" spans="2:16" ht="15">
      <c r="B785" s="96">
        <v>45698</v>
      </c>
      <c r="C785" s="800">
        <v>3.01</v>
      </c>
      <c r="H785" s="646">
        <f>+'BRL USD'!AY1005</f>
        <v>5.7801999999999998</v>
      </c>
      <c r="I785" s="646">
        <f>+RBOB!BA1005</f>
        <v>2.1042000000000001</v>
      </c>
      <c r="J785" s="622">
        <f t="shared" ref="J785:J787" si="905">+I785-0.25</f>
        <v>1.8542000000000001</v>
      </c>
      <c r="K785" s="622">
        <f t="shared" ref="K785:K787" si="906">(+J785*$K$30)/1000</f>
        <v>0.48982772240000011</v>
      </c>
      <c r="L785" s="622">
        <f t="shared" ref="L785:L787" si="907">((75/H785)+10)/1000</f>
        <v>2.2975329573371162E-2</v>
      </c>
      <c r="M785" s="623">
        <f t="shared" ref="M785:M787" si="908">+K785+L785</f>
        <v>0.51280305197337128</v>
      </c>
      <c r="N785" s="623">
        <f t="shared" ref="N785:N787" si="909">+M785*H785</f>
        <v>2.9641042010164806</v>
      </c>
      <c r="O785" s="623">
        <f t="shared" ref="O785:O787" si="910">+N785-C785</f>
        <v>-4.5895798983519143E-2</v>
      </c>
      <c r="P785" s="645">
        <f t="shared" ref="P785:P787" si="911">(1-(+N785/C785))*100</f>
        <v>1.5247773748677473</v>
      </c>
    </row>
    <row r="786" spans="2:16" ht="15">
      <c r="B786" s="96">
        <v>45699</v>
      </c>
      <c r="C786" s="800">
        <v>3.01</v>
      </c>
      <c r="H786" s="646">
        <f>+'BRL USD'!AY1006</f>
        <v>5.7782</v>
      </c>
      <c r="I786" s="646">
        <f>+RBOB!BA1006</f>
        <v>2.1473</v>
      </c>
      <c r="J786" s="622">
        <f t="shared" si="905"/>
        <v>1.8973</v>
      </c>
      <c r="K786" s="622">
        <f t="shared" si="906"/>
        <v>0.50121353560000004</v>
      </c>
      <c r="L786" s="622">
        <f t="shared" si="907"/>
        <v>2.2979820705409992E-2</v>
      </c>
      <c r="M786" s="623">
        <f t="shared" si="908"/>
        <v>0.52419335630540997</v>
      </c>
      <c r="N786" s="623">
        <f t="shared" si="909"/>
        <v>3.02889405140392</v>
      </c>
      <c r="O786" s="623">
        <f t="shared" si="910"/>
        <v>1.8894051403920198E-2</v>
      </c>
      <c r="P786" s="645">
        <f t="shared" si="911"/>
        <v>-0.62770934896745345</v>
      </c>
    </row>
    <row r="787" spans="2:16" ht="15">
      <c r="B787" s="96">
        <v>45700</v>
      </c>
      <c r="C787" s="800">
        <v>3.01</v>
      </c>
      <c r="H787" s="646">
        <f>+'BRL USD'!AY1007</f>
        <v>5.7705000000000002</v>
      </c>
      <c r="I787" s="646">
        <f>+RBOB!BA1007</f>
        <v>2.0895999999999999</v>
      </c>
      <c r="J787" s="622">
        <f t="shared" si="905"/>
        <v>1.8395999999999999</v>
      </c>
      <c r="K787" s="622">
        <f t="shared" si="906"/>
        <v>0.48597081120000002</v>
      </c>
      <c r="L787" s="622">
        <f t="shared" si="907"/>
        <v>2.2997140629061604E-2</v>
      </c>
      <c r="M787" s="623">
        <f t="shared" si="908"/>
        <v>0.50896795182906163</v>
      </c>
      <c r="N787" s="623">
        <f t="shared" si="909"/>
        <v>2.9369995660296002</v>
      </c>
      <c r="O787" s="623">
        <f t="shared" si="910"/>
        <v>-7.300043397039957E-2</v>
      </c>
      <c r="P787" s="645">
        <f t="shared" si="911"/>
        <v>2.4252635870564698</v>
      </c>
    </row>
    <row r="788" spans="2:16" ht="15">
      <c r="B788" s="96">
        <v>45701</v>
      </c>
      <c r="C788" s="800">
        <v>3.01</v>
      </c>
      <c r="H788" s="646">
        <f>+'BRL USD'!AY1008</f>
        <v>5.7782</v>
      </c>
      <c r="I788" s="646">
        <f>+RBOB!BA1008</f>
        <v>2.1107</v>
      </c>
      <c r="J788" s="622">
        <f t="shared" ref="J788:J799" si="912">+I788-0.25</f>
        <v>1.8607</v>
      </c>
      <c r="K788" s="622">
        <f t="shared" ref="K788:K799" si="913">(+J788*$K$30)/1000</f>
        <v>0.49154484040000007</v>
      </c>
      <c r="L788" s="622">
        <f t="shared" ref="L788:L799" si="914">((75/H788)+10)/1000</f>
        <v>2.2979820705409992E-2</v>
      </c>
      <c r="M788" s="623">
        <f t="shared" ref="M788:M799" si="915">+K788+L788</f>
        <v>0.51452466110541006</v>
      </c>
      <c r="N788" s="623">
        <f t="shared" ref="N788:N799" si="916">+M788*H788</f>
        <v>2.9730263967992805</v>
      </c>
      <c r="O788" s="623">
        <f t="shared" ref="O788:O799" si="917">+N788-C788</f>
        <v>-3.6973603200719296E-2</v>
      </c>
      <c r="P788" s="645">
        <f t="shared" ref="P788:P799" si="918">(1-(+N788/C788))*100</f>
        <v>1.228358910322902</v>
      </c>
    </row>
    <row r="789" spans="2:16" ht="15">
      <c r="B789" s="96">
        <v>45702</v>
      </c>
      <c r="C789" s="800">
        <v>3.01</v>
      </c>
      <c r="H789" s="646">
        <f>+'BRL USD'!AY1009</f>
        <v>5.7276999999999996</v>
      </c>
      <c r="I789" s="646">
        <f>+RBOB!BA1009</f>
        <v>2.0899000000000001</v>
      </c>
      <c r="J789" s="622">
        <f t="shared" si="912"/>
        <v>1.8399000000000001</v>
      </c>
      <c r="K789" s="622">
        <f t="shared" si="913"/>
        <v>0.48605006280000007</v>
      </c>
      <c r="L789" s="622">
        <f t="shared" si="914"/>
        <v>2.3094261221781872E-2</v>
      </c>
      <c r="M789" s="623">
        <f t="shared" si="915"/>
        <v>0.50914432402178189</v>
      </c>
      <c r="N789" s="623">
        <f t="shared" si="916"/>
        <v>2.9162259446995598</v>
      </c>
      <c r="O789" s="623">
        <f t="shared" si="917"/>
        <v>-9.3774055300440029E-2</v>
      </c>
      <c r="P789" s="645">
        <f t="shared" si="918"/>
        <v>3.1154171196159486</v>
      </c>
    </row>
    <row r="790" spans="2:16" ht="15">
      <c r="B790" s="96">
        <v>45705</v>
      </c>
      <c r="C790" s="800">
        <v>3.01</v>
      </c>
      <c r="H790" s="646">
        <f>+'BRL USD'!AY1010</f>
        <v>5.7099000000000002</v>
      </c>
      <c r="I790" s="646">
        <f>+RBOB!BA1010</f>
        <v>2.0899000000000001</v>
      </c>
      <c r="J790" s="622">
        <f t="shared" si="912"/>
        <v>1.8399000000000001</v>
      </c>
      <c r="K790" s="622">
        <f t="shared" si="913"/>
        <v>0.48605006280000007</v>
      </c>
      <c r="L790" s="622">
        <f t="shared" si="914"/>
        <v>2.3135081174801658E-2</v>
      </c>
      <c r="M790" s="623">
        <f t="shared" si="915"/>
        <v>0.50918514397480175</v>
      </c>
      <c r="N790" s="623">
        <f t="shared" si="916"/>
        <v>2.9073962535817204</v>
      </c>
      <c r="O790" s="623">
        <f t="shared" si="917"/>
        <v>-0.10260374641827941</v>
      </c>
      <c r="P790" s="645">
        <f t="shared" si="918"/>
        <v>3.4087623394777222</v>
      </c>
    </row>
    <row r="791" spans="2:16" ht="15">
      <c r="B791" s="96">
        <v>45706</v>
      </c>
      <c r="C791" s="800">
        <v>3.01</v>
      </c>
      <c r="H791" s="646">
        <f>+'BRL USD'!AY1011</f>
        <v>5.6973000000000003</v>
      </c>
      <c r="I791" s="646">
        <f>+RBOB!BA1011</f>
        <v>2.0867</v>
      </c>
      <c r="J791" s="622">
        <f t="shared" si="912"/>
        <v>1.8367</v>
      </c>
      <c r="K791" s="622">
        <f t="shared" si="913"/>
        <v>0.48520471240000007</v>
      </c>
      <c r="L791" s="622">
        <f t="shared" si="914"/>
        <v>2.3164130377547259E-2</v>
      </c>
      <c r="M791" s="623">
        <f t="shared" si="915"/>
        <v>0.50836884277754735</v>
      </c>
      <c r="N791" s="623">
        <f t="shared" si="916"/>
        <v>2.8963298079565205</v>
      </c>
      <c r="O791" s="623">
        <f t="shared" si="917"/>
        <v>-0.11367019204347928</v>
      </c>
      <c r="P791" s="645">
        <f t="shared" si="918"/>
        <v>3.7764183403149243</v>
      </c>
    </row>
    <row r="792" spans="2:16" ht="15">
      <c r="B792" s="96">
        <v>45707</v>
      </c>
      <c r="C792" s="800">
        <v>3.01</v>
      </c>
      <c r="H792" s="646">
        <f>+'BRL USD'!AY1012</f>
        <v>5.7087009999999996</v>
      </c>
      <c r="I792" s="646">
        <f>+RBOB!BA1012</f>
        <v>2.0865</v>
      </c>
      <c r="J792" s="622">
        <f t="shared" si="912"/>
        <v>1.8365</v>
      </c>
      <c r="K792" s="622">
        <f t="shared" si="913"/>
        <v>0.48515187800000009</v>
      </c>
      <c r="L792" s="622">
        <f t="shared" si="914"/>
        <v>2.3137839939418793E-2</v>
      </c>
      <c r="M792" s="623">
        <f t="shared" si="915"/>
        <v>0.50828971793941891</v>
      </c>
      <c r="N792" s="623">
        <f t="shared" si="916"/>
        <v>2.9016740210904786</v>
      </c>
      <c r="O792" s="623">
        <f t="shared" si="917"/>
        <v>-0.10832597890952123</v>
      </c>
      <c r="P792" s="645">
        <f t="shared" si="918"/>
        <v>3.5988697312133278</v>
      </c>
    </row>
    <row r="793" spans="2:16" ht="15">
      <c r="B793" s="96">
        <v>45708</v>
      </c>
      <c r="C793" s="800">
        <v>3.01</v>
      </c>
      <c r="H793" s="646">
        <f>+'BRL USD'!AY1013</f>
        <v>5.7020999999999997</v>
      </c>
      <c r="I793" s="646">
        <f>+RBOB!BA1013</f>
        <v>2.0865</v>
      </c>
      <c r="J793" s="622">
        <f t="shared" si="912"/>
        <v>1.8365</v>
      </c>
      <c r="K793" s="622">
        <f t="shared" si="913"/>
        <v>0.48515187800000009</v>
      </c>
      <c r="L793" s="622">
        <f t="shared" si="914"/>
        <v>2.3153048876729629E-2</v>
      </c>
      <c r="M793" s="623">
        <f t="shared" si="915"/>
        <v>0.50830492687672968</v>
      </c>
      <c r="N793" s="623">
        <f t="shared" si="916"/>
        <v>2.8984055235438002</v>
      </c>
      <c r="O793" s="623">
        <f t="shared" si="917"/>
        <v>-0.11159447645619958</v>
      </c>
      <c r="P793" s="645">
        <f t="shared" si="918"/>
        <v>3.7074576895747335</v>
      </c>
    </row>
    <row r="794" spans="2:16" ht="15">
      <c r="B794" s="96">
        <v>45709</v>
      </c>
      <c r="C794" s="800">
        <v>3.01</v>
      </c>
      <c r="H794" s="646">
        <f>+'BRL USD'!AY1014</f>
        <v>5.7020999999999997</v>
      </c>
      <c r="I794" s="646">
        <f>+RBOB!BA1014</f>
        <v>2.0266999999999999</v>
      </c>
      <c r="J794" s="622">
        <f t="shared" si="912"/>
        <v>1.7766999999999999</v>
      </c>
      <c r="K794" s="622">
        <f t="shared" si="913"/>
        <v>0.46935439240000004</v>
      </c>
      <c r="L794" s="622">
        <f t="shared" si="914"/>
        <v>2.3153048876729629E-2</v>
      </c>
      <c r="M794" s="623">
        <f t="shared" si="915"/>
        <v>0.49250744127672968</v>
      </c>
      <c r="N794" s="623">
        <f t="shared" si="916"/>
        <v>2.8083266809040404</v>
      </c>
      <c r="O794" s="623">
        <f t="shared" si="917"/>
        <v>-0.20167331909595942</v>
      </c>
      <c r="P794" s="645">
        <f t="shared" si="918"/>
        <v>6.7001102689687508</v>
      </c>
    </row>
    <row r="795" spans="2:16" ht="15">
      <c r="B795" s="96">
        <v>45712</v>
      </c>
      <c r="C795" s="800">
        <v>3.01</v>
      </c>
      <c r="H795" s="646">
        <f>+'BRL USD'!AY1015</f>
        <v>5.7252000000000001</v>
      </c>
      <c r="I795" s="646">
        <f>+RBOB!BA1015</f>
        <v>2.0110000000000001</v>
      </c>
      <c r="J795" s="622">
        <f t="shared" si="912"/>
        <v>1.7610000000000001</v>
      </c>
      <c r="K795" s="622">
        <f t="shared" si="913"/>
        <v>0.46520689200000009</v>
      </c>
      <c r="L795" s="622">
        <f t="shared" si="914"/>
        <v>2.3099979040033535E-2</v>
      </c>
      <c r="M795" s="623">
        <f t="shared" si="915"/>
        <v>0.48830687104003362</v>
      </c>
      <c r="N795" s="623">
        <f t="shared" si="916"/>
        <v>2.7956544980784006</v>
      </c>
      <c r="O795" s="623">
        <f t="shared" si="917"/>
        <v>-0.21434550192159918</v>
      </c>
      <c r="P795" s="645">
        <f t="shared" si="918"/>
        <v>7.121113020651137</v>
      </c>
    </row>
    <row r="796" spans="2:16" ht="15">
      <c r="B796" s="96">
        <v>45713</v>
      </c>
      <c r="C796" s="800">
        <v>3.01</v>
      </c>
      <c r="H796" s="646">
        <f>+'BRL USD'!AY1016</f>
        <v>5.7773000000000003</v>
      </c>
      <c r="I796" s="646">
        <f>+RBOB!BA1016</f>
        <v>1.9673</v>
      </c>
      <c r="J796" s="622">
        <f t="shared" si="912"/>
        <v>1.7173</v>
      </c>
      <c r="K796" s="622">
        <f t="shared" si="913"/>
        <v>0.45366257560000006</v>
      </c>
      <c r="L796" s="622">
        <f t="shared" si="914"/>
        <v>2.2981842729302614E-2</v>
      </c>
      <c r="M796" s="623">
        <f t="shared" si="915"/>
        <v>0.47664441832930265</v>
      </c>
      <c r="N796" s="623">
        <f t="shared" si="916"/>
        <v>2.7537177980138803</v>
      </c>
      <c r="O796" s="623">
        <f t="shared" si="917"/>
        <v>-0.25628220198611951</v>
      </c>
      <c r="P796" s="645">
        <f t="shared" si="918"/>
        <v>8.5143588699707511</v>
      </c>
    </row>
    <row r="797" spans="2:16" ht="15">
      <c r="B797" s="96">
        <v>45714</v>
      </c>
      <c r="C797" s="800">
        <v>3.01</v>
      </c>
      <c r="H797" s="646">
        <f>+'BRL USD'!AY1017</f>
        <v>5.7751000000000001</v>
      </c>
      <c r="I797" s="646">
        <f>+RBOB!BA1017</f>
        <v>1.9489000000000001</v>
      </c>
      <c r="J797" s="622">
        <f t="shared" si="912"/>
        <v>1.6989000000000001</v>
      </c>
      <c r="K797" s="622">
        <f t="shared" si="913"/>
        <v>0.44880181080000003</v>
      </c>
      <c r="L797" s="622">
        <f t="shared" si="914"/>
        <v>2.2986788107565239E-2</v>
      </c>
      <c r="M797" s="623">
        <f t="shared" si="915"/>
        <v>0.47178859890756525</v>
      </c>
      <c r="N797" s="623">
        <f t="shared" si="916"/>
        <v>2.7246263375510802</v>
      </c>
      <c r="O797" s="623">
        <f t="shared" si="917"/>
        <v>-0.2853736624489196</v>
      </c>
      <c r="P797" s="645">
        <f t="shared" si="918"/>
        <v>9.4808525730538111</v>
      </c>
    </row>
    <row r="798" spans="2:16" ht="15">
      <c r="B798" s="96">
        <v>45715</v>
      </c>
      <c r="C798" s="800">
        <v>3.01</v>
      </c>
      <c r="H798" s="646">
        <f>+'BRL USD'!AY1018</f>
        <v>5.8221999999999996</v>
      </c>
      <c r="I798" s="646">
        <f>+RBOB!BA1018</f>
        <v>1.9965999999999999</v>
      </c>
      <c r="J798" s="622">
        <f t="shared" si="912"/>
        <v>1.7465999999999999</v>
      </c>
      <c r="K798" s="622">
        <f t="shared" si="913"/>
        <v>0.46140281520000004</v>
      </c>
      <c r="L798" s="622">
        <f t="shared" si="914"/>
        <v>2.2881728556215862E-2</v>
      </c>
      <c r="M798" s="623">
        <f t="shared" si="915"/>
        <v>0.48428454375621588</v>
      </c>
      <c r="N798" s="623">
        <f t="shared" si="916"/>
        <v>2.8196014706574397</v>
      </c>
      <c r="O798" s="623">
        <f t="shared" si="917"/>
        <v>-0.19039852934256007</v>
      </c>
      <c r="P798" s="645">
        <f t="shared" si="918"/>
        <v>6.3255325362976738</v>
      </c>
    </row>
    <row r="799" spans="2:16" ht="15">
      <c r="B799" s="96">
        <v>45716</v>
      </c>
      <c r="C799" s="800">
        <v>3.01</v>
      </c>
      <c r="H799" s="646">
        <f>+'BRL USD'!AZ1019</f>
        <v>5.8486372675166685</v>
      </c>
      <c r="I799" s="646">
        <f>+RBOB!BB1019</f>
        <v>2.2223000000000002</v>
      </c>
      <c r="J799" s="622">
        <f t="shared" si="912"/>
        <v>1.9723000000000002</v>
      </c>
      <c r="K799" s="622">
        <f t="shared" si="913"/>
        <v>0.52102643560000017</v>
      </c>
      <c r="L799" s="622">
        <f t="shared" si="914"/>
        <v>2.2823500000000004E-2</v>
      </c>
      <c r="M799" s="623">
        <f t="shared" si="915"/>
        <v>0.54384993560000017</v>
      </c>
      <c r="N799" s="623">
        <f t="shared" si="916"/>
        <v>3.180781001286701</v>
      </c>
      <c r="O799" s="623">
        <f t="shared" si="917"/>
        <v>0.17078100128670126</v>
      </c>
      <c r="P799" s="645">
        <f t="shared" si="918"/>
        <v>-5.6737874181628234</v>
      </c>
    </row>
    <row r="800" spans="2:16" ht="15">
      <c r="B800" s="96">
        <v>45719</v>
      </c>
      <c r="C800" s="800">
        <v>3.01</v>
      </c>
      <c r="H800" s="646">
        <f>+'BRL USD'!AZ1020</f>
        <v>5.8486372675166685</v>
      </c>
      <c r="I800" s="646">
        <f>+RBOB!BB1020</f>
        <v>2.1878000000000002</v>
      </c>
      <c r="J800" s="622">
        <f t="shared" ref="J800:J802" si="919">+I800-0.25</f>
        <v>1.9378000000000002</v>
      </c>
      <c r="K800" s="622">
        <f t="shared" ref="K800:K802" si="920">(+J800*$K$30)/1000</f>
        <v>0.51191250160000012</v>
      </c>
      <c r="L800" s="622">
        <f t="shared" ref="L800:L802" si="921">((75/H800)+10)/1000</f>
        <v>2.2823500000000004E-2</v>
      </c>
      <c r="M800" s="623">
        <f t="shared" ref="M800:M802" si="922">+K800+L800</f>
        <v>0.53473600160000012</v>
      </c>
      <c r="N800" s="623">
        <f t="shared" ref="N800:N802" si="923">+M800*H800</f>
        <v>3.1274769072406134</v>
      </c>
      <c r="O800" s="623">
        <f t="shared" ref="O800:O802" si="924">+N800-C800</f>
        <v>0.11747690724061366</v>
      </c>
      <c r="P800" s="645">
        <f t="shared" ref="P800:P802" si="925">(1-(+N800/C800))*100</f>
        <v>-3.9028872837413076</v>
      </c>
    </row>
    <row r="801" spans="2:16" ht="15">
      <c r="B801" s="96">
        <v>45720</v>
      </c>
      <c r="C801" s="800">
        <v>3.01</v>
      </c>
      <c r="H801" s="646">
        <f>+'BRL USD'!AZ1021</f>
        <v>5.8486372675166685</v>
      </c>
      <c r="I801" s="646">
        <f>+RBOB!BB1021</f>
        <v>2.1941999999999999</v>
      </c>
      <c r="J801" s="622">
        <f t="shared" si="919"/>
        <v>1.9441999999999999</v>
      </c>
      <c r="K801" s="622">
        <f t="shared" si="920"/>
        <v>0.51360320240000001</v>
      </c>
      <c r="L801" s="622">
        <f t="shared" si="921"/>
        <v>2.2823500000000004E-2</v>
      </c>
      <c r="M801" s="623">
        <f t="shared" si="922"/>
        <v>0.53642670240000001</v>
      </c>
      <c r="N801" s="623">
        <f t="shared" si="923"/>
        <v>3.1373652029477133</v>
      </c>
      <c r="O801" s="623">
        <f t="shared" si="924"/>
        <v>0.12736520294771347</v>
      </c>
      <c r="P801" s="645">
        <f t="shared" si="925"/>
        <v>-4.2314020912861627</v>
      </c>
    </row>
    <row r="802" spans="2:16" ht="15">
      <c r="B802" s="96">
        <v>45721</v>
      </c>
      <c r="C802" s="800">
        <v>3.01</v>
      </c>
      <c r="H802" s="646">
        <f>+'BRL USD'!AZ1022</f>
        <v>5.7907999999999999</v>
      </c>
      <c r="I802" s="646">
        <f>+RBOB!BB1022</f>
        <v>2.137</v>
      </c>
      <c r="J802" s="622">
        <f t="shared" si="919"/>
        <v>1.887</v>
      </c>
      <c r="K802" s="622">
        <f t="shared" si="920"/>
        <v>0.49849256400000008</v>
      </c>
      <c r="L802" s="622">
        <f t="shared" si="921"/>
        <v>2.2951578365683494E-2</v>
      </c>
      <c r="M802" s="623">
        <f t="shared" si="922"/>
        <v>0.52144414236568359</v>
      </c>
      <c r="N802" s="623">
        <f t="shared" si="923"/>
        <v>3.0195787396112004</v>
      </c>
      <c r="O802" s="623">
        <f t="shared" si="924"/>
        <v>9.5787396112005929E-3</v>
      </c>
      <c r="P802" s="645">
        <f t="shared" si="925"/>
        <v>-0.3182305518671269</v>
      </c>
    </row>
    <row r="803" spans="2:16" ht="15">
      <c r="B803" s="96">
        <v>45722</v>
      </c>
      <c r="C803" s="800">
        <v>3.01</v>
      </c>
      <c r="H803" s="646">
        <f>+'BRL USD'!AZ1023</f>
        <v>5.7483000000000004</v>
      </c>
      <c r="I803" s="646">
        <f>+RBOB!BB1023</f>
        <v>2.1012</v>
      </c>
      <c r="J803" s="622">
        <f t="shared" ref="J803:J805" si="926">+I803-0.25</f>
        <v>1.8512</v>
      </c>
      <c r="K803" s="622">
        <f t="shared" ref="K803:K805" si="927">(+J803*$K$30)/1000</f>
        <v>0.48903520640000003</v>
      </c>
      <c r="L803" s="622">
        <f t="shared" ref="L803:L805" si="928">((75/H803)+10)/1000</f>
        <v>2.304733573404311E-2</v>
      </c>
      <c r="M803" s="623">
        <f t="shared" ref="M803:M805" si="929">+K803+L803</f>
        <v>0.51208254213404314</v>
      </c>
      <c r="N803" s="623">
        <f t="shared" ref="N803:N805" si="930">+M803*H803</f>
        <v>2.9436040769491205</v>
      </c>
      <c r="O803" s="623">
        <f t="shared" ref="O803:O805" si="931">+N803-C803</f>
        <v>-6.6395923050879269E-2</v>
      </c>
      <c r="P803" s="645">
        <f t="shared" ref="P803:P805" si="932">(1-(+N803/C803))*100</f>
        <v>2.205844619630537</v>
      </c>
    </row>
    <row r="804" spans="2:16" ht="15">
      <c r="B804" s="96">
        <v>45723</v>
      </c>
      <c r="C804" s="800">
        <v>3.01</v>
      </c>
      <c r="H804" s="646">
        <f>+'BRL USD'!AZ1024</f>
        <v>5.7682000000000002</v>
      </c>
      <c r="I804" s="646">
        <f>+RBOB!BB1024</f>
        <v>2.1086999999999998</v>
      </c>
      <c r="J804" s="622">
        <f t="shared" si="926"/>
        <v>1.8586999999999998</v>
      </c>
      <c r="K804" s="622">
        <f t="shared" si="927"/>
        <v>0.4910164964</v>
      </c>
      <c r="L804" s="622">
        <f t="shared" si="928"/>
        <v>2.3002323081723938E-2</v>
      </c>
      <c r="M804" s="623">
        <f t="shared" si="929"/>
        <v>0.5140188194817239</v>
      </c>
      <c r="N804" s="623">
        <f t="shared" si="930"/>
        <v>2.96496335453448</v>
      </c>
      <c r="O804" s="623">
        <f t="shared" si="931"/>
        <v>-4.5036645465519776E-2</v>
      </c>
      <c r="P804" s="645">
        <f t="shared" si="932"/>
        <v>1.4962340686219155</v>
      </c>
    </row>
    <row r="805" spans="2:16" ht="15">
      <c r="B805" s="96">
        <v>45726</v>
      </c>
      <c r="C805" s="800">
        <v>3.01</v>
      </c>
      <c r="H805" s="646">
        <f>+'BRL USD'!AZ1025</f>
        <v>5.7923999999999998</v>
      </c>
      <c r="I805" s="646">
        <f>+RBOB!BB1025</f>
        <v>2.0924999999999998</v>
      </c>
      <c r="J805" s="622">
        <f t="shared" si="926"/>
        <v>1.8424999999999998</v>
      </c>
      <c r="K805" s="622">
        <f t="shared" si="927"/>
        <v>0.48673691000000002</v>
      </c>
      <c r="L805" s="622">
        <f t="shared" si="928"/>
        <v>2.2948000828672054E-2</v>
      </c>
      <c r="M805" s="623">
        <f t="shared" si="929"/>
        <v>0.50968491082867207</v>
      </c>
      <c r="N805" s="623">
        <f t="shared" si="930"/>
        <v>2.952298877484</v>
      </c>
      <c r="O805" s="623">
        <f t="shared" si="931"/>
        <v>-5.7701122515999792E-2</v>
      </c>
      <c r="P805" s="645">
        <f t="shared" si="932"/>
        <v>1.9169808144850475</v>
      </c>
    </row>
    <row r="806" spans="2:16" ht="15">
      <c r="B806" s="96">
        <v>45727</v>
      </c>
      <c r="C806" s="800">
        <v>3.01</v>
      </c>
      <c r="H806" s="646">
        <f>+'BRL USD'!AZ1026</f>
        <v>5.8341000000000003</v>
      </c>
      <c r="I806" s="646">
        <f>+RBOB!BB1026</f>
        <v>2.105</v>
      </c>
      <c r="J806" s="622">
        <f t="shared" ref="J806" si="933">+I806-0.25</f>
        <v>1.855</v>
      </c>
      <c r="K806" s="622">
        <f t="shared" ref="K806" si="934">(+J806*$K$30)/1000</f>
        <v>0.49003906000000008</v>
      </c>
      <c r="L806" s="622">
        <f t="shared" ref="L806" si="935">((75/H806)+10)/1000</f>
        <v>2.285545328328277E-2</v>
      </c>
      <c r="M806" s="623">
        <f t="shared" ref="M806" si="936">+K806+L806</f>
        <v>0.51289451328328284</v>
      </c>
      <c r="N806" s="623">
        <f t="shared" ref="N806" si="937">+M806*H806</f>
        <v>2.9922778799460006</v>
      </c>
      <c r="O806" s="623">
        <f t="shared" ref="O806" si="938">+N806-C806</f>
        <v>-1.7722120053999202E-2</v>
      </c>
      <c r="P806" s="645">
        <f t="shared" ref="P806" si="939">(1-(+N806/C806))*100</f>
        <v>0.58877475262455459</v>
      </c>
    </row>
    <row r="807" spans="2:16" ht="15">
      <c r="B807" s="96">
        <v>45728</v>
      </c>
      <c r="C807" s="800">
        <v>3.01</v>
      </c>
      <c r="H807" s="646">
        <f>+'BRL USD'!AZ1027</f>
        <v>5.8262</v>
      </c>
      <c r="I807" s="646">
        <f>+RBOB!BB1027</f>
        <v>2.1501000000000001</v>
      </c>
      <c r="J807" s="622">
        <f t="shared" ref="J807" si="940">+I807-0.25</f>
        <v>1.9001000000000001</v>
      </c>
      <c r="K807" s="622">
        <f t="shared" ref="K807" si="941">(+J807*$K$30)/1000</f>
        <v>0.50195321720000008</v>
      </c>
      <c r="L807" s="622">
        <f t="shared" ref="L807" si="942">((75/H807)+10)/1000</f>
        <v>2.2872884555971303E-2</v>
      </c>
      <c r="M807" s="623">
        <f t="shared" ref="M807" si="943">+K807+L807</f>
        <v>0.52482610175597133</v>
      </c>
      <c r="N807" s="623">
        <f t="shared" ref="N807" si="944">+M807*H807</f>
        <v>3.0577418340506402</v>
      </c>
      <c r="O807" s="623">
        <f t="shared" ref="O807" si="945">+N807-C807</f>
        <v>4.7741834050640364E-2</v>
      </c>
      <c r="P807" s="645">
        <f t="shared" ref="P807" si="946">(1-(+N807/C807))*100</f>
        <v>-1.5861074435428613</v>
      </c>
    </row>
    <row r="808" spans="2:16" ht="15">
      <c r="B808" s="96">
        <v>45729</v>
      </c>
      <c r="C808" s="800">
        <v>3.01</v>
      </c>
      <c r="H808" s="646">
        <f>+'BRL USD'!AZ1028</f>
        <v>5.8125</v>
      </c>
      <c r="I808" s="646">
        <f>+RBOB!BB1028</f>
        <v>2.1331000000000002</v>
      </c>
      <c r="J808" s="622">
        <f t="shared" ref="J808:J809" si="947">+I808-0.25</f>
        <v>1.8831000000000002</v>
      </c>
      <c r="K808" s="622">
        <f t="shared" ref="K808:K809" si="948">(+J808*$K$30)/1000</f>
        <v>0.49746229320000007</v>
      </c>
      <c r="L808" s="622">
        <f t="shared" ref="L808:L809" si="949">((75/H808)+10)/1000</f>
        <v>2.2903225806451613E-2</v>
      </c>
      <c r="M808" s="623">
        <f t="shared" ref="M808:M809" si="950">+K808+L808</f>
        <v>0.52036551900645167</v>
      </c>
      <c r="N808" s="623">
        <f t="shared" ref="N808:N809" si="951">+M808*H808</f>
        <v>3.0246245792250002</v>
      </c>
      <c r="O808" s="623">
        <f t="shared" ref="O808:O809" si="952">+N808-C808</f>
        <v>1.4624579225000378E-2</v>
      </c>
      <c r="P808" s="645">
        <f t="shared" ref="P808:P809" si="953">(1-(+N808/C808))*100</f>
        <v>-0.48586641943522135</v>
      </c>
    </row>
    <row r="809" spans="2:16" ht="15">
      <c r="B809" s="96">
        <v>45730</v>
      </c>
      <c r="C809" s="800">
        <v>3.01</v>
      </c>
      <c r="H809" s="646">
        <f>+'BRL USD'!AZ1029</f>
        <v>5.7412999999999998</v>
      </c>
      <c r="I809" s="646">
        <f>+RBOB!BB1029</f>
        <v>2.1486999999999998</v>
      </c>
      <c r="J809" s="622">
        <f t="shared" si="947"/>
        <v>1.8986999999999998</v>
      </c>
      <c r="K809" s="622">
        <f t="shared" si="948"/>
        <v>0.50158337640000006</v>
      </c>
      <c r="L809" s="622">
        <f t="shared" si="949"/>
        <v>2.3063243516276803E-2</v>
      </c>
      <c r="M809" s="623">
        <f t="shared" si="950"/>
        <v>0.52464661991627681</v>
      </c>
      <c r="N809" s="623">
        <f t="shared" si="951"/>
        <v>3.0121536389253198</v>
      </c>
      <c r="O809" s="623">
        <f t="shared" si="952"/>
        <v>2.1536389253200561E-3</v>
      </c>
      <c r="P809" s="645">
        <f t="shared" si="953"/>
        <v>-7.154946595748779E-2</v>
      </c>
    </row>
    <row r="810" spans="2:16" ht="15">
      <c r="B810" s="96">
        <v>45733</v>
      </c>
      <c r="C810" s="800">
        <v>3.01</v>
      </c>
      <c r="H810" s="646">
        <f>+'BRL USD'!AZ1030</f>
        <v>5.7076000000000002</v>
      </c>
      <c r="I810" s="646">
        <f>+RBOB!BB1030</f>
        <v>2.1812</v>
      </c>
      <c r="J810" s="622">
        <f t="shared" ref="J810" si="954">+I810-0.25</f>
        <v>1.9312</v>
      </c>
      <c r="K810" s="622">
        <f t="shared" ref="K810" si="955">(+J810*$K$30)/1000</f>
        <v>0.51016896640000009</v>
      </c>
      <c r="L810" s="622">
        <f t="shared" ref="L810" si="956">((75/H810)+10)/1000</f>
        <v>2.3140374237858297E-2</v>
      </c>
      <c r="M810" s="623">
        <f t="shared" ref="M810" si="957">+K810+L810</f>
        <v>0.5333093406378584</v>
      </c>
      <c r="N810" s="623">
        <f t="shared" ref="N810" si="958">+M810*H810</f>
        <v>3.0439163926246406</v>
      </c>
      <c r="O810" s="623">
        <f t="shared" ref="O810" si="959">+N810-C810</f>
        <v>3.3916392624640856E-2</v>
      </c>
      <c r="P810" s="645">
        <f t="shared" ref="P810" si="960">(1-(+N810/C810))*100</f>
        <v>-1.1267904526458761</v>
      </c>
    </row>
    <row r="811" spans="2:16" ht="15">
      <c r="B811" s="96">
        <v>45734</v>
      </c>
      <c r="C811" s="800">
        <v>3.01</v>
      </c>
      <c r="H811" s="646">
        <f>+'BRL USD'!AZ1031</f>
        <v>5.6845999999999997</v>
      </c>
      <c r="I811" s="646">
        <f>+RBOB!BB1031</f>
        <v>2.1684000000000001</v>
      </c>
      <c r="J811" s="622">
        <f t="shared" ref="J811:J812" si="961">+I811-0.25</f>
        <v>1.9184000000000001</v>
      </c>
      <c r="K811" s="622">
        <f t="shared" ref="K811:K812" si="962">(+J811*$K$30)/1000</f>
        <v>0.50678756480000009</v>
      </c>
      <c r="L811" s="622">
        <f t="shared" ref="L811:L812" si="963">((75/H811)+10)/1000</f>
        <v>2.3193540442599303E-2</v>
      </c>
      <c r="M811" s="623">
        <f t="shared" ref="M811:M812" si="964">+K811+L811</f>
        <v>0.52998110524259934</v>
      </c>
      <c r="N811" s="623">
        <f t="shared" ref="N811:N812" si="965">+M811*H811</f>
        <v>3.0127305908620801</v>
      </c>
      <c r="O811" s="623">
        <f t="shared" ref="O811:O812" si="966">+N811-C811</f>
        <v>2.7305908620802732E-3</v>
      </c>
      <c r="P811" s="645">
        <f t="shared" ref="P811:P812" si="967">(1-(+N811/C811))*100</f>
        <v>-9.071730438805492E-2</v>
      </c>
    </row>
    <row r="812" spans="2:16" ht="15">
      <c r="B812" s="96">
        <v>45735</v>
      </c>
      <c r="C812" s="800">
        <v>3.01</v>
      </c>
      <c r="H812" s="646">
        <f>+'BRL USD'!AZ1032</f>
        <v>5.6650999999999998</v>
      </c>
      <c r="I812" s="646">
        <f>+RBOB!BB1032</f>
        <v>2.1696</v>
      </c>
      <c r="J812" s="622">
        <f t="shared" si="961"/>
        <v>1.9196</v>
      </c>
      <c r="K812" s="622">
        <f t="shared" si="962"/>
        <v>0.50710457120000008</v>
      </c>
      <c r="L812" s="622">
        <f t="shared" si="963"/>
        <v>2.3238954299129758E-2</v>
      </c>
      <c r="M812" s="623">
        <f t="shared" si="964"/>
        <v>0.53034352549912989</v>
      </c>
      <c r="N812" s="623">
        <f t="shared" si="965"/>
        <v>3.0044491063051204</v>
      </c>
      <c r="O812" s="623">
        <f t="shared" si="966"/>
        <v>-5.5508936948793774E-3</v>
      </c>
      <c r="P812" s="645">
        <f t="shared" si="967"/>
        <v>0.18441507291958592</v>
      </c>
    </row>
    <row r="813" spans="2:16" ht="15">
      <c r="B813" s="96">
        <v>45736</v>
      </c>
      <c r="C813" s="800">
        <v>3.01</v>
      </c>
      <c r="H813" s="646">
        <f>+'BRL USD'!AZ1033</f>
        <v>5.6622000000000003</v>
      </c>
      <c r="I813" s="646">
        <f>+RBOB!BB1033</f>
        <v>2.1911</v>
      </c>
      <c r="J813" s="622">
        <f t="shared" ref="J813:J815" si="968">+I813-0.25</f>
        <v>1.9411</v>
      </c>
      <c r="K813" s="622">
        <f t="shared" ref="K813:K815" si="969">(+J813*$K$30)/1000</f>
        <v>0.51278426920000009</v>
      </c>
      <c r="L813" s="622">
        <f t="shared" ref="L813:L815" si="970">((75/H813)+10)/1000</f>
        <v>2.3245734873370772E-2</v>
      </c>
      <c r="M813" s="623">
        <f t="shared" ref="M813:M815" si="971">+K813+L813</f>
        <v>0.53603000407337087</v>
      </c>
      <c r="N813" s="623">
        <f t="shared" ref="N813:N815" si="972">+M813*H813</f>
        <v>3.0351090890642407</v>
      </c>
      <c r="O813" s="623">
        <f t="shared" ref="O813:O815" si="973">+N813-C813</f>
        <v>2.5109089064240919E-2</v>
      </c>
      <c r="P813" s="645">
        <f t="shared" ref="P813:P815" si="974">(1-(+N813/C813))*100</f>
        <v>-0.83418900545650931</v>
      </c>
    </row>
    <row r="814" spans="2:16" ht="15">
      <c r="B814" s="96">
        <v>45737</v>
      </c>
      <c r="C814" s="800">
        <v>3.01</v>
      </c>
      <c r="H814" s="646">
        <f>+'BRL USD'!AZ1034</f>
        <v>5.7234999999999996</v>
      </c>
      <c r="I814" s="646">
        <f>+RBOB!BB1034</f>
        <v>2.1953999999999998</v>
      </c>
      <c r="J814" s="622">
        <f t="shared" si="968"/>
        <v>1.9453999999999998</v>
      </c>
      <c r="K814" s="622">
        <f t="shared" si="969"/>
        <v>0.5139202088</v>
      </c>
      <c r="L814" s="622">
        <f t="shared" si="970"/>
        <v>2.3103870009609506E-2</v>
      </c>
      <c r="M814" s="623">
        <f t="shared" si="971"/>
        <v>0.53702407880960945</v>
      </c>
      <c r="N814" s="623">
        <f t="shared" si="972"/>
        <v>3.0736573150667996</v>
      </c>
      <c r="O814" s="623">
        <f t="shared" si="973"/>
        <v>6.3657315066799836E-2</v>
      </c>
      <c r="P814" s="645">
        <f t="shared" si="974"/>
        <v>-2.1148609656744144</v>
      </c>
    </row>
    <row r="815" spans="2:16" ht="15">
      <c r="B815" s="96">
        <v>45740</v>
      </c>
      <c r="C815" s="800">
        <v>3.01</v>
      </c>
      <c r="H815" s="646">
        <f>+'BRL USD'!AZ1035</f>
        <v>5.7397</v>
      </c>
      <c r="I815" s="646">
        <f>+RBOB!BB1035</f>
        <v>2.2065999999999999</v>
      </c>
      <c r="J815" s="622">
        <f t="shared" si="968"/>
        <v>1.9565999999999999</v>
      </c>
      <c r="K815" s="622">
        <f t="shared" si="969"/>
        <v>0.51687893520000006</v>
      </c>
      <c r="L815" s="622">
        <f t="shared" si="970"/>
        <v>2.306688502883426E-2</v>
      </c>
      <c r="M815" s="623">
        <f t="shared" si="971"/>
        <v>0.53994582022883431</v>
      </c>
      <c r="N815" s="623">
        <f t="shared" si="972"/>
        <v>3.0991270243674403</v>
      </c>
      <c r="O815" s="623">
        <f t="shared" si="973"/>
        <v>8.9127024367440466E-2</v>
      </c>
      <c r="P815" s="645">
        <f t="shared" si="974"/>
        <v>-2.9610307098817401</v>
      </c>
    </row>
    <row r="816" spans="2:16" ht="15">
      <c r="B816" s="96">
        <v>45741</v>
      </c>
      <c r="C816" s="800">
        <v>3.01</v>
      </c>
      <c r="H816" s="646">
        <f>+'BRL USD'!AZ1036</f>
        <v>5.6985999999999999</v>
      </c>
      <c r="I816" s="646">
        <f>+RBOB!BB1036</f>
        <v>2.2086999999999999</v>
      </c>
      <c r="J816" s="622">
        <f t="shared" ref="J816" si="975">+I816-0.25</f>
        <v>1.9586999999999999</v>
      </c>
      <c r="K816" s="622">
        <f t="shared" ref="K816" si="976">(+J816*$K$30)/1000</f>
        <v>0.51743369640000003</v>
      </c>
      <c r="L816" s="622">
        <f t="shared" ref="L816" si="977">((75/H816)+10)/1000</f>
        <v>2.3161127294423191E-2</v>
      </c>
      <c r="M816" s="623">
        <f t="shared" ref="M816" si="978">+K816+L816</f>
        <v>0.54059482369442324</v>
      </c>
      <c r="N816" s="623">
        <f t="shared" ref="N816" si="979">+M816*H816</f>
        <v>3.0806336623050403</v>
      </c>
      <c r="O816" s="623">
        <f t="shared" ref="O816" si="980">+N816-C816</f>
        <v>7.0633662305040534E-2</v>
      </c>
      <c r="P816" s="645">
        <f t="shared" ref="P816" si="981">(1-(+N816/C816))*100</f>
        <v>-2.346633299170775</v>
      </c>
    </row>
    <row r="817" spans="2:16" ht="15">
      <c r="B817" s="96">
        <v>45742</v>
      </c>
      <c r="C817" s="800">
        <v>3.01</v>
      </c>
      <c r="H817" s="646">
        <f>+'BRL USD'!AZ1037</f>
        <v>5.7291999999999996</v>
      </c>
      <c r="I817" s="646">
        <f>+RBOB!BB1037</f>
        <v>2.2328000000000001</v>
      </c>
      <c r="J817" s="622">
        <f t="shared" ref="J817:J821" si="982">+I817-0.25</f>
        <v>1.9828000000000001</v>
      </c>
      <c r="K817" s="622">
        <f t="shared" ref="K817:K821" si="983">(+J817*$K$30)/1000</f>
        <v>0.52380024160000005</v>
      </c>
      <c r="L817" s="622">
        <f t="shared" ref="L817:L821" si="984">((75/H817)+10)/1000</f>
        <v>2.3090832926062975E-2</v>
      </c>
      <c r="M817" s="623">
        <f t="shared" ref="M817:M821" si="985">+K817+L817</f>
        <v>0.546891074526063</v>
      </c>
      <c r="N817" s="623">
        <f t="shared" ref="N817:N821" si="986">+M817*H817</f>
        <v>3.1332483441747199</v>
      </c>
      <c r="O817" s="623">
        <f t="shared" ref="O817:O821" si="987">+N817-C817</f>
        <v>0.12324834417472008</v>
      </c>
      <c r="P817" s="645">
        <f t="shared" ref="P817:P821" si="988">(1-(+N817/C817))*100</f>
        <v>-4.0946293745754092</v>
      </c>
    </row>
    <row r="818" spans="2:16" ht="15">
      <c r="B818" s="96">
        <v>45743</v>
      </c>
      <c r="C818" s="800">
        <v>3.01</v>
      </c>
      <c r="H818" s="646">
        <f>+'BRL USD'!AZ1038</f>
        <v>5.7468000000000004</v>
      </c>
      <c r="I818" s="646">
        <f>+RBOB!BB1038</f>
        <v>2.2464</v>
      </c>
      <c r="J818" s="622">
        <f t="shared" si="982"/>
        <v>1.9964</v>
      </c>
      <c r="K818" s="622">
        <f t="shared" si="983"/>
        <v>0.52739298080000008</v>
      </c>
      <c r="L818" s="622">
        <f t="shared" si="984"/>
        <v>2.3050741282104822E-2</v>
      </c>
      <c r="M818" s="623">
        <f t="shared" si="985"/>
        <v>0.5504437220821049</v>
      </c>
      <c r="N818" s="623">
        <f t="shared" si="986"/>
        <v>3.1632899820614409</v>
      </c>
      <c r="O818" s="623">
        <f t="shared" si="987"/>
        <v>0.15328998206144107</v>
      </c>
      <c r="P818" s="645">
        <f t="shared" si="988"/>
        <v>-5.092690433934921</v>
      </c>
    </row>
    <row r="819" spans="2:16" ht="15">
      <c r="B819" s="96">
        <v>45744</v>
      </c>
      <c r="C819" s="800">
        <v>3.01</v>
      </c>
      <c r="H819" s="646">
        <f>+'BRL USD'!AZ1039</f>
        <v>5.7653999999999996</v>
      </c>
      <c r="I819" s="646">
        <f>+RBOB!BB1039</f>
        <v>2.2347000000000001</v>
      </c>
      <c r="J819" s="622">
        <f t="shared" si="982"/>
        <v>1.9847000000000001</v>
      </c>
      <c r="K819" s="622">
        <f t="shared" si="983"/>
        <v>0.5243021684000001</v>
      </c>
      <c r="L819" s="622">
        <f t="shared" si="984"/>
        <v>2.3008637735456344E-2</v>
      </c>
      <c r="M819" s="623">
        <f t="shared" si="985"/>
        <v>0.54731080613545646</v>
      </c>
      <c r="N819" s="623">
        <f t="shared" si="986"/>
        <v>3.1554657216933606</v>
      </c>
      <c r="O819" s="623">
        <f t="shared" si="987"/>
        <v>0.14546572169336081</v>
      </c>
      <c r="P819" s="645">
        <f t="shared" si="988"/>
        <v>-4.8327482290153156</v>
      </c>
    </row>
    <row r="820" spans="2:16" ht="15">
      <c r="B820" s="96">
        <v>45747</v>
      </c>
      <c r="C820" s="800">
        <v>3.01</v>
      </c>
      <c r="H820" s="646">
        <f>+'BRL USD'!AZ1040</f>
        <v>5.7416</v>
      </c>
      <c r="I820" s="646">
        <f>+RBOB!BB1040</f>
        <v>2.2831000000000001</v>
      </c>
      <c r="J820" s="622">
        <f t="shared" si="982"/>
        <v>2.0331000000000001</v>
      </c>
      <c r="K820" s="622">
        <f t="shared" si="983"/>
        <v>0.53708809320000017</v>
      </c>
      <c r="L820" s="622">
        <f t="shared" si="984"/>
        <v>2.3062560958617809E-2</v>
      </c>
      <c r="M820" s="623">
        <f t="shared" si="985"/>
        <v>0.56015065415861798</v>
      </c>
      <c r="N820" s="623">
        <f t="shared" si="986"/>
        <v>3.2161609959171211</v>
      </c>
      <c r="O820" s="623">
        <f t="shared" si="987"/>
        <v>0.20616099591712134</v>
      </c>
      <c r="P820" s="645">
        <f t="shared" si="988"/>
        <v>-6.8492025221635</v>
      </c>
    </row>
    <row r="821" spans="2:16" ht="15">
      <c r="B821" s="96">
        <v>45748</v>
      </c>
      <c r="C821" s="800">
        <v>3.01</v>
      </c>
      <c r="H821" s="646">
        <f>+'BRL USD'!BA1041</f>
        <v>5.7045000000000003</v>
      </c>
      <c r="I821" s="646">
        <f>+RBOB!BC1041</f>
        <v>2.3025000000000002</v>
      </c>
      <c r="J821" s="622">
        <f t="shared" si="982"/>
        <v>2.0525000000000002</v>
      </c>
      <c r="K821" s="622">
        <f t="shared" si="983"/>
        <v>0.5422130300000001</v>
      </c>
      <c r="L821" s="622">
        <f t="shared" si="984"/>
        <v>2.3147515119642387E-2</v>
      </c>
      <c r="M821" s="623">
        <f t="shared" si="985"/>
        <v>0.56536054511964251</v>
      </c>
      <c r="N821" s="623">
        <f t="shared" si="986"/>
        <v>3.225099229635001</v>
      </c>
      <c r="O821" s="623">
        <f t="shared" si="987"/>
        <v>0.21509922963500117</v>
      </c>
      <c r="P821" s="645">
        <f t="shared" si="988"/>
        <v>-7.146153808471789</v>
      </c>
    </row>
    <row r="822" spans="2:16" ht="15">
      <c r="B822" s="96">
        <v>45749</v>
      </c>
      <c r="C822" s="800">
        <v>3.01</v>
      </c>
      <c r="H822" s="646">
        <f>+'BRL USD'!BA1042</f>
        <v>5.6917999999999997</v>
      </c>
      <c r="I822" s="646">
        <f>+RBOB!BC1042</f>
        <v>2.331</v>
      </c>
      <c r="J822" s="622">
        <f t="shared" ref="J822" si="989">+I822-0.25</f>
        <v>2.081</v>
      </c>
      <c r="K822" s="622">
        <f t="shared" ref="K822" si="990">(+J822*$K$30)/1000</f>
        <v>0.54974193199999999</v>
      </c>
      <c r="L822" s="622">
        <f t="shared" ref="L822" si="991">((75/H822)+10)/1000</f>
        <v>2.3176850908324255E-2</v>
      </c>
      <c r="M822" s="623">
        <f t="shared" ref="M822" si="992">+K822+L822</f>
        <v>0.57291878290832421</v>
      </c>
      <c r="N822" s="623">
        <f t="shared" ref="N822" si="993">+M822*H822</f>
        <v>3.2609391285575997</v>
      </c>
      <c r="O822" s="623">
        <f t="shared" ref="O822" si="994">+N822-C822</f>
        <v>0.25093912855759992</v>
      </c>
      <c r="P822" s="645">
        <f t="shared" ref="P822" si="995">(1-(+N822/C822))*100</f>
        <v>-8.3368481248372142</v>
      </c>
    </row>
    <row r="823" spans="2:16" ht="15">
      <c r="B823" s="96">
        <v>45750</v>
      </c>
      <c r="C823" s="800">
        <v>3.01</v>
      </c>
      <c r="H823" s="646">
        <f>+'BRL USD'!BA1043</f>
        <v>5.6062000000000003</v>
      </c>
      <c r="I823" s="646">
        <f>+RBOB!BC1043</f>
        <v>2.1642999999999999</v>
      </c>
      <c r="J823" s="622">
        <f t="shared" ref="J823:J827" si="996">+I823-0.25</f>
        <v>1.9142999999999999</v>
      </c>
      <c r="K823" s="622">
        <f t="shared" ref="K823:K827" si="997">(+J823*$K$30)/1000</f>
        <v>0.50570445959999999</v>
      </c>
      <c r="L823" s="622">
        <f t="shared" ref="L823:L827" si="998">((75/H823)+10)/1000</f>
        <v>2.3378045735079019E-2</v>
      </c>
      <c r="M823" s="623">
        <f t="shared" ref="M823:M827" si="999">+K823+L823</f>
        <v>0.52908250533507906</v>
      </c>
      <c r="N823" s="623">
        <f t="shared" ref="N823:N827" si="1000">+M823*H823</f>
        <v>2.9661423414095203</v>
      </c>
      <c r="O823" s="623">
        <f t="shared" ref="O823:O827" si="1001">+N823-C823</f>
        <v>-4.385765859047952E-2</v>
      </c>
      <c r="P823" s="645">
        <f t="shared" ref="P823:P827" si="1002">(1-(+N823/C823))*100</f>
        <v>1.4570650694511467</v>
      </c>
    </row>
    <row r="824" spans="2:16" ht="15">
      <c r="B824" s="96">
        <v>45751</v>
      </c>
      <c r="C824" s="800">
        <v>3.01</v>
      </c>
      <c r="H824" s="646">
        <f>+'BRL USD'!BA1044</f>
        <v>5.7770999999999999</v>
      </c>
      <c r="I824" s="646">
        <f>+RBOB!BC1044</f>
        <v>2.0545</v>
      </c>
      <c r="J824" s="622">
        <f t="shared" si="996"/>
        <v>1.8045</v>
      </c>
      <c r="K824" s="622">
        <f t="shared" si="997"/>
        <v>0.47669837400000004</v>
      </c>
      <c r="L824" s="622">
        <f t="shared" si="998"/>
        <v>2.2982292153502622E-2</v>
      </c>
      <c r="M824" s="623">
        <f t="shared" si="999"/>
        <v>0.49968066615350265</v>
      </c>
      <c r="N824" s="623">
        <f t="shared" si="1000"/>
        <v>2.8867051764354001</v>
      </c>
      <c r="O824" s="623">
        <f t="shared" si="1001"/>
        <v>-0.12329482356459964</v>
      </c>
      <c r="P824" s="645">
        <f t="shared" si="1002"/>
        <v>4.0961735403521438</v>
      </c>
    </row>
    <row r="825" spans="2:16" ht="15">
      <c r="B825" s="96">
        <v>45754</v>
      </c>
      <c r="C825" s="800">
        <v>3.01</v>
      </c>
      <c r="H825" s="646">
        <f>+'BRL USD'!BA1045</f>
        <v>5.8871000000000002</v>
      </c>
      <c r="I825" s="646">
        <f>+RBOB!BC1045</f>
        <v>2.0200999999999998</v>
      </c>
      <c r="J825" s="622">
        <f t="shared" si="996"/>
        <v>1.7700999999999998</v>
      </c>
      <c r="K825" s="622">
        <f t="shared" si="997"/>
        <v>0.46761085720000001</v>
      </c>
      <c r="L825" s="622">
        <f t="shared" si="998"/>
        <v>2.2739719046729293E-2</v>
      </c>
      <c r="M825" s="623">
        <f t="shared" si="999"/>
        <v>0.49035057624672929</v>
      </c>
      <c r="N825" s="623">
        <f t="shared" si="1000"/>
        <v>2.8867428774221202</v>
      </c>
      <c r="O825" s="623">
        <f t="shared" si="1001"/>
        <v>-0.12325712257787957</v>
      </c>
      <c r="P825" s="645">
        <f t="shared" si="1002"/>
        <v>4.0949210158763965</v>
      </c>
    </row>
    <row r="826" spans="2:16" ht="15">
      <c r="B826" s="96">
        <v>45755</v>
      </c>
      <c r="C826" s="800">
        <v>3.01</v>
      </c>
      <c r="H826" s="646">
        <f>+'BRL USD'!BA1046</f>
        <v>5.9362000000000004</v>
      </c>
      <c r="I826" s="646">
        <f>+RBOB!BC1046</f>
        <v>1.9914000000000001</v>
      </c>
      <c r="J826" s="622">
        <f t="shared" si="996"/>
        <v>1.7414000000000001</v>
      </c>
      <c r="K826" s="622">
        <f t="shared" si="997"/>
        <v>0.46002912080000002</v>
      </c>
      <c r="L826" s="622">
        <f t="shared" si="998"/>
        <v>2.2634345204002562E-2</v>
      </c>
      <c r="M826" s="623">
        <f t="shared" si="999"/>
        <v>0.48266346600400256</v>
      </c>
      <c r="N826" s="623">
        <f t="shared" si="1000"/>
        <v>2.8651868668929601</v>
      </c>
      <c r="O826" s="623">
        <f t="shared" si="1001"/>
        <v>-0.14481313310703969</v>
      </c>
      <c r="P826" s="645">
        <f t="shared" si="1002"/>
        <v>4.8110675450843798</v>
      </c>
    </row>
    <row r="827" spans="2:16" ht="15">
      <c r="B827" s="96">
        <v>45756</v>
      </c>
      <c r="C827" s="800">
        <v>3.01</v>
      </c>
      <c r="H827" s="646">
        <f>+'BRL USD'!BA1047</f>
        <v>6.0598999999999998</v>
      </c>
      <c r="I827" s="646">
        <f>+RBOB!BC1047</f>
        <v>2.0384000000000002</v>
      </c>
      <c r="J827" s="622">
        <f t="shared" si="996"/>
        <v>1.7884000000000002</v>
      </c>
      <c r="K827" s="622">
        <f t="shared" si="997"/>
        <v>0.47244520480000013</v>
      </c>
      <c r="L827" s="622">
        <f t="shared" si="998"/>
        <v>2.2376441855476163E-2</v>
      </c>
      <c r="M827" s="623">
        <f t="shared" si="999"/>
        <v>0.49482164665547629</v>
      </c>
      <c r="N827" s="623">
        <f t="shared" si="1000"/>
        <v>2.9985696965675208</v>
      </c>
      <c r="O827" s="623">
        <f t="shared" si="1001"/>
        <v>-1.1430303432478972E-2</v>
      </c>
      <c r="P827" s="645">
        <f t="shared" si="1002"/>
        <v>0.37974430008236304</v>
      </c>
    </row>
    <row r="828" spans="2:16" ht="15">
      <c r="B828" s="96">
        <v>45757</v>
      </c>
      <c r="C828" s="800">
        <v>3.01</v>
      </c>
      <c r="H828" s="646">
        <f>+'BRL USD'!BA1048</f>
        <v>5.9108999999999998</v>
      </c>
      <c r="I828" s="646">
        <f>+RBOB!BC1048</f>
        <v>1.9613</v>
      </c>
      <c r="J828" s="622">
        <f t="shared" ref="J828:J829" si="1003">+I828-0.25</f>
        <v>1.7113</v>
      </c>
      <c r="K828" s="622">
        <f t="shared" ref="K828:K829" si="1004">(+J828*$K$30)/1000</f>
        <v>0.45207754360000008</v>
      </c>
      <c r="L828" s="622">
        <f t="shared" ref="L828:L829" si="1005">((75/H828)+10)/1000</f>
        <v>2.2688423082779272E-2</v>
      </c>
      <c r="M828" s="623">
        <f t="shared" ref="M828:M829" si="1006">+K828+L828</f>
        <v>0.47476596668277937</v>
      </c>
      <c r="N828" s="623">
        <f t="shared" ref="N828:N829" si="1007">+M828*H828</f>
        <v>2.8062941524652407</v>
      </c>
      <c r="O828" s="623">
        <f t="shared" ref="O828:O829" si="1008">+N828-C828</f>
        <v>-0.20370584753475907</v>
      </c>
      <c r="P828" s="645">
        <f t="shared" ref="P828:P829" si="1009">(1-(+N828/C828))*100</f>
        <v>6.7676361307228987</v>
      </c>
    </row>
    <row r="829" spans="2:16" ht="15">
      <c r="B829" s="96">
        <v>45758</v>
      </c>
      <c r="C829" s="800">
        <v>3.01</v>
      </c>
      <c r="H829" s="646">
        <f>+'BRL USD'!BA1049</f>
        <v>5.8731</v>
      </c>
      <c r="I829" s="646">
        <f>+RBOB!BC1049</f>
        <v>1.9991000000000001</v>
      </c>
      <c r="J829" s="622">
        <f t="shared" si="1003"/>
        <v>1.7491000000000001</v>
      </c>
      <c r="K829" s="622">
        <f t="shared" si="1004"/>
        <v>0.46206324520000008</v>
      </c>
      <c r="L829" s="622">
        <f t="shared" si="1005"/>
        <v>2.2770087347397456E-2</v>
      </c>
      <c r="M829" s="623">
        <f t="shared" si="1006"/>
        <v>0.48483333254739752</v>
      </c>
      <c r="N829" s="623">
        <f t="shared" si="1007"/>
        <v>2.8474746453841204</v>
      </c>
      <c r="O829" s="623">
        <f t="shared" si="1008"/>
        <v>-0.16252535461587936</v>
      </c>
      <c r="P829" s="645">
        <f t="shared" si="1009"/>
        <v>5.3995134423880149</v>
      </c>
    </row>
    <row r="830" spans="2:16" ht="15">
      <c r="B830" s="96">
        <v>45761</v>
      </c>
      <c r="C830" s="800">
        <v>3.01</v>
      </c>
      <c r="H830" s="646">
        <f>+'BRL USD'!BA1050</f>
        <v>5.8418999999999999</v>
      </c>
      <c r="I830" s="646">
        <f>+RBOB!BC1050</f>
        <v>2.0222000000000002</v>
      </c>
      <c r="J830" s="622">
        <f t="shared" ref="J830:J831" si="1010">+I830-0.25</f>
        <v>1.7722000000000002</v>
      </c>
      <c r="K830" s="622">
        <f t="shared" ref="K830:K831" si="1011">(+J830*$K$30)/1000</f>
        <v>0.46816561840000009</v>
      </c>
      <c r="L830" s="622">
        <f t="shared" ref="L830:L831" si="1012">((75/H830)+10)/1000</f>
        <v>2.2838288912853694E-2</v>
      </c>
      <c r="M830" s="623">
        <f t="shared" ref="M830:M831" si="1013">+K830+L830</f>
        <v>0.49100390731285382</v>
      </c>
      <c r="N830" s="623">
        <f t="shared" ref="N830:N831" si="1014">+M830*H830</f>
        <v>2.8683957261309607</v>
      </c>
      <c r="O830" s="623">
        <f t="shared" ref="O830:O831" si="1015">+N830-C830</f>
        <v>-0.14160427386903907</v>
      </c>
      <c r="P830" s="645">
        <f t="shared" ref="P830:P831" si="1016">(1-(+N830/C830))*100</f>
        <v>4.7044609258816923</v>
      </c>
    </row>
    <row r="831" spans="2:16" ht="15">
      <c r="B831" s="96">
        <v>45762</v>
      </c>
      <c r="C831" s="800">
        <v>3.01</v>
      </c>
      <c r="H831" s="646">
        <f>+'BRL USD'!BA1051</f>
        <v>5.8700999999999999</v>
      </c>
      <c r="I831" s="646">
        <f>+RBOB!BC1051</f>
        <v>2.0244</v>
      </c>
      <c r="J831" s="622">
        <f t="shared" si="1010"/>
        <v>1.7744</v>
      </c>
      <c r="K831" s="622">
        <f t="shared" si="1011"/>
        <v>0.46874679680000003</v>
      </c>
      <c r="L831" s="622">
        <f t="shared" si="1012"/>
        <v>2.2776613686308581E-2</v>
      </c>
      <c r="M831" s="623">
        <f t="shared" si="1013"/>
        <v>0.4915234104863086</v>
      </c>
      <c r="N831" s="623">
        <f t="shared" si="1014"/>
        <v>2.8852915718956802</v>
      </c>
      <c r="O831" s="623">
        <f t="shared" si="1015"/>
        <v>-0.12470842810431959</v>
      </c>
      <c r="P831" s="645">
        <f t="shared" si="1016"/>
        <v>4.1431371463229061</v>
      </c>
    </row>
    <row r="832" spans="2:16" ht="15">
      <c r="B832" s="96">
        <v>45763</v>
      </c>
      <c r="C832" s="800">
        <v>3.01</v>
      </c>
      <c r="H832" s="646">
        <f>+'BRL USD'!BA1052</f>
        <v>5.8802000000000003</v>
      </c>
      <c r="I832" s="646">
        <f>+RBOB!BC1052</f>
        <v>2.0434000000000001</v>
      </c>
      <c r="J832" s="622">
        <f t="shared" ref="J832:J839" si="1017">+I832-0.25</f>
        <v>1.7934000000000001</v>
      </c>
      <c r="K832" s="622">
        <f t="shared" ref="K832:K839" si="1018">(+J832*$K$30)/1000</f>
        <v>0.47376606480000011</v>
      </c>
      <c r="L832" s="622">
        <f t="shared" ref="L832:L839" si="1019">((75/H832)+10)/1000</f>
        <v>2.2754668208564331E-2</v>
      </c>
      <c r="M832" s="623">
        <f t="shared" ref="M832:M839" si="1020">+K832+L832</f>
        <v>0.49652073300856442</v>
      </c>
      <c r="N832" s="623">
        <f t="shared" ref="N832:N839" si="1021">+M832*H832</f>
        <v>2.9196412142369605</v>
      </c>
      <c r="O832" s="623">
        <f t="shared" ref="O832:O839" si="1022">+N832-C832</f>
        <v>-9.035878576303924E-2</v>
      </c>
      <c r="P832" s="645">
        <f t="shared" ref="P832:P839" si="1023">(1-(+N832/C832))*100</f>
        <v>3.0019530153833629</v>
      </c>
    </row>
    <row r="833" spans="2:16" ht="15">
      <c r="B833" s="96">
        <v>45764</v>
      </c>
      <c r="C833" s="800">
        <v>3.01</v>
      </c>
      <c r="H833" s="646">
        <f>+'BRL USD'!BA1053</f>
        <v>5.8552999999999997</v>
      </c>
      <c r="I833" s="646">
        <f>+RBOB!BC1053</f>
        <v>2.0988000000000002</v>
      </c>
      <c r="J833" s="622">
        <f t="shared" si="1017"/>
        <v>1.8488000000000002</v>
      </c>
      <c r="K833" s="622">
        <f t="shared" si="1018"/>
        <v>0.48840119360000012</v>
      </c>
      <c r="L833" s="622">
        <f t="shared" si="1019"/>
        <v>2.2808908168667704E-2</v>
      </c>
      <c r="M833" s="623">
        <f t="shared" si="1020"/>
        <v>0.51121010176866777</v>
      </c>
      <c r="N833" s="623">
        <f t="shared" si="1021"/>
        <v>2.9932885088860801</v>
      </c>
      <c r="O833" s="623">
        <f t="shared" si="1022"/>
        <v>-1.6711491113919674E-2</v>
      </c>
      <c r="P833" s="645">
        <f t="shared" si="1023"/>
        <v>0.55519904032955703</v>
      </c>
    </row>
    <row r="834" spans="2:16" ht="15">
      <c r="B834" s="96">
        <v>45768</v>
      </c>
      <c r="C834" s="800">
        <v>3.01</v>
      </c>
      <c r="H834" s="646">
        <f>+'BRL USD'!BA1054</f>
        <v>5.8552999999999997</v>
      </c>
      <c r="I834" s="646">
        <f>+RBOB!BC1054</f>
        <v>2.0653000000000001</v>
      </c>
      <c r="J834" s="622">
        <f t="shared" si="1017"/>
        <v>1.8153000000000001</v>
      </c>
      <c r="K834" s="622">
        <f t="shared" si="1018"/>
        <v>0.47955143160000008</v>
      </c>
      <c r="L834" s="622">
        <f t="shared" si="1019"/>
        <v>2.2808908168667704E-2</v>
      </c>
      <c r="M834" s="623">
        <f t="shared" si="1020"/>
        <v>0.50236033976866779</v>
      </c>
      <c r="N834" s="623">
        <f t="shared" si="1021"/>
        <v>2.9414704974474803</v>
      </c>
      <c r="O834" s="623">
        <f t="shared" si="1022"/>
        <v>-6.8529502552519439E-2</v>
      </c>
      <c r="P834" s="645">
        <f t="shared" si="1023"/>
        <v>2.2767276595521357</v>
      </c>
    </row>
    <row r="835" spans="2:16" ht="15">
      <c r="B835" s="96">
        <v>45769</v>
      </c>
      <c r="C835" s="679">
        <v>3.01</v>
      </c>
      <c r="H835" s="646">
        <f>+'BRL USD'!BA1055</f>
        <v>5.7489999999999997</v>
      </c>
      <c r="I835" s="646">
        <f>+RBOB!BC1055</f>
        <v>2.0996000000000001</v>
      </c>
      <c r="J835" s="622">
        <f t="shared" si="1017"/>
        <v>1.8496000000000001</v>
      </c>
      <c r="K835" s="622">
        <f t="shared" si="1018"/>
        <v>0.48861253120000009</v>
      </c>
      <c r="L835" s="622">
        <f t="shared" si="1019"/>
        <v>2.3045747086449818E-2</v>
      </c>
      <c r="M835" s="623">
        <f t="shared" si="1020"/>
        <v>0.51165827828644994</v>
      </c>
      <c r="N835" s="623">
        <f t="shared" si="1021"/>
        <v>2.9415234418688003</v>
      </c>
      <c r="O835" s="623">
        <f t="shared" si="1022"/>
        <v>-6.8476558131199461E-2</v>
      </c>
      <c r="P835" s="645">
        <f t="shared" si="1023"/>
        <v>2.274968708677727</v>
      </c>
    </row>
    <row r="836" spans="2:16" ht="15">
      <c r="B836" s="96">
        <v>45770</v>
      </c>
      <c r="C836" s="800">
        <v>3.01</v>
      </c>
      <c r="H836" s="646">
        <f>+'BRL USD'!BA1056</f>
        <v>5.6874000000000002</v>
      </c>
      <c r="I836" s="646">
        <f>+RBOB!BC1056</f>
        <v>2.0838999999999999</v>
      </c>
      <c r="J836" s="622">
        <f t="shared" si="1017"/>
        <v>1.8338999999999999</v>
      </c>
      <c r="K836" s="622">
        <f t="shared" si="1018"/>
        <v>0.48446503080000003</v>
      </c>
      <c r="L836" s="622">
        <f t="shared" si="1019"/>
        <v>2.3187045046945881E-2</v>
      </c>
      <c r="M836" s="623">
        <f t="shared" si="1020"/>
        <v>0.50765207584694594</v>
      </c>
      <c r="N836" s="623">
        <f t="shared" si="1021"/>
        <v>2.8872204161719206</v>
      </c>
      <c r="O836" s="623">
        <f t="shared" si="1022"/>
        <v>-0.12277958382807919</v>
      </c>
      <c r="P836" s="645">
        <f t="shared" si="1023"/>
        <v>4.0790559411322036</v>
      </c>
    </row>
    <row r="837" spans="2:16" ht="15">
      <c r="B837" s="96">
        <v>45771</v>
      </c>
      <c r="C837" s="800">
        <v>3.01</v>
      </c>
      <c r="H837" s="646">
        <f>+'BRL USD'!BA1057</f>
        <v>5.6731999999999996</v>
      </c>
      <c r="I837" s="646">
        <f>+RBOB!BC1057</f>
        <v>2.1057000000000001</v>
      </c>
      <c r="J837" s="622">
        <f t="shared" si="1017"/>
        <v>1.8557000000000001</v>
      </c>
      <c r="K837" s="622">
        <f t="shared" si="1018"/>
        <v>0.49022398040000009</v>
      </c>
      <c r="L837" s="622">
        <f t="shared" si="1019"/>
        <v>2.3220052175139252E-2</v>
      </c>
      <c r="M837" s="623">
        <f t="shared" si="1020"/>
        <v>0.51344403257513938</v>
      </c>
      <c r="N837" s="623">
        <f t="shared" si="1021"/>
        <v>2.9128706856052804</v>
      </c>
      <c r="O837" s="623">
        <f t="shared" si="1022"/>
        <v>-9.712931439471939E-2</v>
      </c>
      <c r="P837" s="645">
        <f t="shared" si="1023"/>
        <v>3.2268875214192527</v>
      </c>
    </row>
    <row r="838" spans="2:16" ht="15">
      <c r="B838" s="96">
        <v>45772</v>
      </c>
      <c r="C838" s="800">
        <v>3.01</v>
      </c>
      <c r="H838" s="646">
        <f>+'BRL USD'!BA1058</f>
        <v>5.6840000000000002</v>
      </c>
      <c r="I838" s="646">
        <f>+RBOB!BC1058</f>
        <v>2.1189</v>
      </c>
      <c r="J838" s="622">
        <f t="shared" si="1017"/>
        <v>1.8689</v>
      </c>
      <c r="K838" s="622">
        <f t="shared" si="1018"/>
        <v>0.49371105080000005</v>
      </c>
      <c r="L838" s="622">
        <f t="shared" si="1019"/>
        <v>2.3194933145672059E-2</v>
      </c>
      <c r="M838" s="623">
        <f t="shared" si="1020"/>
        <v>0.51690598394567211</v>
      </c>
      <c r="N838" s="623">
        <f t="shared" si="1021"/>
        <v>2.9380936127472004</v>
      </c>
      <c r="O838" s="623">
        <f t="shared" si="1022"/>
        <v>-7.1906387252799409E-2</v>
      </c>
      <c r="P838" s="645">
        <f t="shared" si="1023"/>
        <v>2.3889165200265627</v>
      </c>
    </row>
    <row r="839" spans="2:16" ht="15">
      <c r="B839" s="96">
        <v>45775</v>
      </c>
      <c r="C839" s="800">
        <v>3.01</v>
      </c>
      <c r="H839" s="646">
        <f>+'BRL USD'!BA1059</f>
        <v>5.6675000000000004</v>
      </c>
      <c r="I839" s="646">
        <f>+RBOB!BC1059</f>
        <v>2.1057999999999999</v>
      </c>
      <c r="J839" s="622">
        <f t="shared" si="1017"/>
        <v>1.8557999999999999</v>
      </c>
      <c r="K839" s="622">
        <f t="shared" si="1018"/>
        <v>0.49025039760000005</v>
      </c>
      <c r="L839" s="622">
        <f t="shared" si="1019"/>
        <v>2.3233348037053375E-2</v>
      </c>
      <c r="M839" s="623">
        <f t="shared" si="1020"/>
        <v>0.51348374563705346</v>
      </c>
      <c r="N839" s="623">
        <f t="shared" si="1021"/>
        <v>2.9101691283980009</v>
      </c>
      <c r="O839" s="623">
        <f t="shared" si="1022"/>
        <v>-9.9830871601998883E-2</v>
      </c>
      <c r="P839" s="645">
        <f t="shared" si="1023"/>
        <v>3.3166402525581007</v>
      </c>
    </row>
    <row r="840" spans="2:16" ht="15">
      <c r="B840" s="96">
        <v>45776</v>
      </c>
      <c r="C840" s="800">
        <v>3.01</v>
      </c>
      <c r="H840" s="646">
        <f>+'BRL USD'!BA1060</f>
        <v>5.6460999999999997</v>
      </c>
      <c r="I840" s="646">
        <f>+RBOB!BC1060</f>
        <v>2.0712000000000002</v>
      </c>
      <c r="J840" s="622">
        <f t="shared" ref="J840:J842" si="1024">+I840-0.25</f>
        <v>1.8212000000000002</v>
      </c>
      <c r="K840" s="622">
        <f t="shared" ref="K840:K842" si="1025">(+J840*$K$30)/1000</f>
        <v>0.4811100464000001</v>
      </c>
      <c r="L840" s="622">
        <f t="shared" ref="L840:L842" si="1026">((75/H840)+10)/1000</f>
        <v>2.3283505428525884E-2</v>
      </c>
      <c r="M840" s="623">
        <f t="shared" ref="M840:M842" si="1027">+K840+L840</f>
        <v>0.50439355182852597</v>
      </c>
      <c r="N840" s="623">
        <f t="shared" ref="N840:N842" si="1028">+M840*H840</f>
        <v>2.8478564329790403</v>
      </c>
      <c r="O840" s="623">
        <f t="shared" ref="O840:O842" si="1029">+N840-C840</f>
        <v>-0.16214356702095944</v>
      </c>
      <c r="P840" s="645">
        <f t="shared" ref="P840:P842" si="1030">(1-(+N840/C840))*100</f>
        <v>5.3868294691348684</v>
      </c>
    </row>
    <row r="841" spans="2:16" ht="15">
      <c r="B841" s="96">
        <v>45777</v>
      </c>
      <c r="C841" s="800">
        <v>3.01</v>
      </c>
      <c r="H841" s="646">
        <f>+'BRL USD'!BA1061</f>
        <v>5.6601999999999997</v>
      </c>
      <c r="I841" s="646">
        <f>+RBOB!BC1061</f>
        <v>2.0369999999999999</v>
      </c>
      <c r="J841" s="622">
        <f t="shared" si="1024"/>
        <v>1.7869999999999999</v>
      </c>
      <c r="K841" s="622">
        <f t="shared" si="1025"/>
        <v>0.47207536400000005</v>
      </c>
      <c r="L841" s="622">
        <f t="shared" si="1026"/>
        <v>2.3250415179675632E-2</v>
      </c>
      <c r="M841" s="623">
        <f t="shared" si="1027"/>
        <v>0.49532577917967568</v>
      </c>
      <c r="N841" s="623">
        <f t="shared" si="1028"/>
        <v>2.8036429753128003</v>
      </c>
      <c r="O841" s="623">
        <f t="shared" si="1029"/>
        <v>-0.20635702468719952</v>
      </c>
      <c r="P841" s="645">
        <f t="shared" si="1030"/>
        <v>6.855715105887028</v>
      </c>
    </row>
    <row r="842" spans="2:16" ht="15">
      <c r="B842" s="104">
        <v>45778</v>
      </c>
      <c r="C842" s="800">
        <v>3.01</v>
      </c>
      <c r="H842" s="646">
        <f>+'BRL USD'!BB1062</f>
        <v>5.660911406736485</v>
      </c>
      <c r="I842" s="646">
        <f>+RBOB!BD1062</f>
        <v>2.0491999999999999</v>
      </c>
      <c r="J842" s="622">
        <f t="shared" si="1024"/>
        <v>1.7991999999999999</v>
      </c>
      <c r="K842" s="622">
        <f t="shared" si="1025"/>
        <v>0.4752982624</v>
      </c>
      <c r="L842" s="622">
        <f t="shared" si="1026"/>
        <v>2.3248750000000002E-2</v>
      </c>
      <c r="M842" s="623">
        <f t="shared" si="1027"/>
        <v>0.49854701239999999</v>
      </c>
      <c r="N842" s="623">
        <f t="shared" si="1028"/>
        <v>2.8222304692895559</v>
      </c>
      <c r="O842" s="623">
        <f t="shared" si="1029"/>
        <v>-0.18776953071044389</v>
      </c>
      <c r="P842" s="645">
        <f t="shared" si="1030"/>
        <v>6.2381903890512902</v>
      </c>
    </row>
    <row r="843" spans="2:16" ht="15">
      <c r="B843" s="96">
        <v>45779</v>
      </c>
      <c r="C843" s="800">
        <v>3.01</v>
      </c>
      <c r="H843" s="646">
        <f>+'BRL USD'!BB1063</f>
        <v>5.6387999999999998</v>
      </c>
      <c r="I843" s="646">
        <f>+RBOB!BD1063</f>
        <v>2.0198999999999998</v>
      </c>
      <c r="J843" s="622">
        <f t="shared" ref="J843:J844" si="1031">+I843-0.25</f>
        <v>1.7698999999999998</v>
      </c>
      <c r="K843" s="622">
        <f t="shared" ref="K843:K844" si="1032">(+J843*$K$30)/1000</f>
        <v>0.46755802280000003</v>
      </c>
      <c r="L843" s="622">
        <f t="shared" ref="L843:L844" si="1033">((75/H843)+10)/1000</f>
        <v>2.330070227708023E-2</v>
      </c>
      <c r="M843" s="623">
        <f t="shared" ref="M843:M844" si="1034">+K843+L843</f>
        <v>0.49085872507708028</v>
      </c>
      <c r="N843" s="623">
        <f t="shared" ref="N843:N844" si="1035">+M843*H843</f>
        <v>2.7678541789646403</v>
      </c>
      <c r="O843" s="623">
        <f t="shared" ref="O843:O844" si="1036">+N843-C843</f>
        <v>-0.24214582103535953</v>
      </c>
      <c r="P843" s="645">
        <f t="shared" ref="P843:P844" si="1037">(1-(+N843/C843))*100</f>
        <v>8.0447116623043051</v>
      </c>
    </row>
    <row r="844" spans="2:16" ht="15">
      <c r="B844" s="104">
        <v>45782</v>
      </c>
      <c r="C844" s="800">
        <v>3.01</v>
      </c>
      <c r="H844" s="646">
        <f>+'BRL USD'!BB1064</f>
        <v>5.6513999999999998</v>
      </c>
      <c r="I844" s="646">
        <f>+RBOB!BD1064</f>
        <v>2.0228000000000002</v>
      </c>
      <c r="J844" s="622">
        <f t="shared" si="1031"/>
        <v>1.7728000000000002</v>
      </c>
      <c r="K844" s="622">
        <f t="shared" si="1032"/>
        <v>0.46832412160000009</v>
      </c>
      <c r="L844" s="622">
        <f t="shared" si="1033"/>
        <v>2.327104788194076E-2</v>
      </c>
      <c r="M844" s="623">
        <f t="shared" si="1034"/>
        <v>0.49159516948194082</v>
      </c>
      <c r="N844" s="623">
        <f t="shared" si="1035"/>
        <v>2.7782009408102404</v>
      </c>
      <c r="O844" s="623">
        <f t="shared" si="1036"/>
        <v>-0.2317990591897594</v>
      </c>
      <c r="P844" s="645">
        <f t="shared" si="1037"/>
        <v>7.7009654215866918</v>
      </c>
    </row>
    <row r="845" spans="2:16" ht="15">
      <c r="B845" s="96">
        <v>45783</v>
      </c>
      <c r="C845" s="800">
        <v>3.01</v>
      </c>
      <c r="H845" s="646">
        <f>+'BRL USD'!BB1065</f>
        <v>5.7203999999999997</v>
      </c>
      <c r="I845" s="646">
        <f>+RBOB!BD1065</f>
        <v>2.0644999999999998</v>
      </c>
      <c r="J845" s="622">
        <f t="shared" ref="J845" si="1038">+I845-0.25</f>
        <v>1.8144999999999998</v>
      </c>
      <c r="K845" s="622">
        <f t="shared" ref="K845" si="1039">(+J845*$K$30)/1000</f>
        <v>0.47934009399999994</v>
      </c>
      <c r="L845" s="622">
        <f t="shared" ref="L845" si="1040">((75/H845)+10)/1000</f>
        <v>2.3110971260750998E-2</v>
      </c>
      <c r="M845" s="623">
        <f t="shared" ref="M845" si="1041">+K845+L845</f>
        <v>0.5024510652607509</v>
      </c>
      <c r="N845" s="623">
        <f t="shared" ref="N845" si="1042">+M845*H845</f>
        <v>2.8742210737175995</v>
      </c>
      <c r="O845" s="623">
        <f t="shared" ref="O845" si="1043">+N845-C845</f>
        <v>-0.13577892628240029</v>
      </c>
      <c r="P845" s="645">
        <f t="shared" ref="P845" si="1044">(1-(+N845/C845))*100</f>
        <v>4.5109277834684436</v>
      </c>
    </row>
    <row r="846" spans="2:16" ht="15">
      <c r="B846" s="96">
        <v>45784</v>
      </c>
      <c r="C846" s="800">
        <v>3.01</v>
      </c>
      <c r="H846" s="646">
        <f>+'BRL USD'!BB1066</f>
        <v>5.7367999999999997</v>
      </c>
      <c r="I846" s="646">
        <f>+RBOB!BD1066</f>
        <v>2.0278</v>
      </c>
      <c r="J846" s="622">
        <f t="shared" ref="J846:J849" si="1045">+I846-0.25</f>
        <v>1.7778</v>
      </c>
      <c r="K846" s="622">
        <f t="shared" ref="K846:K849" si="1046">(+J846*$K$30)/1000</f>
        <v>0.46964498160000007</v>
      </c>
      <c r="L846" s="622">
        <f t="shared" ref="L846:L849" si="1047">((75/H846)+10)/1000</f>
        <v>2.3073490447636312E-2</v>
      </c>
      <c r="M846" s="623">
        <f t="shared" ref="M846:M849" si="1048">+K846+L846</f>
        <v>0.49271847204763636</v>
      </c>
      <c r="N846" s="623">
        <f t="shared" ref="N846:N849" si="1049">+M846*H846</f>
        <v>2.8266273304428799</v>
      </c>
      <c r="O846" s="623">
        <f t="shared" ref="O846:O849" si="1050">+N846-C846</f>
        <v>-0.18337266955711984</v>
      </c>
      <c r="P846" s="645">
        <f t="shared" ref="P846:P849" si="1051">(1-(+N846/C846))*100</f>
        <v>6.0921152676784001</v>
      </c>
    </row>
    <row r="847" spans="2:16" ht="15">
      <c r="B847" s="96">
        <v>45785</v>
      </c>
      <c r="C847" s="800">
        <v>3.01</v>
      </c>
      <c r="H847" s="646">
        <f>+'BRL USD'!BB1067</f>
        <v>5.6853999999999996</v>
      </c>
      <c r="I847" s="646">
        <f>+RBOB!BD1067</f>
        <v>2.0853999999999999</v>
      </c>
      <c r="J847" s="622">
        <f t="shared" si="1045"/>
        <v>1.8353999999999999</v>
      </c>
      <c r="K847" s="622">
        <f t="shared" si="1046"/>
        <v>0.48486128880000001</v>
      </c>
      <c r="L847" s="622">
        <f t="shared" si="1047"/>
        <v>2.3191683962430085E-2</v>
      </c>
      <c r="M847" s="623">
        <f t="shared" si="1048"/>
        <v>0.50805297276243011</v>
      </c>
      <c r="N847" s="623">
        <f t="shared" si="1049"/>
        <v>2.88848437134352</v>
      </c>
      <c r="O847" s="623">
        <f t="shared" si="1050"/>
        <v>-0.1215156286564798</v>
      </c>
      <c r="P847" s="645">
        <f t="shared" si="1051"/>
        <v>4.0370640749661018</v>
      </c>
    </row>
    <row r="848" spans="2:16" ht="15">
      <c r="B848" s="96">
        <v>45786</v>
      </c>
      <c r="C848" s="800">
        <v>3.01</v>
      </c>
      <c r="H848" s="646">
        <f>+'BRL USD'!BB1068</f>
        <v>5.6505000000000001</v>
      </c>
      <c r="I848" s="646">
        <f>+RBOB!BD1068</f>
        <v>2.1084000000000001</v>
      </c>
      <c r="J848" s="622">
        <f t="shared" si="1045"/>
        <v>1.8584000000000001</v>
      </c>
      <c r="K848" s="622">
        <f t="shared" si="1046"/>
        <v>0.49093724480000006</v>
      </c>
      <c r="L848" s="622">
        <f t="shared" si="1047"/>
        <v>2.3273161667109108E-2</v>
      </c>
      <c r="M848" s="623">
        <f t="shared" si="1048"/>
        <v>0.51421040646710914</v>
      </c>
      <c r="N848" s="623">
        <f t="shared" si="1049"/>
        <v>2.9055459017424003</v>
      </c>
      <c r="O848" s="623">
        <f t="shared" si="1050"/>
        <v>-0.10445409825759944</v>
      </c>
      <c r="P848" s="645">
        <f t="shared" si="1051"/>
        <v>3.4702358225116137</v>
      </c>
    </row>
    <row r="849" spans="2:16" ht="15">
      <c r="B849" s="96">
        <v>45789</v>
      </c>
      <c r="C849" s="800">
        <v>3.01</v>
      </c>
      <c r="H849" s="646">
        <f>+'BRL USD'!BB1069</f>
        <v>5.6816000000000004</v>
      </c>
      <c r="I849" s="646">
        <f>+RBOB!BD1069</f>
        <v>2.1331000000000002</v>
      </c>
      <c r="J849" s="622">
        <f t="shared" si="1045"/>
        <v>1.8831000000000002</v>
      </c>
      <c r="K849" s="622">
        <f t="shared" si="1046"/>
        <v>0.49746229320000007</v>
      </c>
      <c r="L849" s="622">
        <f t="shared" si="1047"/>
        <v>2.3200506899464939E-2</v>
      </c>
      <c r="M849" s="623">
        <f t="shared" si="1048"/>
        <v>0.52066280009946497</v>
      </c>
      <c r="N849" s="623">
        <f t="shared" si="1049"/>
        <v>2.9581977650451203</v>
      </c>
      <c r="O849" s="623">
        <f t="shared" si="1050"/>
        <v>-5.1802234954879456E-2</v>
      </c>
      <c r="P849" s="645">
        <f t="shared" si="1051"/>
        <v>1.7210044835508143</v>
      </c>
    </row>
    <row r="850" spans="2:16" ht="15">
      <c r="B850" s="96">
        <v>45790</v>
      </c>
      <c r="C850" s="800">
        <v>3.01</v>
      </c>
      <c r="H850" s="646">
        <f>+'BRL USD'!BB1070</f>
        <v>5.6256000000000004</v>
      </c>
      <c r="I850" s="646">
        <f>+RBOB!BD1070</f>
        <v>2.1659999999999999</v>
      </c>
      <c r="J850" s="622">
        <f t="shared" ref="J850:J852" si="1052">+I850-0.25</f>
        <v>1.9159999999999999</v>
      </c>
      <c r="K850" s="622">
        <f t="shared" ref="K850:K852" si="1053">(+J850*$K$30)/1000</f>
        <v>0.50615355200000001</v>
      </c>
      <c r="L850" s="622">
        <f t="shared" ref="L850:L852" si="1054">((75/H850)+10)/1000</f>
        <v>2.3331911262798634E-2</v>
      </c>
      <c r="M850" s="623">
        <f t="shared" ref="M850:M852" si="1055">+K850+L850</f>
        <v>0.52948546326279866</v>
      </c>
      <c r="N850" s="623">
        <f t="shared" ref="N850:N852" si="1056">+M850*H850</f>
        <v>2.9786734221312003</v>
      </c>
      <c r="O850" s="623">
        <f t="shared" ref="O850:O852" si="1057">+N850-C850</f>
        <v>-3.1326577868799443E-2</v>
      </c>
      <c r="P850" s="645">
        <f t="shared" ref="P850:P852" si="1058">(1-(+N850/C850))*100</f>
        <v>1.040750095308951</v>
      </c>
    </row>
    <row r="851" spans="2:16" ht="15">
      <c r="B851" s="96">
        <v>45791</v>
      </c>
      <c r="C851" s="800">
        <v>3.01</v>
      </c>
      <c r="H851" s="646">
        <f>+'BRL USD'!BB1071</f>
        <v>5.6093999999999999</v>
      </c>
      <c r="I851" s="646">
        <f>+RBOB!BD1071</f>
        <v>2.17</v>
      </c>
      <c r="J851" s="622">
        <f t="shared" si="1052"/>
        <v>1.92</v>
      </c>
      <c r="K851" s="622">
        <f t="shared" si="1053"/>
        <v>0.50721024000000003</v>
      </c>
      <c r="L851" s="622">
        <f t="shared" si="1054"/>
        <v>2.3370413948015832E-2</v>
      </c>
      <c r="M851" s="623">
        <f t="shared" si="1055"/>
        <v>0.5305806539480159</v>
      </c>
      <c r="N851" s="623">
        <f t="shared" si="1056"/>
        <v>2.9762391202560003</v>
      </c>
      <c r="O851" s="623">
        <f t="shared" si="1057"/>
        <v>-3.3760879743999439E-2</v>
      </c>
      <c r="P851" s="645">
        <f t="shared" si="1058"/>
        <v>1.1216239117607829</v>
      </c>
    </row>
    <row r="852" spans="2:16" ht="15">
      <c r="B852" s="96">
        <v>45792</v>
      </c>
      <c r="C852" s="800">
        <v>3.01</v>
      </c>
      <c r="H852" s="646">
        <f>+'BRL USD'!BB1072</f>
        <v>5.6322000000000001</v>
      </c>
      <c r="I852" s="646">
        <f>+RBOB!BD1072</f>
        <v>2.1343999999999999</v>
      </c>
      <c r="J852" s="622">
        <f t="shared" si="1052"/>
        <v>1.8843999999999999</v>
      </c>
      <c r="K852" s="622">
        <f t="shared" si="1053"/>
        <v>0.49780571680000002</v>
      </c>
      <c r="L852" s="622">
        <f t="shared" si="1054"/>
        <v>2.3316288484073716E-2</v>
      </c>
      <c r="M852" s="623">
        <f t="shared" si="1055"/>
        <v>0.52112200528407371</v>
      </c>
      <c r="N852" s="623">
        <f t="shared" si="1056"/>
        <v>2.93506335816096</v>
      </c>
      <c r="O852" s="623">
        <f t="shared" si="1057"/>
        <v>-7.4936641839039808E-2</v>
      </c>
      <c r="P852" s="645">
        <f t="shared" si="1058"/>
        <v>2.4895894298684329</v>
      </c>
    </row>
    <row r="853" spans="2:16" ht="15">
      <c r="B853" s="96">
        <v>45793</v>
      </c>
      <c r="C853" s="800">
        <v>3.01</v>
      </c>
      <c r="H853" s="646">
        <f>+'BRL USD'!BB1073</f>
        <v>5.6919000000000004</v>
      </c>
      <c r="I853" s="646">
        <f>+RBOB!BD1073</f>
        <v>2.1417999999999999</v>
      </c>
      <c r="J853" s="622">
        <f t="shared" ref="J853:J854" si="1059">+I853-0.25</f>
        <v>1.8917999999999999</v>
      </c>
      <c r="K853" s="622">
        <f t="shared" ref="K853:K854" si="1060">(+J853*$K$30)/1000</f>
        <v>0.49976058960000003</v>
      </c>
      <c r="L853" s="622">
        <f t="shared" ref="L853:L854" si="1061">((75/H853)+10)/1000</f>
        <v>2.3176619406525063E-2</v>
      </c>
      <c r="M853" s="623">
        <f t="shared" ref="M853:M854" si="1062">+K853+L853</f>
        <v>0.52293720900652507</v>
      </c>
      <c r="N853" s="623">
        <f t="shared" ref="N853:N854" si="1063">+M853*H853</f>
        <v>2.9765062999442402</v>
      </c>
      <c r="O853" s="623">
        <f t="shared" ref="O853:O854" si="1064">+N853-C853</f>
        <v>-3.3493700055759579E-2</v>
      </c>
      <c r="P853" s="645">
        <f t="shared" ref="P853:P854" si="1065">(1-(+N853/C853))*100</f>
        <v>1.1127475101581297</v>
      </c>
    </row>
    <row r="854" spans="2:16" ht="15">
      <c r="B854" s="96">
        <v>45796</v>
      </c>
      <c r="C854" s="800">
        <v>3.01</v>
      </c>
      <c r="H854" s="646">
        <f>+'BRL USD'!BB1074</f>
        <v>5.6585000000000001</v>
      </c>
      <c r="I854" s="646">
        <f>+RBOB!BD1074</f>
        <v>2.1387999999999998</v>
      </c>
      <c r="J854" s="622">
        <f t="shared" si="1059"/>
        <v>1.8887999999999998</v>
      </c>
      <c r="K854" s="622">
        <f t="shared" si="1060"/>
        <v>0.49896807360000001</v>
      </c>
      <c r="L854" s="622">
        <f t="shared" si="1061"/>
        <v>2.3254396041353716E-2</v>
      </c>
      <c r="M854" s="623">
        <f t="shared" si="1062"/>
        <v>0.52222246964135377</v>
      </c>
      <c r="N854" s="623">
        <f t="shared" si="1063"/>
        <v>2.9549958444656004</v>
      </c>
      <c r="O854" s="623">
        <f t="shared" si="1064"/>
        <v>-5.5004155534399413E-2</v>
      </c>
      <c r="P854" s="645">
        <f t="shared" si="1065"/>
        <v>1.827380582538185</v>
      </c>
    </row>
    <row r="855" spans="2:16" ht="15">
      <c r="B855" s="96">
        <v>45797</v>
      </c>
      <c r="C855" s="800">
        <v>3.01</v>
      </c>
      <c r="H855" s="646">
        <f>+'BRL USD'!BB1075</f>
        <v>5.6614000000000004</v>
      </c>
      <c r="I855" s="646">
        <f>+RBOB!BD1075</f>
        <v>2.1520999999999999</v>
      </c>
      <c r="J855" s="622">
        <f t="shared" ref="J855:J866" si="1066">+I855-0.25</f>
        <v>1.9020999999999999</v>
      </c>
      <c r="K855" s="622">
        <f t="shared" ref="K855:K866" si="1067">(+J855*$K$30)/1000</f>
        <v>0.50248156120000009</v>
      </c>
      <c r="L855" s="622">
        <f t="shared" ref="L855:L866" si="1068">((75/H855)+10)/1000</f>
        <v>2.3247606599074429E-2</v>
      </c>
      <c r="M855" s="623">
        <f t="shared" ref="M855:M866" si="1069">+K855+L855</f>
        <v>0.52572916779907453</v>
      </c>
      <c r="N855" s="623">
        <f t="shared" ref="N855:N866" si="1070">+M855*H855</f>
        <v>2.9763631105776809</v>
      </c>
      <c r="O855" s="623">
        <f t="shared" ref="O855:O866" si="1071">+N855-C855</f>
        <v>-3.3636889422318905E-2</v>
      </c>
      <c r="P855" s="645">
        <f t="shared" ref="P855:P866" si="1072">(1-(+N855/C855))*100</f>
        <v>1.1175046319707227</v>
      </c>
    </row>
    <row r="856" spans="2:16" ht="15">
      <c r="B856" s="96">
        <v>45798</v>
      </c>
      <c r="C856" s="679">
        <v>3.01</v>
      </c>
      <c r="H856" s="646">
        <f>+'BRL USD'!BB1076</f>
        <v>0</v>
      </c>
      <c r="I856" s="646" t="str">
        <f>+RBOB!BD1076</f>
        <v>${table:RBOB.month1}</v>
      </c>
      <c r="J856" s="622" t="e">
        <f t="shared" si="1066"/>
        <v>#VALUE!</v>
      </c>
      <c r="K856" s="622" t="e">
        <f t="shared" si="1067"/>
        <v>#VALUE!</v>
      </c>
      <c r="L856" s="622" t="e">
        <f t="shared" si="1068"/>
        <v>#DIV/0!</v>
      </c>
      <c r="M856" s="623" t="e">
        <f t="shared" si="1069"/>
        <v>#VALUE!</v>
      </c>
      <c r="N856" s="623" t="e">
        <f t="shared" si="1070"/>
        <v>#VALUE!</v>
      </c>
      <c r="O856" s="623" t="e">
        <f t="shared" si="1071"/>
        <v>#VALUE!</v>
      </c>
      <c r="P856" s="645" t="e">
        <f t="shared" si="1072"/>
        <v>#VALUE!</v>
      </c>
    </row>
    <row r="857" spans="2:16" ht="15">
      <c r="B857" s="96">
        <v>45799</v>
      </c>
      <c r="C857" s="679">
        <v>3.01</v>
      </c>
      <c r="H857" s="646">
        <f>+'BRL USD'!BB1077</f>
        <v>0</v>
      </c>
      <c r="I857" s="646" t="str">
        <f>+RBOB!BD1077</f>
        <v>${table:RBOB.month1}</v>
      </c>
      <c r="J857" s="622" t="e">
        <f t="shared" si="1066"/>
        <v>#VALUE!</v>
      </c>
      <c r="K857" s="622" t="e">
        <f t="shared" si="1067"/>
        <v>#VALUE!</v>
      </c>
      <c r="L857" s="622" t="e">
        <f t="shared" si="1068"/>
        <v>#DIV/0!</v>
      </c>
      <c r="M857" s="623" t="e">
        <f t="shared" si="1069"/>
        <v>#VALUE!</v>
      </c>
      <c r="N857" s="623" t="e">
        <f t="shared" si="1070"/>
        <v>#VALUE!</v>
      </c>
      <c r="O857" s="623" t="e">
        <f t="shared" si="1071"/>
        <v>#VALUE!</v>
      </c>
      <c r="P857" s="645" t="e">
        <f t="shared" si="1072"/>
        <v>#VALUE!</v>
      </c>
    </row>
    <row r="858" spans="2:16" ht="15">
      <c r="B858" s="96">
        <v>45800</v>
      </c>
      <c r="C858" s="679">
        <v>3.01</v>
      </c>
      <c r="H858" s="646">
        <f>+'BRL USD'!BB1078</f>
        <v>0</v>
      </c>
      <c r="I858" s="646">
        <f>+RBOB!BD1078</f>
        <v>0</v>
      </c>
      <c r="J858" s="622">
        <f t="shared" si="1066"/>
        <v>-0.25</v>
      </c>
      <c r="K858" s="622">
        <f t="shared" si="1067"/>
        <v>-6.6043000000000004E-2</v>
      </c>
      <c r="L858" s="622" t="e">
        <f t="shared" si="1068"/>
        <v>#DIV/0!</v>
      </c>
      <c r="M858" s="623" t="e">
        <f t="shared" si="1069"/>
        <v>#DIV/0!</v>
      </c>
      <c r="N858" s="623" t="e">
        <f t="shared" si="1070"/>
        <v>#DIV/0!</v>
      </c>
      <c r="O858" s="623" t="e">
        <f t="shared" si="1071"/>
        <v>#DIV/0!</v>
      </c>
      <c r="P858" s="645" t="e">
        <f t="shared" si="1072"/>
        <v>#DIV/0!</v>
      </c>
    </row>
    <row r="859" spans="2:16" ht="15">
      <c r="B859" s="104">
        <v>45803</v>
      </c>
      <c r="C859" s="679">
        <v>3.01</v>
      </c>
      <c r="H859" s="646">
        <f>+'BRL USD'!BB1079</f>
        <v>0</v>
      </c>
      <c r="I859" s="646">
        <f>+RBOB!BD1079</f>
        <v>0</v>
      </c>
      <c r="J859" s="622">
        <f t="shared" si="1066"/>
        <v>-0.25</v>
      </c>
      <c r="K859" s="622">
        <f t="shared" si="1067"/>
        <v>-6.6043000000000004E-2</v>
      </c>
      <c r="L859" s="622" t="e">
        <f t="shared" si="1068"/>
        <v>#DIV/0!</v>
      </c>
      <c r="M859" s="623" t="e">
        <f t="shared" si="1069"/>
        <v>#DIV/0!</v>
      </c>
      <c r="N859" s="623" t="e">
        <f t="shared" si="1070"/>
        <v>#DIV/0!</v>
      </c>
      <c r="O859" s="623" t="e">
        <f t="shared" si="1071"/>
        <v>#DIV/0!</v>
      </c>
      <c r="P859" s="645" t="e">
        <f t="shared" si="1072"/>
        <v>#DIV/0!</v>
      </c>
    </row>
    <row r="860" spans="2:16" ht="15">
      <c r="B860" s="96">
        <v>45804</v>
      </c>
      <c r="C860" s="679">
        <v>3.01</v>
      </c>
      <c r="H860" s="646">
        <f>+'BRL USD'!BB1080</f>
        <v>0</v>
      </c>
      <c r="I860" s="646">
        <f>+RBOB!BD1080</f>
        <v>0</v>
      </c>
      <c r="J860" s="622">
        <f t="shared" si="1066"/>
        <v>-0.25</v>
      </c>
      <c r="K860" s="622">
        <f t="shared" si="1067"/>
        <v>-6.6043000000000004E-2</v>
      </c>
      <c r="L860" s="622" t="e">
        <f t="shared" si="1068"/>
        <v>#DIV/0!</v>
      </c>
      <c r="M860" s="623" t="e">
        <f t="shared" si="1069"/>
        <v>#DIV/0!</v>
      </c>
      <c r="N860" s="623" t="e">
        <f t="shared" si="1070"/>
        <v>#DIV/0!</v>
      </c>
      <c r="O860" s="623" t="e">
        <f t="shared" si="1071"/>
        <v>#DIV/0!</v>
      </c>
      <c r="P860" s="645" t="e">
        <f t="shared" si="1072"/>
        <v>#DIV/0!</v>
      </c>
    </row>
    <row r="861" spans="2:16" ht="15">
      <c r="B861" s="96">
        <v>45805</v>
      </c>
      <c r="C861" s="679">
        <v>3.01</v>
      </c>
      <c r="H861" s="646">
        <f>+'BRL USD'!BB1081</f>
        <v>0</v>
      </c>
      <c r="I861" s="646">
        <f>+RBOB!BD1081</f>
        <v>0</v>
      </c>
      <c r="J861" s="622">
        <f t="shared" si="1066"/>
        <v>-0.25</v>
      </c>
      <c r="K861" s="622">
        <f t="shared" si="1067"/>
        <v>-6.6043000000000004E-2</v>
      </c>
      <c r="L861" s="622" t="e">
        <f t="shared" si="1068"/>
        <v>#DIV/0!</v>
      </c>
      <c r="M861" s="623" t="e">
        <f t="shared" si="1069"/>
        <v>#DIV/0!</v>
      </c>
      <c r="N861" s="623" t="e">
        <f t="shared" si="1070"/>
        <v>#DIV/0!</v>
      </c>
      <c r="O861" s="623" t="e">
        <f t="shared" si="1071"/>
        <v>#DIV/0!</v>
      </c>
      <c r="P861" s="645" t="e">
        <f t="shared" si="1072"/>
        <v>#DIV/0!</v>
      </c>
    </row>
    <row r="862" spans="2:16" ht="15">
      <c r="B862" s="96">
        <v>45806</v>
      </c>
      <c r="C862" s="679">
        <v>3.01</v>
      </c>
      <c r="H862" s="646">
        <f>+'BRL USD'!BB1082</f>
        <v>0</v>
      </c>
      <c r="I862" s="646">
        <f>+RBOB!BD1082</f>
        <v>0</v>
      </c>
      <c r="J862" s="622">
        <f t="shared" si="1066"/>
        <v>-0.25</v>
      </c>
      <c r="K862" s="622">
        <f t="shared" si="1067"/>
        <v>-6.6043000000000004E-2</v>
      </c>
      <c r="L862" s="622" t="e">
        <f t="shared" si="1068"/>
        <v>#DIV/0!</v>
      </c>
      <c r="M862" s="623" t="e">
        <f t="shared" si="1069"/>
        <v>#DIV/0!</v>
      </c>
      <c r="N862" s="623" t="e">
        <f t="shared" si="1070"/>
        <v>#DIV/0!</v>
      </c>
      <c r="O862" s="623" t="e">
        <f t="shared" si="1071"/>
        <v>#DIV/0!</v>
      </c>
      <c r="P862" s="645" t="e">
        <f t="shared" si="1072"/>
        <v>#DIV/0!</v>
      </c>
    </row>
    <row r="863" spans="2:16" ht="15">
      <c r="B863" s="96">
        <v>45807</v>
      </c>
      <c r="C863" s="679">
        <v>3.01</v>
      </c>
      <c r="H863" s="646">
        <f>+'BRL USD'!BB1083</f>
        <v>0</v>
      </c>
      <c r="I863" s="646">
        <f>+RBOB!BD1083</f>
        <v>0</v>
      </c>
      <c r="J863" s="622">
        <f t="shared" si="1066"/>
        <v>-0.25</v>
      </c>
      <c r="K863" s="622">
        <f t="shared" si="1067"/>
        <v>-6.6043000000000004E-2</v>
      </c>
      <c r="L863" s="622" t="e">
        <f t="shared" si="1068"/>
        <v>#DIV/0!</v>
      </c>
      <c r="M863" s="623" t="e">
        <f t="shared" si="1069"/>
        <v>#DIV/0!</v>
      </c>
      <c r="N863" s="623" t="e">
        <f t="shared" si="1070"/>
        <v>#DIV/0!</v>
      </c>
      <c r="O863" s="623" t="e">
        <f t="shared" si="1071"/>
        <v>#DIV/0!</v>
      </c>
      <c r="P863" s="645" t="e">
        <f t="shared" si="1072"/>
        <v>#DIV/0!</v>
      </c>
    </row>
    <row r="864" spans="2:16" ht="15">
      <c r="B864" s="96">
        <v>45810</v>
      </c>
      <c r="H864" s="646">
        <f>+'BRL USD'!BB1084</f>
        <v>0</v>
      </c>
      <c r="I864" s="646">
        <f>+RBOB!BD1084</f>
        <v>0</v>
      </c>
      <c r="J864" s="622">
        <f t="shared" si="1066"/>
        <v>-0.25</v>
      </c>
      <c r="K864" s="622">
        <f t="shared" si="1067"/>
        <v>-6.6043000000000004E-2</v>
      </c>
      <c r="L864" s="622" t="e">
        <f t="shared" si="1068"/>
        <v>#DIV/0!</v>
      </c>
      <c r="M864" s="623" t="e">
        <f t="shared" si="1069"/>
        <v>#DIV/0!</v>
      </c>
      <c r="N864" s="623" t="e">
        <f t="shared" si="1070"/>
        <v>#DIV/0!</v>
      </c>
      <c r="O864" s="623" t="e">
        <f t="shared" si="1071"/>
        <v>#DIV/0!</v>
      </c>
      <c r="P864" s="645" t="e">
        <f t="shared" si="1072"/>
        <v>#DIV/0!</v>
      </c>
    </row>
    <row r="865" spans="2:16" ht="15">
      <c r="B865" s="96">
        <v>45811</v>
      </c>
      <c r="H865" s="646" t="str">
        <f>+'BRL USD'!BB1085</f>
        <v>Month</v>
      </c>
      <c r="I865" s="646">
        <f>+RBOB!BD1085</f>
        <v>0</v>
      </c>
      <c r="J865" s="622">
        <f t="shared" si="1066"/>
        <v>-0.25</v>
      </c>
      <c r="K865" s="622">
        <f t="shared" si="1067"/>
        <v>-6.6043000000000004E-2</v>
      </c>
      <c r="L865" s="622" t="e">
        <f t="shared" si="1068"/>
        <v>#VALUE!</v>
      </c>
      <c r="M865" s="623" t="e">
        <f t="shared" si="1069"/>
        <v>#VALUE!</v>
      </c>
      <c r="N865" s="623" t="e">
        <f t="shared" si="1070"/>
        <v>#VALUE!</v>
      </c>
      <c r="O865" s="623" t="e">
        <f t="shared" si="1071"/>
        <v>#VALUE!</v>
      </c>
      <c r="P865" s="645" t="e">
        <f t="shared" si="1072"/>
        <v>#VALUE!</v>
      </c>
    </row>
    <row r="866" spans="2:16" ht="15">
      <c r="B866" s="96">
        <v>45812</v>
      </c>
      <c r="H866" s="646">
        <f>+'BRL USD'!BB1086</f>
        <v>45809</v>
      </c>
      <c r="I866" s="646">
        <f>+RBOB!BD1086</f>
        <v>0</v>
      </c>
      <c r="J866" s="622">
        <f t="shared" si="1066"/>
        <v>-0.25</v>
      </c>
      <c r="K866" s="622">
        <f t="shared" si="1067"/>
        <v>-6.6043000000000004E-2</v>
      </c>
      <c r="L866" s="622">
        <f t="shared" si="1068"/>
        <v>1.0001637232858173E-2</v>
      </c>
      <c r="M866" s="623">
        <f t="shared" si="1069"/>
        <v>-5.6041362767141834E-2</v>
      </c>
      <c r="N866" s="623">
        <f t="shared" si="1070"/>
        <v>-2567.1987870000003</v>
      </c>
      <c r="O866" s="623">
        <f t="shared" si="1071"/>
        <v>-2567.1987870000003</v>
      </c>
      <c r="P866" s="645" t="e">
        <f t="shared" si="1072"/>
        <v>#DIV/0!</v>
      </c>
    </row>
    <row r="867" spans="2:16" ht="15">
      <c r="B867" s="96">
        <v>45813</v>
      </c>
    </row>
    <row r="868" spans="2:16" ht="15">
      <c r="B868" s="96">
        <v>45814</v>
      </c>
    </row>
    <row r="869" spans="2:16" ht="15">
      <c r="B869" s="96">
        <v>45817</v>
      </c>
    </row>
    <row r="870" spans="2:16" ht="15">
      <c r="B870" s="96">
        <v>45818</v>
      </c>
    </row>
    <row r="871" spans="2:16" ht="15">
      <c r="B871" s="96">
        <v>45819</v>
      </c>
    </row>
    <row r="872" spans="2:16" ht="15">
      <c r="B872" s="96">
        <v>45820</v>
      </c>
    </row>
    <row r="873" spans="2:16" ht="15">
      <c r="B873" s="96">
        <v>45821</v>
      </c>
    </row>
    <row r="874" spans="2:16" ht="15">
      <c r="B874" s="96">
        <v>45824</v>
      </c>
    </row>
    <row r="875" spans="2:16" ht="15">
      <c r="B875" s="96">
        <v>45825</v>
      </c>
    </row>
    <row r="876" spans="2:16" ht="15">
      <c r="B876" s="96">
        <v>45826</v>
      </c>
    </row>
    <row r="877" spans="2:16" ht="15">
      <c r="B877" s="104">
        <v>45827</v>
      </c>
    </row>
    <row r="878" spans="2:16" ht="15">
      <c r="B878" s="96">
        <v>45828</v>
      </c>
    </row>
    <row r="879" spans="2:16" ht="15">
      <c r="B879" s="96">
        <v>45831</v>
      </c>
    </row>
    <row r="880" spans="2:16" ht="15">
      <c r="B880" s="96">
        <v>45832</v>
      </c>
    </row>
    <row r="881" spans="2:2" ht="15">
      <c r="B881" s="96">
        <v>45833</v>
      </c>
    </row>
    <row r="882" spans="2:2" ht="15">
      <c r="B882" s="96">
        <v>45834</v>
      </c>
    </row>
    <row r="883" spans="2:2" ht="15">
      <c r="B883" s="96">
        <v>45835</v>
      </c>
    </row>
    <row r="884" spans="2:2" ht="15">
      <c r="B884" s="96">
        <v>45838</v>
      </c>
    </row>
    <row r="885" spans="2:2" ht="15">
      <c r="B885" s="96">
        <v>45839</v>
      </c>
    </row>
    <row r="886" spans="2:2" ht="15">
      <c r="B886" s="96">
        <v>45840</v>
      </c>
    </row>
    <row r="887" spans="2:2" ht="15">
      <c r="B887" s="96">
        <v>45841</v>
      </c>
    </row>
    <row r="888" spans="2:2" ht="15">
      <c r="B888" s="104">
        <v>45842</v>
      </c>
    </row>
    <row r="889" spans="2:2" ht="15">
      <c r="B889" s="96">
        <v>45845</v>
      </c>
    </row>
    <row r="890" spans="2:2" ht="15">
      <c r="B890" s="96">
        <v>45846</v>
      </c>
    </row>
    <row r="891" spans="2:2" ht="15">
      <c r="B891" s="104">
        <v>45847</v>
      </c>
    </row>
    <row r="892" spans="2:2" ht="15">
      <c r="B892" s="96">
        <v>45848</v>
      </c>
    </row>
    <row r="893" spans="2:2" ht="15">
      <c r="B893" s="96">
        <v>45849</v>
      </c>
    </row>
    <row r="894" spans="2:2" ht="15">
      <c r="B894" s="96">
        <v>45852</v>
      </c>
    </row>
    <row r="895" spans="2:2" ht="15">
      <c r="B895" s="96">
        <v>45853</v>
      </c>
    </row>
    <row r="896" spans="2:2" ht="15">
      <c r="B896" s="96">
        <v>45854</v>
      </c>
    </row>
    <row r="897" spans="2:2" ht="15">
      <c r="B897" s="96">
        <v>45855</v>
      </c>
    </row>
    <row r="898" spans="2:2" ht="15">
      <c r="B898" s="96">
        <v>45856</v>
      </c>
    </row>
    <row r="899" spans="2:2" ht="15">
      <c r="B899" s="96">
        <v>45859</v>
      </c>
    </row>
    <row r="900" spans="2:2" ht="15">
      <c r="B900" s="96">
        <v>45860</v>
      </c>
    </row>
    <row r="901" spans="2:2" ht="15">
      <c r="B901" s="96">
        <v>45861</v>
      </c>
    </row>
    <row r="902" spans="2:2" ht="15">
      <c r="B902" s="96">
        <v>45862</v>
      </c>
    </row>
    <row r="903" spans="2:2" ht="15">
      <c r="B903" s="96">
        <v>45863</v>
      </c>
    </row>
    <row r="904" spans="2:2" ht="15">
      <c r="B904" s="96">
        <v>45866</v>
      </c>
    </row>
    <row r="905" spans="2:2" ht="15">
      <c r="B905" s="96">
        <v>45867</v>
      </c>
    </row>
    <row r="906" spans="2:2" ht="15">
      <c r="B906" s="96">
        <v>45868</v>
      </c>
    </row>
    <row r="907" spans="2:2" ht="15">
      <c r="B907" s="96">
        <v>45869</v>
      </c>
    </row>
    <row r="908" spans="2:2" ht="15">
      <c r="B908" s="96">
        <v>45870</v>
      </c>
    </row>
    <row r="909" spans="2:2" ht="15">
      <c r="B909" s="96">
        <v>45873</v>
      </c>
    </row>
    <row r="910" spans="2:2" ht="15">
      <c r="B910" s="96">
        <v>45874</v>
      </c>
    </row>
    <row r="911" spans="2:2" ht="15">
      <c r="B911" s="96">
        <v>45875</v>
      </c>
    </row>
    <row r="912" spans="2:2" ht="15">
      <c r="B912" s="96">
        <v>45876</v>
      </c>
    </row>
    <row r="913" spans="2:2" ht="15">
      <c r="B913" s="96">
        <v>45877</v>
      </c>
    </row>
    <row r="914" spans="2:2" ht="15">
      <c r="B914" s="96">
        <v>45880</v>
      </c>
    </row>
    <row r="915" spans="2:2" ht="15">
      <c r="B915" s="96">
        <v>45881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69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85546875" defaultRowHeight="15"/>
  <cols>
    <col min="1" max="1" width="12.42578125" style="382" customWidth="1"/>
    <col min="2" max="2" width="10.5703125" bestFit="1" customWidth="1"/>
    <col min="3" max="3" width="12.42578125" bestFit="1" customWidth="1"/>
    <col min="4" max="4" width="11" style="103" bestFit="1" customWidth="1"/>
    <col min="7" max="8" width="10.42578125" bestFit="1" customWidth="1"/>
    <col min="9" max="9" width="11.42578125" bestFit="1" customWidth="1"/>
  </cols>
  <sheetData>
    <row r="1" spans="1:11">
      <c r="A1" s="1144"/>
      <c r="B1" s="1144"/>
      <c r="C1" s="1144"/>
      <c r="D1" s="1144"/>
      <c r="E1" s="1144"/>
      <c r="F1" s="1144"/>
      <c r="G1" s="1144"/>
      <c r="H1" s="1144"/>
      <c r="I1" s="1144"/>
    </row>
    <row r="2" spans="1:11" ht="17.25">
      <c r="A2" s="377"/>
      <c r="B2" s="334"/>
      <c r="C2" s="334"/>
      <c r="D2" s="600"/>
      <c r="E2" s="334"/>
      <c r="F2" s="334"/>
      <c r="G2" s="334"/>
      <c r="H2" s="334"/>
      <c r="I2" s="334"/>
    </row>
    <row r="3" spans="1:11">
      <c r="A3" s="1145"/>
      <c r="B3" s="1145"/>
      <c r="C3" s="1145"/>
      <c r="D3" s="1145"/>
      <c r="E3" s="1145"/>
      <c r="F3" s="1145"/>
      <c r="G3" s="1145"/>
      <c r="H3" s="1145"/>
      <c r="I3" s="1145"/>
    </row>
    <row r="4" spans="1:11">
      <c r="A4" s="334"/>
      <c r="B4" s="334" t="s">
        <v>4138</v>
      </c>
      <c r="C4" s="334" t="s">
        <v>4138</v>
      </c>
      <c r="D4" s="334"/>
      <c r="E4" s="334"/>
      <c r="F4" s="334"/>
      <c r="G4" s="334" t="s">
        <v>111</v>
      </c>
      <c r="H4" s="334" t="s">
        <v>111</v>
      </c>
      <c r="I4" s="334"/>
    </row>
    <row r="5" spans="1:11" ht="22.5">
      <c r="A5" s="378" t="s">
        <v>467</v>
      </c>
      <c r="B5" s="335" t="s">
        <v>4139</v>
      </c>
      <c r="C5" s="335" t="s">
        <v>4140</v>
      </c>
      <c r="D5" s="665" t="s">
        <v>4141</v>
      </c>
      <c r="E5" s="674" t="s">
        <v>4142</v>
      </c>
      <c r="F5" s="334"/>
      <c r="G5" s="335" t="s">
        <v>4139</v>
      </c>
      <c r="H5" s="335" t="s">
        <v>4140</v>
      </c>
      <c r="I5" s="665" t="s">
        <v>4141</v>
      </c>
    </row>
    <row r="6" spans="1:11" s="103" customFormat="1">
      <c r="A6" s="379" t="s">
        <v>3181</v>
      </c>
      <c r="B6" s="336"/>
      <c r="C6" s="336"/>
      <c r="E6"/>
      <c r="F6"/>
      <c r="G6"/>
      <c r="H6"/>
      <c r="I6"/>
      <c r="J6"/>
      <c r="K6"/>
    </row>
    <row r="7" spans="1:11" s="103" customFormat="1">
      <c r="A7" s="379" t="s">
        <v>3186</v>
      </c>
      <c r="B7" s="336"/>
      <c r="C7" s="336"/>
      <c r="E7"/>
      <c r="F7"/>
      <c r="G7"/>
      <c r="H7"/>
      <c r="I7"/>
      <c r="J7"/>
      <c r="K7"/>
    </row>
    <row r="8" spans="1:11" s="103" customFormat="1">
      <c r="A8" s="379" t="s">
        <v>3191</v>
      </c>
      <c r="B8" s="336"/>
      <c r="C8" s="336"/>
      <c r="E8"/>
      <c r="F8"/>
      <c r="G8"/>
      <c r="H8"/>
      <c r="I8"/>
      <c r="J8"/>
      <c r="K8"/>
    </row>
    <row r="9" spans="1:11" s="103" customFormat="1">
      <c r="A9" s="379" t="s">
        <v>3195</v>
      </c>
      <c r="B9" s="336"/>
      <c r="C9" s="336"/>
      <c r="E9"/>
      <c r="F9"/>
      <c r="G9"/>
      <c r="H9"/>
      <c r="I9"/>
      <c r="J9"/>
      <c r="K9"/>
    </row>
    <row r="10" spans="1:11" s="103" customFormat="1">
      <c r="A10" s="379" t="s">
        <v>3200</v>
      </c>
      <c r="B10" s="336"/>
      <c r="C10" s="336"/>
      <c r="E10"/>
      <c r="F10"/>
      <c r="G10"/>
      <c r="H10"/>
      <c r="I10"/>
      <c r="J10"/>
      <c r="K10"/>
    </row>
    <row r="11" spans="1:11" s="103" customFormat="1">
      <c r="A11" s="379" t="s">
        <v>3205</v>
      </c>
      <c r="B11" s="336"/>
      <c r="C11" s="336"/>
      <c r="E11"/>
      <c r="F11"/>
      <c r="G11"/>
      <c r="H11"/>
      <c r="I11"/>
      <c r="J11"/>
      <c r="K11"/>
    </row>
    <row r="12" spans="1:11" s="103" customFormat="1">
      <c r="A12" s="379" t="s">
        <v>3208</v>
      </c>
      <c r="B12" s="336"/>
      <c r="C12" s="336"/>
      <c r="E12"/>
      <c r="F12"/>
      <c r="G12"/>
      <c r="H12"/>
      <c r="I12"/>
      <c r="J12"/>
      <c r="K12"/>
    </row>
    <row r="13" spans="1:11" s="103" customFormat="1">
      <c r="A13" s="379" t="s">
        <v>3213</v>
      </c>
      <c r="B13" s="336"/>
      <c r="C13" s="336"/>
      <c r="E13"/>
      <c r="F13"/>
      <c r="G13"/>
      <c r="H13"/>
      <c r="I13"/>
      <c r="J13"/>
      <c r="K13"/>
    </row>
    <row r="14" spans="1:11" s="103" customFormat="1">
      <c r="A14" s="379" t="s">
        <v>3218</v>
      </c>
      <c r="B14" s="336"/>
      <c r="C14" s="336"/>
      <c r="E14"/>
      <c r="F14"/>
      <c r="G14"/>
      <c r="H14"/>
      <c r="I14"/>
      <c r="J14"/>
      <c r="K14"/>
    </row>
    <row r="15" spans="1:11" s="103" customFormat="1">
      <c r="A15" s="379" t="s">
        <v>3223</v>
      </c>
      <c r="B15" s="336"/>
      <c r="C15" s="336"/>
      <c r="E15"/>
      <c r="F15"/>
      <c r="G15"/>
      <c r="H15"/>
      <c r="I15"/>
      <c r="J15"/>
      <c r="K15"/>
    </row>
    <row r="16" spans="1:11">
      <c r="A16" s="379" t="s">
        <v>3228</v>
      </c>
      <c r="B16" s="336"/>
      <c r="C16" s="336"/>
    </row>
    <row r="17" spans="1:3">
      <c r="A17" s="379" t="s">
        <v>3233</v>
      </c>
      <c r="B17" s="336"/>
      <c r="C17" s="336"/>
    </row>
    <row r="18" spans="1:3">
      <c r="A18" s="379" t="s">
        <v>3237</v>
      </c>
      <c r="B18" s="336"/>
      <c r="C18" s="336"/>
    </row>
    <row r="19" spans="1:3">
      <c r="A19" s="379" t="s">
        <v>3242</v>
      </c>
      <c r="B19" s="336"/>
      <c r="C19" s="336"/>
    </row>
    <row r="20" spans="1:3">
      <c r="A20" s="379" t="s">
        <v>3247</v>
      </c>
      <c r="B20" s="336"/>
      <c r="C20" s="336"/>
    </row>
    <row r="21" spans="1:3">
      <c r="A21" s="379" t="s">
        <v>3251</v>
      </c>
      <c r="B21" s="336"/>
      <c r="C21" s="336"/>
    </row>
    <row r="22" spans="1:3">
      <c r="A22" s="380" t="s">
        <v>3256</v>
      </c>
      <c r="B22" s="336"/>
      <c r="C22" s="336"/>
    </row>
    <row r="23" spans="1:3">
      <c r="A23" s="381" t="s">
        <v>3261</v>
      </c>
      <c r="B23" s="64"/>
      <c r="C23" s="64"/>
    </row>
    <row r="24" spans="1:3">
      <c r="A24" s="381" t="s">
        <v>3266</v>
      </c>
      <c r="B24" s="64"/>
      <c r="C24" s="64"/>
    </row>
    <row r="25" spans="1:3">
      <c r="A25" s="381">
        <v>44337</v>
      </c>
      <c r="B25" s="64"/>
      <c r="C25" s="64"/>
    </row>
    <row r="26" spans="1:3">
      <c r="A26" s="381">
        <v>44344</v>
      </c>
      <c r="B26" s="64"/>
      <c r="C26" s="64"/>
    </row>
    <row r="27" spans="1:3">
      <c r="A27" s="381">
        <v>44351</v>
      </c>
      <c r="B27" s="64"/>
      <c r="C27" s="64"/>
    </row>
    <row r="28" spans="1:3">
      <c r="A28" s="381">
        <v>44358</v>
      </c>
      <c r="B28" s="64"/>
      <c r="C28" s="64"/>
    </row>
    <row r="29" spans="1:3">
      <c r="A29" s="381">
        <v>44365</v>
      </c>
      <c r="B29" s="64"/>
      <c r="C29" s="64"/>
    </row>
    <row r="30" spans="1:3">
      <c r="A30" s="381">
        <v>44372</v>
      </c>
      <c r="B30" s="64"/>
      <c r="C30" s="64"/>
    </row>
    <row r="31" spans="1:3">
      <c r="A31" s="381">
        <v>44379</v>
      </c>
      <c r="B31" s="64"/>
      <c r="C31" s="64"/>
    </row>
    <row r="32" spans="1:3">
      <c r="A32" s="381">
        <v>44385</v>
      </c>
      <c r="B32" s="64"/>
      <c r="C32" s="64"/>
    </row>
    <row r="33" spans="1:3">
      <c r="A33" s="381">
        <v>44393</v>
      </c>
      <c r="B33" s="64"/>
      <c r="C33" s="64"/>
    </row>
    <row r="34" spans="1:3">
      <c r="A34" s="381">
        <v>44400</v>
      </c>
      <c r="B34" s="64"/>
      <c r="C34" s="64"/>
    </row>
    <row r="35" spans="1:3">
      <c r="A35" s="381">
        <v>44407</v>
      </c>
      <c r="B35" s="64"/>
      <c r="C35" s="64"/>
    </row>
    <row r="36" spans="1:3">
      <c r="A36" s="381">
        <v>44414</v>
      </c>
      <c r="B36" s="64"/>
      <c r="C36" s="64"/>
    </row>
    <row r="37" spans="1:3">
      <c r="A37" s="381">
        <v>44421</v>
      </c>
      <c r="B37" s="64"/>
      <c r="C37" s="64"/>
    </row>
    <row r="38" spans="1:3">
      <c r="A38" s="381">
        <v>44428</v>
      </c>
      <c r="B38" s="64"/>
      <c r="C38" s="64"/>
    </row>
    <row r="39" spans="1:3">
      <c r="A39" s="381">
        <v>44435</v>
      </c>
      <c r="B39" s="64"/>
      <c r="C39" s="64"/>
    </row>
    <row r="40" spans="1:3">
      <c r="A40" s="381">
        <v>44442</v>
      </c>
      <c r="B40" s="64"/>
      <c r="C40" s="64"/>
    </row>
    <row r="41" spans="1:3">
      <c r="A41" s="381">
        <v>44449</v>
      </c>
      <c r="B41" s="64"/>
      <c r="C41" s="64"/>
    </row>
    <row r="42" spans="1:3">
      <c r="A42" s="381">
        <v>44456</v>
      </c>
      <c r="B42" s="64"/>
      <c r="C42" s="64"/>
    </row>
    <row r="43" spans="1:3">
      <c r="A43" s="381">
        <v>44463</v>
      </c>
      <c r="B43" s="64"/>
      <c r="C43" s="64"/>
    </row>
    <row r="44" spans="1:3">
      <c r="A44" s="381">
        <v>44470</v>
      </c>
      <c r="B44" s="64"/>
      <c r="C44" s="64"/>
    </row>
    <row r="45" spans="1:3">
      <c r="A45" s="381">
        <v>44477</v>
      </c>
      <c r="B45" s="64"/>
      <c r="C45" s="64"/>
    </row>
    <row r="46" spans="1:3">
      <c r="A46" s="381">
        <v>44484</v>
      </c>
      <c r="B46" s="64"/>
      <c r="C46" s="64"/>
    </row>
    <row r="47" spans="1:3">
      <c r="A47" s="381">
        <v>44491</v>
      </c>
      <c r="B47" s="64"/>
      <c r="C47" s="64"/>
    </row>
    <row r="48" spans="1:3">
      <c r="A48" s="381">
        <v>44498</v>
      </c>
      <c r="B48" s="64"/>
      <c r="C48" s="64"/>
    </row>
    <row r="49" spans="1:9">
      <c r="A49" s="381">
        <v>44505</v>
      </c>
      <c r="B49" s="64"/>
      <c r="C49" s="64"/>
    </row>
    <row r="50" spans="1:9">
      <c r="A50" s="381">
        <v>44512</v>
      </c>
      <c r="B50" s="64"/>
      <c r="C50" s="64"/>
    </row>
    <row r="51" spans="1:9">
      <c r="A51" s="381">
        <v>44519</v>
      </c>
      <c r="B51" s="64"/>
      <c r="C51" s="64"/>
    </row>
    <row r="52" spans="1:9">
      <c r="A52" s="381">
        <v>44526</v>
      </c>
      <c r="B52" s="64"/>
      <c r="C52" s="64"/>
    </row>
    <row r="53" spans="1:9">
      <c r="A53" s="381">
        <v>44533</v>
      </c>
      <c r="B53" s="64"/>
      <c r="C53" s="64"/>
    </row>
    <row r="54" spans="1:9">
      <c r="A54" s="381">
        <v>44540</v>
      </c>
      <c r="B54" s="64"/>
      <c r="C54" s="64"/>
    </row>
    <row r="55" spans="1:9" ht="15.75" thickBot="1">
      <c r="A55" s="381">
        <v>44547</v>
      </c>
      <c r="B55" s="64"/>
      <c r="C55" s="64"/>
      <c r="E55" s="474"/>
      <c r="F55" s="474"/>
      <c r="G55" s="475"/>
      <c r="H55" s="474"/>
      <c r="I55" s="474"/>
    </row>
    <row r="56" spans="1:9" ht="15.75" thickBot="1">
      <c r="A56" s="381">
        <v>44553</v>
      </c>
      <c r="B56" s="64"/>
      <c r="C56" s="64"/>
      <c r="E56" s="474"/>
      <c r="F56" s="474"/>
      <c r="G56" s="475"/>
      <c r="H56" s="474"/>
      <c r="I56" s="474"/>
    </row>
    <row r="57" spans="1:9" ht="15.75" thickBot="1">
      <c r="A57" s="381">
        <v>44560</v>
      </c>
      <c r="B57" s="64"/>
      <c r="C57" s="64"/>
      <c r="E57" s="474"/>
      <c r="F57" s="474"/>
      <c r="G57" s="475"/>
      <c r="H57" s="474"/>
      <c r="I57" s="474"/>
    </row>
    <row r="58" spans="1:9">
      <c r="A58" s="381">
        <v>44872</v>
      </c>
      <c r="B58" s="64"/>
      <c r="C58" s="64"/>
    </row>
    <row r="59" spans="1:9">
      <c r="A59" s="381">
        <v>44575</v>
      </c>
      <c r="B59" s="64"/>
      <c r="C59" s="64"/>
    </row>
    <row r="60" spans="1:9">
      <c r="A60" s="381">
        <v>44582</v>
      </c>
      <c r="B60" s="64"/>
      <c r="C60" s="64"/>
    </row>
    <row r="61" spans="1:9" ht="13.7" customHeight="1">
      <c r="A61" s="381">
        <v>44589</v>
      </c>
      <c r="B61" s="64"/>
      <c r="C61" s="64"/>
    </row>
    <row r="62" spans="1:9">
      <c r="A62" s="381">
        <v>44596</v>
      </c>
      <c r="B62" s="604">
        <v>6.3659999999999997</v>
      </c>
      <c r="C62" s="604">
        <v>4.7060000000000004</v>
      </c>
      <c r="D62" s="421">
        <f>(+C62/B62)*100</f>
        <v>73.923971096449904</v>
      </c>
      <c r="G62" s="604">
        <v>6.6369999999999996</v>
      </c>
      <c r="H62" s="604">
        <v>4.9379999999999997</v>
      </c>
      <c r="I62" s="421">
        <f>(+H62/G62)*100</f>
        <v>74.401084827482293</v>
      </c>
    </row>
    <row r="63" spans="1:9">
      <c r="A63" s="381">
        <v>44603</v>
      </c>
      <c r="B63" s="605">
        <v>6.33</v>
      </c>
      <c r="C63" s="605">
        <v>4.5389999999999997</v>
      </c>
      <c r="D63" s="421">
        <f t="shared" ref="D63:D77" si="0">(+C63/B63)*100</f>
        <v>71.706161137440745</v>
      </c>
      <c r="G63" s="605">
        <v>6.617</v>
      </c>
      <c r="H63" s="605">
        <v>4.7939999999999996</v>
      </c>
      <c r="I63" s="421">
        <f t="shared" ref="I63:I66" si="1">(+H63/G63)*100</f>
        <v>72.449750642285011</v>
      </c>
    </row>
    <row r="64" spans="1:9" ht="15.75" thickBot="1">
      <c r="A64" s="381">
        <v>44610</v>
      </c>
      <c r="B64" s="604">
        <v>6.3220000000000001</v>
      </c>
      <c r="C64" s="604">
        <v>4.4569999999999999</v>
      </c>
      <c r="D64" s="421">
        <f t="shared" si="0"/>
        <v>70.499841822208154</v>
      </c>
      <c r="E64" s="474"/>
      <c r="F64" s="673"/>
      <c r="G64" s="604">
        <v>6.5830000000000002</v>
      </c>
      <c r="H64" s="604">
        <v>4.6989999999999998</v>
      </c>
      <c r="I64" s="421">
        <f t="shared" si="1"/>
        <v>71.380829409084001</v>
      </c>
    </row>
    <row r="65" spans="1:9" ht="15.75" thickBot="1">
      <c r="A65" s="381">
        <v>44617</v>
      </c>
      <c r="B65" s="604">
        <v>6.3029999999999999</v>
      </c>
      <c r="C65" s="604">
        <v>4.4009999999999998</v>
      </c>
      <c r="D65" s="421">
        <f t="shared" si="0"/>
        <v>69.823893384102803</v>
      </c>
      <c r="E65" s="474"/>
      <c r="F65" s="673"/>
      <c r="G65" s="604">
        <v>6.56</v>
      </c>
      <c r="H65" s="604">
        <v>4.6319999999999997</v>
      </c>
      <c r="I65" s="421">
        <f t="shared" si="1"/>
        <v>70.609756097560975</v>
      </c>
    </row>
    <row r="66" spans="1:9" ht="15.75" thickBot="1">
      <c r="A66" s="381">
        <v>44624</v>
      </c>
      <c r="B66" s="604">
        <v>6.2889999999999997</v>
      </c>
      <c r="C66" s="604">
        <v>4.3650000000000002</v>
      </c>
      <c r="D66" s="421">
        <f t="shared" si="0"/>
        <v>69.406900938145981</v>
      </c>
      <c r="E66" s="474"/>
      <c r="F66" s="673"/>
      <c r="G66" s="604">
        <v>6.577</v>
      </c>
      <c r="H66" s="604">
        <v>4.6150000000000002</v>
      </c>
      <c r="I66" s="421">
        <f t="shared" si="1"/>
        <v>70.168769955906953</v>
      </c>
    </row>
    <row r="67" spans="1:9" ht="15.75" thickBot="1">
      <c r="A67" s="381">
        <v>44631</v>
      </c>
      <c r="B67" s="604">
        <v>6.3319999999999999</v>
      </c>
      <c r="C67" s="604">
        <v>4.3890000000000002</v>
      </c>
      <c r="D67" s="421">
        <f t="shared" si="0"/>
        <v>69.31459254579913</v>
      </c>
      <c r="E67" s="474"/>
      <c r="F67" s="673"/>
      <c r="G67" s="604">
        <v>6.6882999999999999</v>
      </c>
      <c r="H67" s="604">
        <v>4.6459999999999999</v>
      </c>
      <c r="I67" s="421">
        <f>(+H67/G67)*100</f>
        <v>69.464587413842082</v>
      </c>
    </row>
    <row r="68" spans="1:9">
      <c r="A68" s="381">
        <v>44638</v>
      </c>
      <c r="B68" s="64">
        <v>6.867</v>
      </c>
      <c r="C68" s="604">
        <v>4.694</v>
      </c>
      <c r="D68" s="103">
        <f t="shared" si="0"/>
        <v>68.355905053152753</v>
      </c>
      <c r="G68" s="604">
        <v>7.2670000000000003</v>
      </c>
      <c r="H68" s="604">
        <v>4.9379999999999997</v>
      </c>
      <c r="I68" s="421">
        <f>(+H68/G68)*100</f>
        <v>67.951011421494428</v>
      </c>
    </row>
    <row r="69" spans="1:9">
      <c r="A69" s="381">
        <v>44645</v>
      </c>
      <c r="B69" s="64">
        <v>6.8570000000000002</v>
      </c>
      <c r="C69" s="604">
        <v>4.6859999999999999</v>
      </c>
      <c r="D69" s="103">
        <f t="shared" si="0"/>
        <v>68.338923727577651</v>
      </c>
      <c r="G69" s="604">
        <v>7.21</v>
      </c>
      <c r="H69" s="604">
        <v>4.952</v>
      </c>
      <c r="I69" s="421">
        <f>(+H69/G69)*100</f>
        <v>68.68238557558945</v>
      </c>
    </row>
    <row r="70" spans="1:9">
      <c r="A70" s="381">
        <v>44652</v>
      </c>
      <c r="B70" s="64">
        <v>6.8769999999999998</v>
      </c>
      <c r="C70" s="604">
        <v>4.7169999999999996</v>
      </c>
      <c r="D70" s="103">
        <f t="shared" si="0"/>
        <v>68.590955358441178</v>
      </c>
      <c r="G70" s="604">
        <v>7.202</v>
      </c>
      <c r="H70" s="604">
        <v>4.99</v>
      </c>
      <c r="I70" s="421">
        <f>(+H70/G70)*100</f>
        <v>69.286309358511531</v>
      </c>
    </row>
    <row r="71" spans="1:9">
      <c r="A71" s="381">
        <v>44659</v>
      </c>
      <c r="B71" s="64">
        <v>6.8659999999999997</v>
      </c>
      <c r="C71" s="604">
        <v>4.7560000000000002</v>
      </c>
      <c r="D71" s="103">
        <f t="shared" si="0"/>
        <v>69.268861054471316</v>
      </c>
      <c r="G71" s="604">
        <v>7.1920000000000002</v>
      </c>
      <c r="H71" s="604">
        <v>5.0140000000000002</v>
      </c>
      <c r="I71" s="421">
        <f t="shared" ref="I71:I79" si="2">(+H71/G71)*100</f>
        <v>69.716351501668527</v>
      </c>
    </row>
    <row r="72" spans="1:9">
      <c r="A72" s="381">
        <v>44665</v>
      </c>
      <c r="B72" s="64">
        <v>6.9249999999999998</v>
      </c>
      <c r="C72" s="604">
        <v>5.0359999999999996</v>
      </c>
      <c r="D72" s="103">
        <f t="shared" si="0"/>
        <v>72.722021660649816</v>
      </c>
      <c r="G72" s="604">
        <v>7.2190000000000003</v>
      </c>
      <c r="H72" s="604">
        <v>5.2409999999999997</v>
      </c>
      <c r="I72" s="421">
        <f t="shared" si="2"/>
        <v>72.600083114004704</v>
      </c>
    </row>
    <row r="73" spans="1:9">
      <c r="A73" s="381">
        <v>44673</v>
      </c>
      <c r="G73" s="604">
        <v>7.27</v>
      </c>
      <c r="H73" s="604">
        <v>5.4960000000000004</v>
      </c>
      <c r="I73" s="421">
        <f t="shared" si="2"/>
        <v>75.598349381017897</v>
      </c>
    </row>
    <row r="74" spans="1:9">
      <c r="A74" s="381">
        <v>44680</v>
      </c>
      <c r="B74" s="64">
        <v>6.992</v>
      </c>
      <c r="C74" s="604">
        <v>5.3479999999999999</v>
      </c>
      <c r="D74" s="103">
        <f t="shared" si="0"/>
        <v>76.487414187643026</v>
      </c>
      <c r="G74" s="604">
        <v>7.2830000000000004</v>
      </c>
      <c r="H74" s="604">
        <v>5.5389999999999997</v>
      </c>
      <c r="I74" s="421">
        <f t="shared" si="2"/>
        <v>76.053823973637222</v>
      </c>
    </row>
    <row r="75" spans="1:9">
      <c r="A75" s="381">
        <v>44687</v>
      </c>
      <c r="B75" s="64">
        <v>6.9480000000000004</v>
      </c>
      <c r="C75" s="604">
        <v>5.1920000000000002</v>
      </c>
      <c r="D75" s="103">
        <f t="shared" si="0"/>
        <v>74.726540011514103</v>
      </c>
      <c r="G75" s="604">
        <v>7.2949999999999999</v>
      </c>
      <c r="H75" s="604">
        <v>5.4409999999999998</v>
      </c>
      <c r="I75" s="421">
        <f t="shared" si="2"/>
        <v>74.585332419465388</v>
      </c>
    </row>
    <row r="76" spans="1:9">
      <c r="A76" s="381">
        <v>44694</v>
      </c>
      <c r="B76" s="64"/>
      <c r="C76" s="604"/>
      <c r="G76" s="604">
        <v>7.298</v>
      </c>
      <c r="H76" s="604">
        <v>5.3230000000000004</v>
      </c>
      <c r="I76" s="421">
        <f t="shared" si="2"/>
        <v>72.937791175664572</v>
      </c>
    </row>
    <row r="77" spans="1:9">
      <c r="A77" s="381">
        <v>44701</v>
      </c>
      <c r="B77" s="64">
        <v>6.9080000000000004</v>
      </c>
      <c r="C77" s="604">
        <v>4.944</v>
      </c>
      <c r="D77" s="103">
        <f t="shared" si="0"/>
        <v>71.569195136074114</v>
      </c>
      <c r="E77" s="605">
        <f>+B77-C77</f>
        <v>1.9640000000000004</v>
      </c>
      <c r="F77" s="605"/>
      <c r="G77" s="604">
        <v>7.2750000000000004</v>
      </c>
      <c r="H77" s="604">
        <v>5.2240000000000002</v>
      </c>
      <c r="I77" s="421">
        <f t="shared" si="2"/>
        <v>71.807560137457045</v>
      </c>
    </row>
    <row r="78" spans="1:9">
      <c r="A78" s="381">
        <v>44708</v>
      </c>
      <c r="B78" s="64"/>
      <c r="C78" s="604"/>
      <c r="G78" s="604"/>
      <c r="H78" s="604"/>
      <c r="I78" s="421"/>
    </row>
    <row r="79" spans="1:9">
      <c r="A79" s="381">
        <v>44715</v>
      </c>
      <c r="B79" s="64">
        <v>6.8920000000000003</v>
      </c>
      <c r="C79" s="604">
        <v>4.7649999999999997</v>
      </c>
      <c r="D79" s="103">
        <f t="shared" ref="D79" si="3">(+C79/B79)*100</f>
        <v>69.138131166569934</v>
      </c>
      <c r="E79" s="605"/>
      <c r="G79" s="604">
        <v>7.218</v>
      </c>
      <c r="H79" s="604">
        <v>5.0830000000000002</v>
      </c>
      <c r="I79" s="421">
        <f t="shared" si="2"/>
        <v>70.421169298974789</v>
      </c>
    </row>
    <row r="80" spans="1:9">
      <c r="A80" s="381"/>
      <c r="B80" s="64"/>
      <c r="C80" s="604"/>
      <c r="G80" s="604"/>
      <c r="H80" s="604"/>
      <c r="I80" s="421"/>
    </row>
    <row r="81" spans="1:9">
      <c r="A81" s="381"/>
      <c r="B81" s="64"/>
      <c r="C81" s="604"/>
      <c r="G81" s="604"/>
      <c r="H81" s="604"/>
      <c r="I81" s="421"/>
    </row>
    <row r="82" spans="1:9">
      <c r="A82" s="381"/>
      <c r="B82" s="64"/>
      <c r="C82" s="604"/>
      <c r="G82" s="604"/>
      <c r="H82" s="604"/>
      <c r="I82" s="421"/>
    </row>
    <row r="83" spans="1:9">
      <c r="A83" s="381"/>
    </row>
    <row r="84" spans="1:9">
      <c r="A84" s="381"/>
    </row>
    <row r="85" spans="1:9">
      <c r="A85" s="381"/>
    </row>
    <row r="86" spans="1:9">
      <c r="A86" s="381"/>
    </row>
    <row r="87" spans="1:9">
      <c r="A87" s="381"/>
    </row>
    <row r="88" spans="1:9">
      <c r="A88" s="381"/>
    </row>
    <row r="89" spans="1:9">
      <c r="A89" s="381"/>
    </row>
    <row r="90" spans="1:9">
      <c r="A90" s="381"/>
    </row>
    <row r="91" spans="1:9">
      <c r="A91" s="381"/>
    </row>
    <row r="92" spans="1:9">
      <c r="A92" s="381"/>
    </row>
    <row r="93" spans="1:9">
      <c r="A93" s="381"/>
    </row>
    <row r="94" spans="1:9">
      <c r="A94" s="381"/>
    </row>
    <row r="95" spans="1:9">
      <c r="A95" s="381"/>
    </row>
    <row r="96" spans="1:9">
      <c r="A96" s="381"/>
    </row>
    <row r="97" spans="1:1">
      <c r="A97" s="381"/>
    </row>
    <row r="98" spans="1:1">
      <c r="A98" s="381"/>
    </row>
    <row r="99" spans="1:1">
      <c r="A99" s="381"/>
    </row>
    <row r="100" spans="1:1">
      <c r="A100" s="381"/>
    </row>
    <row r="101" spans="1:1">
      <c r="A101" s="381"/>
    </row>
    <row r="102" spans="1:1">
      <c r="A102" s="381"/>
    </row>
    <row r="103" spans="1:1">
      <c r="A103" s="381"/>
    </row>
    <row r="104" spans="1:1">
      <c r="A104" s="381"/>
    </row>
    <row r="105" spans="1:1">
      <c r="A105" s="381"/>
    </row>
    <row r="106" spans="1:1">
      <c r="A106" s="381"/>
    </row>
    <row r="107" spans="1:1">
      <c r="A107" s="381"/>
    </row>
    <row r="108" spans="1:1">
      <c r="A108" s="381"/>
    </row>
    <row r="109" spans="1:1">
      <c r="A109" s="381"/>
    </row>
    <row r="110" spans="1:1">
      <c r="A110" s="381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20ada6b8632f9da1bc8c69767c6eedce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8bd24d6b2bf459d0b32d6069c2f09276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F14ED-0CB8-4B40-B01A-CF55CF9B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INDIA</vt:lpstr>
      <vt:lpstr>CHINA</vt:lpstr>
      <vt:lpstr>USA</vt:lpstr>
      <vt:lpstr>Freight matrix</vt:lpstr>
      <vt:lpstr>FOB origin</vt:lpstr>
      <vt:lpstr>EU</vt:lpstr>
      <vt:lpstr>BRAZIL domestic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ESALQ Paulinia</vt:lpstr>
      <vt:lpstr>euro spot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2025-06-04T11:01:21Z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