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\Rxr\Select_reaction_species\UnionReaction\Uncertainty optimization Arrhenius\1Uncertainty\Data_convert\rxr_uncertainty_overall\"/>
    </mc:Choice>
  </mc:AlternateContent>
  <xr:revisionPtr revIDLastSave="0" documentId="13_ncr:1_{7F175B30-8B62-4CE1-8C82-891A47AA8E40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Fitting" sheetId="2" r:id="rId1"/>
  </sheets>
  <definedNames>
    <definedName name="solver_adj" localSheetId="0" hidden="1">Fitting!$B$3:$G$3</definedName>
    <definedName name="solver_cvg" localSheetId="0" hidden="1">0.000000001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1000000</definedName>
    <definedName name="solver_lhs1" localSheetId="0" hidden="1">Fitting!$B$3</definedName>
    <definedName name="solver_lhs2" localSheetId="0" hidden="1">Fitting!#REF!</definedName>
    <definedName name="solver_lhs3" localSheetId="0" hidden="1">Fitting!#REF!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Fitting!$F$6</definedName>
    <definedName name="solver_pre" localSheetId="0" hidden="1">0.0000001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hs1" localSheetId="0" hidden="1">0</definedName>
    <definedName name="solver_rhs2" localSheetId="0" hidden="1">0.1</definedName>
    <definedName name="solver_rhs3" localSheetId="0" hidden="1">0.1</definedName>
    <definedName name="solver_rlx" localSheetId="0" hidden="1">2</definedName>
    <definedName name="solver_rsd" localSheetId="0" hidden="1">666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60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</workbook>
</file>

<file path=xl/calcChain.xml><?xml version="1.0" encoding="utf-8"?>
<calcChain xmlns="http://schemas.openxmlformats.org/spreadsheetml/2006/main">
  <c r="E25" i="2" l="1"/>
  <c r="F25" i="2" s="1"/>
  <c r="E26" i="2"/>
  <c r="G26" i="2" s="1"/>
  <c r="H26" i="2" s="1"/>
  <c r="E27" i="2"/>
  <c r="G27" i="2" s="1"/>
  <c r="H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G34" i="2" s="1"/>
  <c r="H34" i="2" s="1"/>
  <c r="E35" i="2"/>
  <c r="G35" i="2" s="1"/>
  <c r="H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G42" i="2" s="1"/>
  <c r="H42" i="2" s="1"/>
  <c r="E43" i="2"/>
  <c r="G43" i="2" s="1"/>
  <c r="H43" i="2" s="1"/>
  <c r="E44" i="2"/>
  <c r="F44" i="2" s="1"/>
  <c r="E45" i="2"/>
  <c r="F45" i="2" s="1"/>
  <c r="E46" i="2"/>
  <c r="F46" i="2" s="1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8" i="2"/>
  <c r="F26" i="2" l="1"/>
  <c r="F43" i="2"/>
  <c r="F35" i="2"/>
  <c r="F27" i="2"/>
  <c r="G41" i="2"/>
  <c r="H41" i="2" s="1"/>
  <c r="G33" i="2"/>
  <c r="H33" i="2" s="1"/>
  <c r="G25" i="2"/>
  <c r="H25" i="2" s="1"/>
  <c r="F42" i="2"/>
  <c r="F34" i="2"/>
  <c r="G40" i="2"/>
  <c r="H40" i="2" s="1"/>
  <c r="G32" i="2"/>
  <c r="H32" i="2" s="1"/>
  <c r="G39" i="2"/>
  <c r="H39" i="2" s="1"/>
  <c r="G31" i="2"/>
  <c r="H31" i="2" s="1"/>
  <c r="G46" i="2"/>
  <c r="H46" i="2" s="1"/>
  <c r="G38" i="2"/>
  <c r="H38" i="2" s="1"/>
  <c r="G30" i="2"/>
  <c r="H30" i="2" s="1"/>
  <c r="G45" i="2"/>
  <c r="H45" i="2" s="1"/>
  <c r="G37" i="2"/>
  <c r="H37" i="2" s="1"/>
  <c r="G29" i="2"/>
  <c r="H29" i="2" s="1"/>
  <c r="G44" i="2"/>
  <c r="H44" i="2" s="1"/>
  <c r="G36" i="2"/>
  <c r="H36" i="2" s="1"/>
  <c r="G28" i="2"/>
  <c r="H28" i="2" s="1"/>
  <c r="D22" i="2"/>
  <c r="F22" i="2" s="1"/>
  <c r="D23" i="2"/>
  <c r="F23" i="2" s="1"/>
  <c r="D24" i="2"/>
  <c r="F24" i="2" s="1"/>
  <c r="D8" i="2"/>
  <c r="F8" i="2" s="1"/>
  <c r="G23" i="2" l="1"/>
  <c r="H23" i="2" s="1"/>
  <c r="G24" i="2"/>
  <c r="H24" i="2" s="1"/>
  <c r="G22" i="2"/>
  <c r="H22" i="2" s="1"/>
  <c r="G8" i="2" l="1"/>
  <c r="H8" i="2" s="1"/>
  <c r="G9" i="2"/>
  <c r="H9" i="2" s="1"/>
  <c r="G10" i="2"/>
  <c r="H10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16" i="2"/>
  <c r="F16" i="2" s="1"/>
  <c r="D17" i="2"/>
  <c r="F17" i="2" s="1"/>
  <c r="D18" i="2"/>
  <c r="F18" i="2" s="1"/>
  <c r="D19" i="2"/>
  <c r="F19" i="2" s="1"/>
  <c r="D20" i="2"/>
  <c r="F20" i="2" s="1"/>
  <c r="D21" i="2"/>
  <c r="F21" i="2" s="1"/>
  <c r="F6" i="2" l="1"/>
  <c r="G11" i="2"/>
  <c r="H11" i="2" s="1"/>
</calcChain>
</file>

<file path=xl/sharedStrings.xml><?xml version="1.0" encoding="utf-8"?>
<sst xmlns="http://schemas.openxmlformats.org/spreadsheetml/2006/main" count="20" uniqueCount="20">
  <si>
    <t>% Error</t>
  </si>
  <si>
    <r>
      <rPr>
        <b/>
        <sz val="12"/>
        <color theme="1"/>
        <rFont val="Calibri"/>
        <family val="2"/>
      </rPr>
      <t>Σ</t>
    </r>
    <r>
      <rPr>
        <b/>
        <sz val="12"/>
        <color theme="1"/>
        <rFont val="宋体"/>
        <family val="2"/>
        <scheme val="minor"/>
      </rPr>
      <t>Error</t>
    </r>
    <r>
      <rPr>
        <b/>
        <vertAlign val="superscript"/>
        <sz val="12"/>
        <color theme="1"/>
        <rFont val="宋体"/>
        <family val="2"/>
        <scheme val="minor"/>
      </rPr>
      <t xml:space="preserve">2 </t>
    </r>
    <r>
      <rPr>
        <b/>
        <sz val="12"/>
        <color theme="1"/>
        <rFont val="宋体"/>
        <family val="2"/>
        <scheme val="minor"/>
      </rPr>
      <t>=&gt;</t>
    </r>
  </si>
  <si>
    <r>
      <rPr>
        <b/>
        <i/>
        <sz val="12"/>
        <color theme="1"/>
        <rFont val="宋体"/>
        <family val="2"/>
        <scheme val="minor"/>
      </rPr>
      <t>T</t>
    </r>
    <r>
      <rPr>
        <b/>
        <sz val="12"/>
        <color theme="1"/>
        <rFont val="宋体"/>
        <family val="2"/>
        <scheme val="minor"/>
      </rPr>
      <t xml:space="preserve"> / K</t>
    </r>
  </si>
  <si>
    <r>
      <rPr>
        <b/>
        <i/>
        <sz val="12"/>
        <color theme="1"/>
        <rFont val="宋体"/>
        <family val="2"/>
        <scheme val="minor"/>
      </rPr>
      <t>k</t>
    </r>
    <r>
      <rPr>
        <b/>
        <vertAlign val="subscript"/>
        <sz val="12"/>
        <color theme="1"/>
        <rFont val="宋体"/>
        <family val="2"/>
        <scheme val="minor"/>
      </rPr>
      <t>Original</t>
    </r>
  </si>
  <si>
    <r>
      <t>ln</t>
    </r>
    <r>
      <rPr>
        <b/>
        <i/>
        <sz val="12"/>
        <color theme="1"/>
        <rFont val="宋体"/>
        <family val="2"/>
        <scheme val="minor"/>
      </rPr>
      <t>k</t>
    </r>
    <r>
      <rPr>
        <b/>
        <vertAlign val="subscript"/>
        <sz val="12"/>
        <color theme="1"/>
        <rFont val="宋体"/>
        <family val="2"/>
        <scheme val="minor"/>
      </rPr>
      <t>original</t>
    </r>
  </si>
  <si>
    <r>
      <t>ln</t>
    </r>
    <r>
      <rPr>
        <b/>
        <i/>
        <sz val="12"/>
        <color theme="1"/>
        <rFont val="宋体"/>
        <family val="2"/>
        <scheme val="minor"/>
      </rPr>
      <t>k</t>
    </r>
    <r>
      <rPr>
        <b/>
        <vertAlign val="subscript"/>
        <sz val="12"/>
        <color theme="1"/>
        <rFont val="宋体"/>
        <family val="2"/>
        <scheme val="minor"/>
      </rPr>
      <t>Fitted</t>
    </r>
  </si>
  <si>
    <r>
      <t>Error</t>
    </r>
    <r>
      <rPr>
        <b/>
        <vertAlign val="superscript"/>
        <sz val="12"/>
        <color theme="1"/>
        <rFont val="宋体"/>
        <family val="2"/>
        <scheme val="minor"/>
      </rPr>
      <t>2</t>
    </r>
  </si>
  <si>
    <r>
      <rPr>
        <b/>
        <i/>
        <sz val="12"/>
        <color theme="1"/>
        <rFont val="宋体"/>
        <family val="2"/>
        <scheme val="minor"/>
      </rPr>
      <t>k</t>
    </r>
    <r>
      <rPr>
        <b/>
        <vertAlign val="subscript"/>
        <sz val="12"/>
        <color theme="1"/>
        <rFont val="宋体"/>
        <family val="2"/>
        <scheme val="minor"/>
      </rPr>
      <t xml:space="preserve">Fitted </t>
    </r>
  </si>
  <si>
    <t>Fitting Cells</t>
  </si>
  <si>
    <t>Output</t>
  </si>
  <si>
    <t>User Input</t>
  </si>
  <si>
    <t>R</t>
  </si>
  <si>
    <t>Parameters Group One</t>
  </si>
  <si>
    <t>Parameters Group Two</t>
  </si>
  <si>
    <t>A1</t>
  </si>
  <si>
    <t>n1</t>
  </si>
  <si>
    <t>A2</t>
  </si>
  <si>
    <t>n2</t>
  </si>
  <si>
    <r>
      <t>E</t>
    </r>
    <r>
      <rPr>
        <b/>
        <vertAlign val="subscript"/>
        <sz val="12"/>
        <color theme="1"/>
        <rFont val="宋体"/>
        <family val="2"/>
        <scheme val="minor"/>
      </rPr>
      <t>a2</t>
    </r>
    <r>
      <rPr>
        <b/>
        <sz val="12"/>
        <color theme="1"/>
        <rFont val="宋体"/>
        <family val="2"/>
        <scheme val="minor"/>
      </rPr>
      <t>/ cal mol</t>
    </r>
    <r>
      <rPr>
        <b/>
        <vertAlign val="superscript"/>
        <sz val="12"/>
        <color theme="1"/>
        <rFont val="宋体"/>
        <family val="2"/>
        <scheme val="minor"/>
      </rPr>
      <t>-1</t>
    </r>
  </si>
  <si>
    <r>
      <t>E</t>
    </r>
    <r>
      <rPr>
        <b/>
        <vertAlign val="subscript"/>
        <sz val="12"/>
        <color theme="1"/>
        <rFont val="宋体"/>
        <family val="2"/>
        <scheme val="minor"/>
      </rPr>
      <t>a1</t>
    </r>
    <r>
      <rPr>
        <b/>
        <sz val="12"/>
        <color theme="1"/>
        <rFont val="宋体"/>
        <family val="2"/>
        <scheme val="minor"/>
      </rPr>
      <t>/ cal mol</t>
    </r>
    <r>
      <rPr>
        <b/>
        <vertAlign val="superscript"/>
        <sz val="12"/>
        <color theme="1"/>
        <rFont val="宋体"/>
        <family val="2"/>
        <scheme val="minor"/>
      </rPr>
      <t>-1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</si>
</sst>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E+00"/>
    <numFmt numFmtId="178" formatCode="0.0000"/>
  </numFmts>
  <fonts count="8" x14ac:knownFonts="1"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b/>
      <i/>
      <sz val="12"/>
      <color theme="1"/>
      <name val="宋体"/>
      <family val="2"/>
      <scheme val="minor"/>
    </font>
    <font>
      <b/>
      <vertAlign val="superscript"/>
      <sz val="12"/>
      <color theme="1"/>
      <name val="宋体"/>
      <family val="2"/>
      <scheme val="minor"/>
    </font>
    <font>
      <b/>
      <sz val="12"/>
      <color theme="1"/>
      <name val="Calibri"/>
      <family val="2"/>
    </font>
    <font>
      <b/>
      <vertAlign val="subscript"/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2" fillId="2" borderId="9" xfId="0" applyNumberFormat="1" applyFont="1" applyFill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178" fontId="0" fillId="4" borderId="0" xfId="0" applyNumberFormat="1" applyFill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177" fontId="0" fillId="0" borderId="17" xfId="0" applyNumberFormat="1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77" fontId="0" fillId="3" borderId="17" xfId="0" applyNumberFormat="1" applyFill="1" applyBorder="1" applyAlignment="1">
      <alignment horizontal="center" vertical="center"/>
    </xf>
    <xf numFmtId="176" fontId="0" fillId="3" borderId="17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Rate</a:t>
            </a:r>
            <a:r>
              <a:rPr lang="en-GB" baseline="0"/>
              <a:t> Constant Comparisons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Fitting!$C$7</c:f>
              <c:strCache>
                <c:ptCount val="1"/>
                <c:pt idx="0">
                  <c:v>kOriginal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Fitting!$B$8:$B$38</c:f>
              <c:numCache>
                <c:formatCode>General</c:formatCode>
                <c:ptCount val="31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1072</c:v>
                </c:pt>
                <c:pt idx="9">
                  <c:v>1075</c:v>
                </c:pt>
                <c:pt idx="10">
                  <c:v>1100</c:v>
                </c:pt>
                <c:pt idx="11">
                  <c:v>1100</c:v>
                </c:pt>
                <c:pt idx="12">
                  <c:v>1121</c:v>
                </c:pt>
                <c:pt idx="13">
                  <c:v>1125</c:v>
                </c:pt>
                <c:pt idx="14">
                  <c:v>1125</c:v>
                </c:pt>
                <c:pt idx="15">
                  <c:v>1139</c:v>
                </c:pt>
                <c:pt idx="16">
                  <c:v>1150</c:v>
                </c:pt>
                <c:pt idx="17">
                  <c:v>1175</c:v>
                </c:pt>
                <c:pt idx="18">
                  <c:v>1200</c:v>
                </c:pt>
                <c:pt idx="19">
                  <c:v>1200</c:v>
                </c:pt>
                <c:pt idx="20">
                  <c:v>1225</c:v>
                </c:pt>
                <c:pt idx="21">
                  <c:v>1250</c:v>
                </c:pt>
                <c:pt idx="22">
                  <c:v>1275</c:v>
                </c:pt>
                <c:pt idx="23">
                  <c:v>1300</c:v>
                </c:pt>
                <c:pt idx="24">
                  <c:v>1300</c:v>
                </c:pt>
                <c:pt idx="25">
                  <c:v>1325</c:v>
                </c:pt>
                <c:pt idx="26">
                  <c:v>1332</c:v>
                </c:pt>
                <c:pt idx="27">
                  <c:v>1400</c:v>
                </c:pt>
                <c:pt idx="28">
                  <c:v>1500</c:v>
                </c:pt>
                <c:pt idx="29">
                  <c:v>1600</c:v>
                </c:pt>
                <c:pt idx="30">
                  <c:v>1700</c:v>
                </c:pt>
              </c:numCache>
            </c:numRef>
          </c:xVal>
          <c:yVal>
            <c:numRef>
              <c:f>Fitting!$C$8:$C$38</c:f>
              <c:numCache>
                <c:formatCode>General</c:formatCode>
                <c:ptCount val="31"/>
                <c:pt idx="0">
                  <c:v>14695532914653.35</c:v>
                </c:pt>
                <c:pt idx="1">
                  <c:v>11901783035482.539</c:v>
                </c:pt>
                <c:pt idx="2">
                  <c:v>10631478632812.26</c:v>
                </c:pt>
                <c:pt idx="3">
                  <c:v>9950614449645.7285</c:v>
                </c:pt>
                <c:pt idx="4">
                  <c:v>9552644112122.3926</c:v>
                </c:pt>
                <c:pt idx="5">
                  <c:v>9309577533609.8457</c:v>
                </c:pt>
                <c:pt idx="6">
                  <c:v>9159182080581.2539</c:v>
                </c:pt>
                <c:pt idx="7">
                  <c:v>9067835768840.8125</c:v>
                </c:pt>
                <c:pt idx="8">
                  <c:v>6805990000000</c:v>
                </c:pt>
                <c:pt idx="9">
                  <c:v>6805990000000</c:v>
                </c:pt>
                <c:pt idx="10">
                  <c:v>6805990000000</c:v>
                </c:pt>
                <c:pt idx="11">
                  <c:v>9015915680679.7852</c:v>
                </c:pt>
                <c:pt idx="12">
                  <c:v>68059900000000</c:v>
                </c:pt>
                <c:pt idx="13">
                  <c:v>6805990000000</c:v>
                </c:pt>
                <c:pt idx="14">
                  <c:v>68059900000000</c:v>
                </c:pt>
                <c:pt idx="15">
                  <c:v>6805990000000</c:v>
                </c:pt>
                <c:pt idx="16">
                  <c:v>68059900000000</c:v>
                </c:pt>
                <c:pt idx="17">
                  <c:v>68059900000000</c:v>
                </c:pt>
                <c:pt idx="18">
                  <c:v>8991273912700.0664</c:v>
                </c:pt>
                <c:pt idx="19">
                  <c:v>68059900000000</c:v>
                </c:pt>
                <c:pt idx="20">
                  <c:v>68059900000000</c:v>
                </c:pt>
                <c:pt idx="21">
                  <c:v>68059900000000</c:v>
                </c:pt>
                <c:pt idx="22">
                  <c:v>68059900000000</c:v>
                </c:pt>
                <c:pt idx="23">
                  <c:v>8986033115709</c:v>
                </c:pt>
                <c:pt idx="24">
                  <c:v>68059900000000</c:v>
                </c:pt>
                <c:pt idx="25">
                  <c:v>68059900000000</c:v>
                </c:pt>
                <c:pt idx="26">
                  <c:v>68059900000000</c:v>
                </c:pt>
                <c:pt idx="27">
                  <c:v>8994890782465.5215</c:v>
                </c:pt>
                <c:pt idx="28">
                  <c:v>9014166547218.873</c:v>
                </c:pt>
                <c:pt idx="29">
                  <c:v>9041239938259.4922</c:v>
                </c:pt>
                <c:pt idx="30">
                  <c:v>9074204623836.6973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6-4D3D-8642-7041A9D18DC0}"/>
            </c:ext>
          </c:extLst>
        </c:ser>
        <c:ser>
          <c:idx val="1"/>
          <c:order val="1"/>
          <c:tx>
            <c:strRef>
              <c:f>Fitting!$G$7</c:f>
              <c:strCache>
                <c:ptCount val="1"/>
                <c:pt idx="0">
                  <c:v>kFitted 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Fitting!$B$8:$B$38</c:f>
              <c:numCache>
                <c:formatCode>General</c:formatCode>
                <c:ptCount val="31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1072</c:v>
                </c:pt>
                <c:pt idx="9">
                  <c:v>1075</c:v>
                </c:pt>
                <c:pt idx="10">
                  <c:v>1100</c:v>
                </c:pt>
                <c:pt idx="11">
                  <c:v>1100</c:v>
                </c:pt>
                <c:pt idx="12">
                  <c:v>1121</c:v>
                </c:pt>
                <c:pt idx="13">
                  <c:v>1125</c:v>
                </c:pt>
                <c:pt idx="14">
                  <c:v>1125</c:v>
                </c:pt>
                <c:pt idx="15">
                  <c:v>1139</c:v>
                </c:pt>
                <c:pt idx="16">
                  <c:v>1150</c:v>
                </c:pt>
                <c:pt idx="17">
                  <c:v>1175</c:v>
                </c:pt>
                <c:pt idx="18">
                  <c:v>1200</c:v>
                </c:pt>
                <c:pt idx="19">
                  <c:v>1200</c:v>
                </c:pt>
                <c:pt idx="20">
                  <c:v>1225</c:v>
                </c:pt>
                <c:pt idx="21">
                  <c:v>1250</c:v>
                </c:pt>
                <c:pt idx="22">
                  <c:v>1275</c:v>
                </c:pt>
                <c:pt idx="23">
                  <c:v>1300</c:v>
                </c:pt>
                <c:pt idx="24">
                  <c:v>1300</c:v>
                </c:pt>
                <c:pt idx="25">
                  <c:v>1325</c:v>
                </c:pt>
                <c:pt idx="26">
                  <c:v>1332</c:v>
                </c:pt>
                <c:pt idx="27">
                  <c:v>1400</c:v>
                </c:pt>
                <c:pt idx="28">
                  <c:v>1500</c:v>
                </c:pt>
                <c:pt idx="29">
                  <c:v>1600</c:v>
                </c:pt>
                <c:pt idx="30">
                  <c:v>1700</c:v>
                </c:pt>
              </c:numCache>
            </c:numRef>
          </c:xVal>
          <c:yVal>
            <c:numRef>
              <c:f>Fitting!$G$8:$G$38</c:f>
              <c:numCache>
                <c:formatCode>0.00E+00</c:formatCode>
                <c:ptCount val="31"/>
                <c:pt idx="0">
                  <c:v>7634503213438.7305</c:v>
                </c:pt>
                <c:pt idx="1">
                  <c:v>12784307388620.838</c:v>
                </c:pt>
                <c:pt idx="2">
                  <c:v>16284573625837.15</c:v>
                </c:pt>
                <c:pt idx="3">
                  <c:v>18298921424808.93</c:v>
                </c:pt>
                <c:pt idx="4">
                  <c:v>19264731571310.988</c:v>
                </c:pt>
                <c:pt idx="5">
                  <c:v>19550085455340.816</c:v>
                </c:pt>
                <c:pt idx="6">
                  <c:v>19411463396450.535</c:v>
                </c:pt>
                <c:pt idx="7">
                  <c:v>19017082701355.836</c:v>
                </c:pt>
                <c:pt idx="8">
                  <c:v>18637066114110.52</c:v>
                </c:pt>
                <c:pt idx="9">
                  <c:v>18620015028131.094</c:v>
                </c:pt>
                <c:pt idx="10">
                  <c:v>18474878681031.137</c:v>
                </c:pt>
                <c:pt idx="11">
                  <c:v>18474878681031.137</c:v>
                </c:pt>
                <c:pt idx="12">
                  <c:v>18349199841207.855</c:v>
                </c:pt>
                <c:pt idx="13">
                  <c:v>18324914715823.676</c:v>
                </c:pt>
                <c:pt idx="14">
                  <c:v>18324914715823.676</c:v>
                </c:pt>
                <c:pt idx="15">
                  <c:v>18239123309162.012</c:v>
                </c:pt>
                <c:pt idx="16">
                  <c:v>18170910564626.641</c:v>
                </c:pt>
                <c:pt idx="17">
                  <c:v>18013568249595.742</c:v>
                </c:pt>
                <c:pt idx="18">
                  <c:v>17853513392623.645</c:v>
                </c:pt>
                <c:pt idx="19">
                  <c:v>17853513392623.645</c:v>
                </c:pt>
                <c:pt idx="20">
                  <c:v>17691303263893.246</c:v>
                </c:pt>
                <c:pt idx="21">
                  <c:v>17527433970276.842</c:v>
                </c:pt>
                <c:pt idx="22">
                  <c:v>17362346875104.279</c:v>
                </c:pt>
                <c:pt idx="23">
                  <c:v>17196434331830.512</c:v>
                </c:pt>
                <c:pt idx="24">
                  <c:v>17196434331830.512</c:v>
                </c:pt>
                <c:pt idx="25">
                  <c:v>17030044805751.75</c:v>
                </c:pt>
                <c:pt idx="26">
                  <c:v>16983413263195.51</c:v>
                </c:pt>
                <c:pt idx="27">
                  <c:v>16530933410713.85</c:v>
                </c:pt>
                <c:pt idx="28">
                  <c:v>15873923311913.082</c:v>
                </c:pt>
                <c:pt idx="29">
                  <c:v>15235623582772.447</c:v>
                </c:pt>
                <c:pt idx="30">
                  <c:v>14621925921926.982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26-4D3D-8642-7041A9D18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166208"/>
        <c:axId val="305181056"/>
      </c:scatterChart>
      <c:valAx>
        <c:axId val="305166208"/>
        <c:scaling>
          <c:orientation val="minMax"/>
          <c:max val="2100"/>
          <c:min val="30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 i="1"/>
                  <a:t>T</a:t>
                </a:r>
                <a:r>
                  <a:rPr lang="en-US" sz="1800"/>
                  <a:t> / K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zh-CN"/>
          </a:p>
        </c:txPr>
        <c:crossAx val="305181056"/>
        <c:crossesAt val="1.0000000000000004E-6"/>
        <c:crossBetween val="midCat"/>
        <c:majorUnit val="200"/>
        <c:minorUnit val="100"/>
      </c:valAx>
      <c:valAx>
        <c:axId val="30518105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 i="1"/>
                  <a:t>k</a:t>
                </a:r>
                <a:r>
                  <a:rPr lang="en-US" sz="1800"/>
                  <a:t> / cm</a:t>
                </a:r>
                <a:r>
                  <a:rPr lang="en-US" sz="1800" baseline="30000"/>
                  <a:t>3</a:t>
                </a:r>
                <a:r>
                  <a:rPr lang="en-US" sz="1800"/>
                  <a:t> mol</a:t>
                </a:r>
                <a:r>
                  <a:rPr lang="en-US" sz="1800" baseline="30000"/>
                  <a:t>-1</a:t>
                </a:r>
                <a:r>
                  <a:rPr lang="en-US" sz="1800"/>
                  <a:t> s</a:t>
                </a:r>
                <a:r>
                  <a:rPr lang="en-US" sz="1800" baseline="30000"/>
                  <a:t>-1</a:t>
                </a:r>
                <a:r>
                  <a:rPr lang="en-US" sz="1800"/>
                  <a:t> or s</a:t>
                </a:r>
                <a:r>
                  <a:rPr lang="en-US" sz="1800" baseline="30000"/>
                  <a:t>-1</a:t>
                </a:r>
              </a:p>
            </c:rich>
          </c:tx>
          <c:overlay val="0"/>
        </c:title>
        <c:numFmt formatCode="0.0E+00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zh-CN"/>
          </a:p>
        </c:txPr>
        <c:crossAx val="305166208"/>
        <c:crosses val="autoZero"/>
        <c:crossBetween val="midCat"/>
      </c:valAx>
      <c:spPr>
        <a:ln w="25400">
          <a:solidFill>
            <a:schemeClr val="tx1"/>
          </a:solidFill>
        </a:ln>
      </c:spPr>
    </c:plotArea>
    <c:legend>
      <c:legendPos val="b"/>
      <c:overlay val="0"/>
      <c:txPr>
        <a:bodyPr/>
        <a:lstStyle/>
        <a:p>
          <a:pPr>
            <a:defRPr sz="1600"/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314324</xdr:colOff>
      <xdr:row>17</xdr:row>
      <xdr:rowOff>80960</xdr:rowOff>
    </xdr:from>
    <xdr:to>
      <xdr:col>21</xdr:col>
      <xdr:colOff>600075</xdr:colOff>
      <xdr:row>46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476249</xdr:colOff>
      <xdr:row>0</xdr:row>
      <xdr:rowOff>95250</xdr:rowOff>
    </xdr:from>
    <xdr:to>
      <xdr:col>23</xdr:col>
      <xdr:colOff>428625</xdr:colOff>
      <xdr:row>15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0096499" y="95250"/>
          <a:ext cx="7181851" cy="28765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/>
            <a:t>1. Paste</a:t>
          </a:r>
          <a:r>
            <a:rPr lang="en-GB" sz="1600" baseline="0"/>
            <a:t> temperatures and rate constants into Cells B38:C38.</a:t>
          </a:r>
        </a:p>
        <a:p>
          <a:r>
            <a:rPr lang="en-GB" sz="1600" baseline="0"/>
            <a:t>2. Go to Data-&gt;Solver in your available tabs (may have to install Solver add-in)</a:t>
          </a:r>
        </a:p>
        <a:p>
          <a:r>
            <a:rPr lang="en-GB" sz="1600" baseline="0"/>
            <a:t>3. In the Solver set:</a:t>
          </a:r>
        </a:p>
        <a:p>
          <a:r>
            <a:rPr lang="en-GB" sz="1600"/>
            <a:t>    (a)</a:t>
          </a:r>
          <a:r>
            <a:rPr lang="en-GB" sz="1600" baseline="0"/>
            <a:t> </a:t>
          </a:r>
          <a:r>
            <a:rPr lang="en-GB" sz="1600"/>
            <a:t>"Set Objective" to $F$6</a:t>
          </a:r>
          <a:r>
            <a:rPr lang="en-GB" sz="1600" baseline="0"/>
            <a:t> which is the sum of the square errors (Cells F8:68)</a:t>
          </a:r>
        </a:p>
        <a:p>
          <a:r>
            <a:rPr lang="en-GB" sz="1600" baseline="0"/>
            <a:t>    (b) Fot the "To" option click "min"</a:t>
          </a:r>
        </a:p>
        <a:p>
          <a:r>
            <a:rPr lang="en-GB" sz="1600" baseline="0"/>
            <a:t>    (c) "By changing variable Cells" $B$3:$G$3</a:t>
          </a:r>
        </a:p>
        <a:p>
          <a:r>
            <a:rPr lang="en-GB" sz="1600" baseline="0"/>
            <a:t>    (d) Uncheck the "Make Unconstrained Variables Non-Negative" box</a:t>
          </a:r>
        </a:p>
        <a:p>
          <a:r>
            <a:rPr lang="en-GB" sz="1600" baseline="0"/>
            <a:t>    (e) "GRG Nonlinear" solving method should be fine.</a:t>
          </a:r>
        </a:p>
        <a:p>
          <a:r>
            <a:rPr lang="en-GB" sz="1600" baseline="0"/>
            <a:t>    (f) Click "Solve"</a:t>
          </a:r>
        </a:p>
        <a:p>
          <a:r>
            <a:rPr lang="en-GB" sz="1600" baseline="0"/>
            <a:t>4. Fitted rate parameters are printed in Cells B3:G3</a:t>
          </a:r>
        </a:p>
        <a:p>
          <a:r>
            <a:rPr lang="en-GB" sz="1600" baseline="0"/>
            <a:t>Note that temperature ranges can be expanded/contracted to suit your needs, just ensure that cells F6:F38 have their formulae updated accordingly</a:t>
          </a:r>
        </a:p>
        <a:p>
          <a:endParaRPr lang="en-GB" sz="1600" baseline="0"/>
        </a:p>
        <a:p>
          <a:endParaRPr lang="en-GB" sz="16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87"/>
  <sheetViews>
    <sheetView tabSelected="1" zoomScale="70" zoomScaleNormal="70" workbookViewId="0">
      <selection activeCell="F3" sqref="F3"/>
    </sheetView>
  </sheetViews>
  <sheetFormatPr defaultColWidth="9.1328125" defaultRowHeight="13.5" x14ac:dyDescent="0.3"/>
  <cols>
    <col min="1" max="1" width="9.1328125" style="2"/>
    <col min="2" max="2" width="11.19921875" style="2" bestFit="1" customWidth="1"/>
    <col min="3" max="3" width="10.1328125" style="2" bestFit="1" customWidth="1"/>
    <col min="4" max="5" width="12.59765625" style="2" bestFit="1" customWidth="1"/>
    <col min="6" max="6" width="9.59765625" style="2" bestFit="1" customWidth="1"/>
    <col min="7" max="7" width="16.73046875" style="2" bestFit="1" customWidth="1"/>
    <col min="8" max="8" width="14.59765625" style="2" customWidth="1"/>
    <col min="9" max="9" width="9.46484375" style="2" bestFit="1" customWidth="1"/>
    <col min="10" max="10" width="11.59765625" style="2" bestFit="1" customWidth="1"/>
    <col min="11" max="11" width="8.46484375" style="2" bestFit="1" customWidth="1"/>
    <col min="12" max="12" width="10.46484375" style="2" bestFit="1" customWidth="1"/>
    <col min="13" max="23" width="8.59765625" style="2" bestFit="1" customWidth="1"/>
    <col min="24" max="16384" width="9.1328125" style="2"/>
  </cols>
  <sheetData>
    <row r="1" spans="2:23" ht="16.149999999999999" thickBot="1" x14ac:dyDescent="0.35">
      <c r="B1" s="30" t="s">
        <v>12</v>
      </c>
      <c r="C1" s="30"/>
      <c r="D1" s="30"/>
      <c r="E1" s="31" t="s">
        <v>13</v>
      </c>
      <c r="F1" s="31"/>
      <c r="G1" s="31"/>
      <c r="I1" s="20" t="s">
        <v>11</v>
      </c>
      <c r="J1" s="21">
        <v>1.9872000000000001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2:23" ht="19.149999999999999" thickBot="1" x14ac:dyDescent="0.35">
      <c r="B2" s="22" t="s">
        <v>14</v>
      </c>
      <c r="C2" s="22" t="s">
        <v>15</v>
      </c>
      <c r="D2" s="22" t="s">
        <v>19</v>
      </c>
      <c r="E2" s="23" t="s">
        <v>16</v>
      </c>
      <c r="F2" s="23" t="s">
        <v>17</v>
      </c>
      <c r="G2" s="23" t="s">
        <v>18</v>
      </c>
      <c r="H2" s="1"/>
    </row>
    <row r="3" spans="2:23" ht="13.9" thickBot="1" x14ac:dyDescent="0.35">
      <c r="B3" s="24">
        <v>5.5503532454299514E+17</v>
      </c>
      <c r="C3" s="25">
        <v>-1.3322536395185784</v>
      </c>
      <c r="D3" s="26">
        <v>2143.3288638972158</v>
      </c>
      <c r="E3" s="27">
        <v>-2719845164.3474789</v>
      </c>
      <c r="F3" s="28">
        <v>-2319010208.7732468</v>
      </c>
      <c r="G3" s="29">
        <v>41142750302420.797</v>
      </c>
      <c r="H3" s="19"/>
      <c r="I3" s="19"/>
    </row>
    <row r="4" spans="2:23" ht="13.9" thickBot="1" x14ac:dyDescent="0.35"/>
    <row r="5" spans="2:23" ht="16.149999999999999" thickBot="1" x14ac:dyDescent="0.35">
      <c r="B5" s="35" t="s">
        <v>10</v>
      </c>
      <c r="C5" s="36"/>
      <c r="D5" s="32" t="s">
        <v>8</v>
      </c>
      <c r="E5" s="33"/>
      <c r="F5" s="34"/>
      <c r="G5" s="35" t="s">
        <v>9</v>
      </c>
      <c r="H5" s="36"/>
    </row>
    <row r="6" spans="2:23" ht="18" x14ac:dyDescent="0.3">
      <c r="B6" s="13">
        <v>0</v>
      </c>
      <c r="C6" s="16">
        <v>0</v>
      </c>
      <c r="D6" s="15">
        <v>0</v>
      </c>
      <c r="E6" s="14" t="s">
        <v>1</v>
      </c>
      <c r="F6" s="17">
        <f>SUM(F8:F46)</f>
        <v>31.415726788152494</v>
      </c>
      <c r="G6" s="13"/>
      <c r="H6" s="16"/>
      <c r="I6" s="3"/>
    </row>
    <row r="7" spans="2:23" ht="19.149999999999999" thickBot="1" x14ac:dyDescent="0.35">
      <c r="B7" s="11" t="s">
        <v>2</v>
      </c>
      <c r="C7" s="12" t="s">
        <v>3</v>
      </c>
      <c r="D7" s="10" t="s">
        <v>4</v>
      </c>
      <c r="E7" s="8" t="s">
        <v>5</v>
      </c>
      <c r="F7" s="9" t="s">
        <v>6</v>
      </c>
      <c r="G7" s="11" t="s">
        <v>7</v>
      </c>
      <c r="H7" s="12" t="s">
        <v>0</v>
      </c>
    </row>
    <row r="8" spans="2:23" ht="13.9" thickTop="1" x14ac:dyDescent="0.3">
      <c r="B8">
        <v>300</v>
      </c>
      <c r="C8">
        <v>14695532914653.35</v>
      </c>
      <c r="D8" s="3">
        <f t="shared" ref="D8:D21" si="0">LN(C8)</f>
        <v>30.318564680174422</v>
      </c>
      <c r="E8" s="3">
        <f>LN($B$3*B8^$C$3*EXP(-$D$3/$J$1/B8)+$E$3*B8^$F$3*EXP(-$G$3/$J$1/B8))</f>
        <v>29.663698985480064</v>
      </c>
      <c r="F8" s="3">
        <f>(D8-E8)^2</f>
        <v>0.4288490780875242</v>
      </c>
      <c r="G8" s="18">
        <f>EXP(E8)</f>
        <v>7634503213438.7305</v>
      </c>
      <c r="H8" s="4">
        <f>100*(C8-G8)/C8</f>
        <v>48.048816890293629</v>
      </c>
      <c r="I8" s="3"/>
    </row>
    <row r="9" spans="2:23" x14ac:dyDescent="0.3">
      <c r="B9">
        <v>400</v>
      </c>
      <c r="C9">
        <v>11901783035482.539</v>
      </c>
      <c r="D9" s="3">
        <f t="shared" si="0"/>
        <v>30.107709339736402</v>
      </c>
      <c r="E9" s="3">
        <f t="shared" ref="E9:E46" si="1">LN($B$3*B9^$C$3*EXP(-$D$3/$J$1/B9)+$E$3*B9^$F$3*EXP(-$G$3/$J$1/B9))</f>
        <v>30.179239549455389</v>
      </c>
      <c r="F9" s="3">
        <f t="shared" ref="F9:F46" si="2">(D9-E9)^2</f>
        <v>5.1165709024421583E-3</v>
      </c>
      <c r="G9" s="18">
        <f t="shared" ref="G9:G21" si="3">EXP(E9)</f>
        <v>12784307388620.838</v>
      </c>
      <c r="H9" s="4">
        <f t="shared" ref="H9:H21" si="4">100*(C9-G9)/C9</f>
        <v>-7.4150599998945301</v>
      </c>
      <c r="I9" s="3"/>
      <c r="L9" s="1"/>
    </row>
    <row r="10" spans="2:23" x14ac:dyDescent="0.3">
      <c r="B10">
        <v>500</v>
      </c>
      <c r="C10">
        <v>10631478632812.26</v>
      </c>
      <c r="D10" s="3">
        <f t="shared" si="0"/>
        <v>29.994840398591236</v>
      </c>
      <c r="E10" s="3">
        <f t="shared" si="1"/>
        <v>30.421239372296007</v>
      </c>
      <c r="F10" s="3">
        <f t="shared" si="2"/>
        <v>0.18181608477648187</v>
      </c>
      <c r="G10" s="18">
        <f t="shared" si="3"/>
        <v>16284573625837.15</v>
      </c>
      <c r="H10" s="4">
        <f t="shared" si="4"/>
        <v>-53.173177393947526</v>
      </c>
      <c r="I10" s="3"/>
      <c r="L10" s="19"/>
    </row>
    <row r="11" spans="2:23" x14ac:dyDescent="0.3">
      <c r="B11">
        <v>600</v>
      </c>
      <c r="C11">
        <v>9950614449645.7285</v>
      </c>
      <c r="D11" s="3">
        <f t="shared" si="0"/>
        <v>29.928655418925604</v>
      </c>
      <c r="E11" s="3">
        <f t="shared" si="1"/>
        <v>30.537863235503949</v>
      </c>
      <c r="F11" s="3">
        <f t="shared" si="2"/>
        <v>0.37113416378015335</v>
      </c>
      <c r="G11" s="18">
        <f t="shared" si="3"/>
        <v>18298921424808.93</v>
      </c>
      <c r="H11" s="4">
        <f t="shared" si="4"/>
        <v>-83.89740168719355</v>
      </c>
      <c r="I11" s="3"/>
    </row>
    <row r="12" spans="2:23" x14ac:dyDescent="0.3">
      <c r="B12">
        <v>700</v>
      </c>
      <c r="C12">
        <v>9552644112122.3926</v>
      </c>
      <c r="D12" s="3">
        <f t="shared" si="0"/>
        <v>29.887839102478964</v>
      </c>
      <c r="E12" s="3">
        <f t="shared" si="1"/>
        <v>30.589297160419381</v>
      </c>
      <c r="F12" s="3">
        <f t="shared" si="2"/>
        <v>0.49204340704954208</v>
      </c>
      <c r="G12" s="18">
        <f t="shared" si="3"/>
        <v>19264731571310.988</v>
      </c>
      <c r="H12" s="4">
        <f t="shared" si="4"/>
        <v>-101.66910171879918</v>
      </c>
      <c r="I12" s="3"/>
    </row>
    <row r="13" spans="2:23" x14ac:dyDescent="0.3">
      <c r="B13">
        <v>800</v>
      </c>
      <c r="C13">
        <v>9309577533609.8457</v>
      </c>
      <c r="D13" s="3">
        <f t="shared" si="0"/>
        <v>29.862064828487586</v>
      </c>
      <c r="E13" s="3">
        <f t="shared" si="1"/>
        <v>30.604000773467547</v>
      </c>
      <c r="F13" s="3">
        <f t="shared" si="2"/>
        <v>0.55046894645330735</v>
      </c>
      <c r="G13" s="18">
        <f t="shared" si="3"/>
        <v>19550085455340.816</v>
      </c>
      <c r="H13" s="4">
        <f t="shared" si="4"/>
        <v>-109.99970605282829</v>
      </c>
      <c r="I13" s="3"/>
    </row>
    <row r="14" spans="2:23" x14ac:dyDescent="0.3">
      <c r="B14">
        <v>900</v>
      </c>
      <c r="C14">
        <v>9159182080581.2539</v>
      </c>
      <c r="D14" s="3">
        <f t="shared" si="0"/>
        <v>29.845777998114809</v>
      </c>
      <c r="E14" s="3">
        <f t="shared" si="1"/>
        <v>30.596884904211358</v>
      </c>
      <c r="F14" s="3">
        <f t="shared" si="2"/>
        <v>0.56416158438593</v>
      </c>
      <c r="G14" s="18">
        <f t="shared" si="3"/>
        <v>19411463396450.535</v>
      </c>
      <c r="H14" s="4">
        <f t="shared" si="4"/>
        <v>-111.93446342338308</v>
      </c>
      <c r="I14" s="3"/>
    </row>
    <row r="15" spans="2:23" x14ac:dyDescent="0.3">
      <c r="B15">
        <v>1000</v>
      </c>
      <c r="C15">
        <v>9067835768840.8125</v>
      </c>
      <c r="D15" s="3">
        <f t="shared" si="0"/>
        <v>29.835754737342423</v>
      </c>
      <c r="E15" s="3">
        <f t="shared" si="1"/>
        <v>30.576358780701128</v>
      </c>
      <c r="F15" s="3">
        <f t="shared" si="2"/>
        <v>0.54849434903926175</v>
      </c>
      <c r="G15" s="18">
        <f t="shared" si="3"/>
        <v>19017082701355.836</v>
      </c>
      <c r="H15" s="4">
        <f t="shared" si="4"/>
        <v>-109.72019328694664</v>
      </c>
      <c r="I15" s="3"/>
    </row>
    <row r="16" spans="2:23" x14ac:dyDescent="0.3">
      <c r="B16">
        <v>1072</v>
      </c>
      <c r="C16">
        <v>6805990000000</v>
      </c>
      <c r="D16" s="3">
        <f t="shared" si="0"/>
        <v>29.54882422271438</v>
      </c>
      <c r="E16" s="3">
        <f t="shared" si="1"/>
        <v>30.556173515486069</v>
      </c>
      <c r="F16" s="3">
        <f t="shared" si="2"/>
        <v>1.0147525976476224</v>
      </c>
      <c r="G16" s="18">
        <f t="shared" si="3"/>
        <v>18637066114110.52</v>
      </c>
      <c r="H16" s="4">
        <f t="shared" si="4"/>
        <v>-173.83328676813395</v>
      </c>
      <c r="I16" s="3"/>
    </row>
    <row r="17" spans="2:9" x14ac:dyDescent="0.3">
      <c r="B17">
        <v>1075</v>
      </c>
      <c r="C17">
        <v>6805990000000</v>
      </c>
      <c r="D17" s="3">
        <f t="shared" si="0"/>
        <v>29.54882422271438</v>
      </c>
      <c r="E17" s="3">
        <f t="shared" si="1"/>
        <v>30.555258194873335</v>
      </c>
      <c r="F17" s="3">
        <f t="shared" si="2"/>
        <v>1.0129093403156531</v>
      </c>
      <c r="G17" s="18">
        <f t="shared" si="3"/>
        <v>18620015028131.094</v>
      </c>
      <c r="H17" s="4">
        <f t="shared" si="4"/>
        <v>-173.5827561916943</v>
      </c>
      <c r="I17" s="3"/>
    </row>
    <row r="18" spans="2:9" x14ac:dyDescent="0.3">
      <c r="B18">
        <v>1100</v>
      </c>
      <c r="C18">
        <v>6805990000000</v>
      </c>
      <c r="D18" s="3">
        <f t="shared" si="0"/>
        <v>29.54882422271438</v>
      </c>
      <c r="E18" s="3">
        <f t="shared" si="1"/>
        <v>30.547433016085293</v>
      </c>
      <c r="F18" s="3">
        <f t="shared" si="2"/>
        <v>0.9972195221977106</v>
      </c>
      <c r="G18" s="18">
        <f t="shared" si="3"/>
        <v>18474878681031.137</v>
      </c>
      <c r="H18" s="4">
        <f t="shared" si="4"/>
        <v>-171.45027660973844</v>
      </c>
      <c r="I18" s="3"/>
    </row>
    <row r="19" spans="2:9" x14ac:dyDescent="0.3">
      <c r="B19">
        <v>1100</v>
      </c>
      <c r="C19">
        <v>9015915680679.7852</v>
      </c>
      <c r="D19" s="3">
        <f t="shared" si="0"/>
        <v>29.830012540435046</v>
      </c>
      <c r="E19" s="3">
        <f t="shared" si="1"/>
        <v>30.547433016085293</v>
      </c>
      <c r="F19" s="3">
        <f t="shared" si="2"/>
        <v>0.51469213888222654</v>
      </c>
      <c r="G19" s="18">
        <f t="shared" si="3"/>
        <v>18474878681031.137</v>
      </c>
      <c r="H19" s="4">
        <f t="shared" si="4"/>
        <v>-104.91405793225165</v>
      </c>
      <c r="I19" s="3"/>
    </row>
    <row r="20" spans="2:9" x14ac:dyDescent="0.3">
      <c r="B20">
        <v>1121</v>
      </c>
      <c r="C20">
        <v>68059900000000</v>
      </c>
      <c r="D20" s="3">
        <f t="shared" si="0"/>
        <v>31.851409315708427</v>
      </c>
      <c r="E20" s="3">
        <f t="shared" si="1"/>
        <v>30.540607084094617</v>
      </c>
      <c r="F20" s="3">
        <f t="shared" si="2"/>
        <v>1.7182024904037436</v>
      </c>
      <c r="G20" s="18">
        <f t="shared" si="3"/>
        <v>18349199841207.855</v>
      </c>
      <c r="H20" s="4">
        <f t="shared" si="4"/>
        <v>73.039631499300086</v>
      </c>
      <c r="I20" s="3"/>
    </row>
    <row r="21" spans="2:9" x14ac:dyDescent="0.3">
      <c r="B21">
        <v>1125</v>
      </c>
      <c r="C21">
        <v>6805990000000</v>
      </c>
      <c r="D21" s="3">
        <f t="shared" si="0"/>
        <v>29.54882422271438</v>
      </c>
      <c r="E21" s="3">
        <f t="shared" si="1"/>
        <v>30.539282709710825</v>
      </c>
      <c r="F21" s="3">
        <f t="shared" si="2"/>
        <v>0.98100801446328745</v>
      </c>
      <c r="G21" s="18">
        <f t="shared" si="3"/>
        <v>18324914715823.676</v>
      </c>
      <c r="H21" s="4">
        <f t="shared" si="4"/>
        <v>-169.24686512650879</v>
      </c>
      <c r="I21" s="3"/>
    </row>
    <row r="22" spans="2:9" x14ac:dyDescent="0.3">
      <c r="B22">
        <v>1125</v>
      </c>
      <c r="C22">
        <v>68059900000000</v>
      </c>
      <c r="D22" s="3">
        <f>LN(C22)</f>
        <v>31.851409315708427</v>
      </c>
      <c r="E22" s="3">
        <f t="shared" si="1"/>
        <v>30.539282709710825</v>
      </c>
      <c r="F22" s="3">
        <f t="shared" si="2"/>
        <v>1.7216762301667852</v>
      </c>
      <c r="G22" s="18">
        <f>EXP(E22)</f>
        <v>18324914715823.676</v>
      </c>
      <c r="H22" s="4">
        <f>100*(C22-G22)/C22</f>
        <v>73.075313487349135</v>
      </c>
      <c r="I22" s="3"/>
    </row>
    <row r="23" spans="2:9" x14ac:dyDescent="0.3">
      <c r="B23">
        <v>1139</v>
      </c>
      <c r="C23">
        <v>6805990000000</v>
      </c>
      <c r="D23" s="3">
        <f>LN(C23)</f>
        <v>29.54882422271438</v>
      </c>
      <c r="E23" s="3">
        <f t="shared" si="1"/>
        <v>30.534590035228934</v>
      </c>
      <c r="F23" s="3">
        <f t="shared" si="2"/>
        <v>0.97173423712247897</v>
      </c>
      <c r="G23" s="18">
        <f>EXP(E23)</f>
        <v>18239123309162.012</v>
      </c>
      <c r="H23" s="4">
        <f>100*(C23-G23)/C23</f>
        <v>-167.98633717008124</v>
      </c>
      <c r="I23" s="3"/>
    </row>
    <row r="24" spans="2:9" x14ac:dyDescent="0.3">
      <c r="B24">
        <v>1150</v>
      </c>
      <c r="C24">
        <v>68059900000000</v>
      </c>
      <c r="D24" s="3">
        <f>LN(C24)</f>
        <v>31.851409315708427</v>
      </c>
      <c r="E24" s="3">
        <f t="shared" si="1"/>
        <v>30.530843110709306</v>
      </c>
      <c r="F24" s="3">
        <f t="shared" si="2"/>
        <v>1.7438951017857809</v>
      </c>
      <c r="G24" s="18">
        <f>EXP(E24)</f>
        <v>18170910564626.641</v>
      </c>
      <c r="H24" s="4">
        <f>100*(C24-G24)/C24</f>
        <v>73.30159085654455</v>
      </c>
      <c r="I24" s="3"/>
    </row>
    <row r="25" spans="2:9" x14ac:dyDescent="0.3">
      <c r="B25">
        <v>1175</v>
      </c>
      <c r="C25">
        <v>68059900000000</v>
      </c>
      <c r="D25" s="3">
        <f t="shared" ref="D25:D46" si="5">LN(C25)</f>
        <v>31.851409315708427</v>
      </c>
      <c r="E25" s="3">
        <f t="shared" si="1"/>
        <v>30.522146381510687</v>
      </c>
      <c r="F25" s="3">
        <f t="shared" si="2"/>
        <v>1.7669399482319841</v>
      </c>
      <c r="G25" s="18">
        <f t="shared" ref="G25:G46" si="6">EXP(E25)</f>
        <v>18013568249595.742</v>
      </c>
      <c r="H25" s="4">
        <f t="shared" ref="H25:H46" si="7">100*(C25-G25)/C25</f>
        <v>73.532772969699138</v>
      </c>
    </row>
    <row r="26" spans="2:9" x14ac:dyDescent="0.3">
      <c r="B26">
        <v>1200</v>
      </c>
      <c r="C26">
        <v>8991273912700.0664</v>
      </c>
      <c r="D26" s="3">
        <f t="shared" si="5"/>
        <v>29.82727565767679</v>
      </c>
      <c r="E26" s="3">
        <f t="shared" si="1"/>
        <v>30.513221433504377</v>
      </c>
      <c r="F26" s="3">
        <f t="shared" si="2"/>
        <v>0.47052160737571069</v>
      </c>
      <c r="G26" s="18">
        <f t="shared" si="6"/>
        <v>17853513392623.645</v>
      </c>
      <c r="H26" s="4">
        <f t="shared" si="7"/>
        <v>-98.564892650036725</v>
      </c>
    </row>
    <row r="27" spans="2:9" x14ac:dyDescent="0.3">
      <c r="B27">
        <v>1200</v>
      </c>
      <c r="C27">
        <v>68059900000000</v>
      </c>
      <c r="D27" s="3">
        <f t="shared" si="5"/>
        <v>31.851409315708427</v>
      </c>
      <c r="E27" s="3">
        <f t="shared" si="1"/>
        <v>30.513221433504377</v>
      </c>
      <c r="F27" s="3">
        <f t="shared" si="2"/>
        <v>1.79074680807776</v>
      </c>
      <c r="G27" s="18">
        <f t="shared" si="6"/>
        <v>17853513392623.645</v>
      </c>
      <c r="H27" s="4">
        <f t="shared" si="7"/>
        <v>73.767940604344645</v>
      </c>
    </row>
    <row r="28" spans="2:9" x14ac:dyDescent="0.3">
      <c r="B28">
        <v>1225</v>
      </c>
      <c r="C28">
        <v>68059900000000</v>
      </c>
      <c r="D28" s="3">
        <f t="shared" si="5"/>
        <v>31.851409315708427</v>
      </c>
      <c r="E28" s="3">
        <f t="shared" si="1"/>
        <v>30.504094293737797</v>
      </c>
      <c r="F28" s="3">
        <f t="shared" si="2"/>
        <v>1.8152577684277187</v>
      </c>
      <c r="G28" s="18">
        <f t="shared" si="6"/>
        <v>17691303263893.246</v>
      </c>
      <c r="H28" s="4">
        <f t="shared" si="7"/>
        <v>74.006274966767137</v>
      </c>
    </row>
    <row r="29" spans="2:9" x14ac:dyDescent="0.3">
      <c r="B29">
        <v>1250</v>
      </c>
      <c r="C29">
        <v>68059900000000</v>
      </c>
      <c r="D29" s="3">
        <f t="shared" si="5"/>
        <v>31.851409315708427</v>
      </c>
      <c r="E29" s="3">
        <f t="shared" si="1"/>
        <v>30.494788424813297</v>
      </c>
      <c r="F29" s="3">
        <f t="shared" si="2"/>
        <v>1.8404202416130953</v>
      </c>
      <c r="G29" s="18">
        <f t="shared" si="6"/>
        <v>17527433970276.842</v>
      </c>
      <c r="H29" s="4">
        <f t="shared" si="7"/>
        <v>74.247047130135599</v>
      </c>
    </row>
    <row r="30" spans="2:9" x14ac:dyDescent="0.3">
      <c r="B30">
        <v>1275</v>
      </c>
      <c r="C30">
        <v>68059900000000</v>
      </c>
      <c r="D30" s="3">
        <f t="shared" si="5"/>
        <v>31.851409315708427</v>
      </c>
      <c r="E30" s="3">
        <f t="shared" si="1"/>
        <v>30.48532500468167</v>
      </c>
      <c r="F30" s="3">
        <f t="shared" si="2"/>
        <v>1.8661863448334497</v>
      </c>
      <c r="G30" s="18">
        <f t="shared" si="6"/>
        <v>17362346875104.279</v>
      </c>
      <c r="H30" s="4">
        <f t="shared" si="7"/>
        <v>74.489608601975206</v>
      </c>
    </row>
    <row r="31" spans="2:9" x14ac:dyDescent="0.3">
      <c r="B31">
        <v>1300</v>
      </c>
      <c r="C31">
        <v>8986033115709</v>
      </c>
      <c r="D31" s="3">
        <f t="shared" si="5"/>
        <v>29.826692611825568</v>
      </c>
      <c r="E31" s="3">
        <f t="shared" si="1"/>
        <v>30.475723171968113</v>
      </c>
      <c r="F31" s="3">
        <f t="shared" si="2"/>
        <v>0.42124066799894633</v>
      </c>
      <c r="G31" s="18">
        <f t="shared" si="6"/>
        <v>17196434331830.512</v>
      </c>
      <c r="H31" s="4">
        <f t="shared" si="7"/>
        <v>-91.368472722056168</v>
      </c>
    </row>
    <row r="32" spans="2:9" x14ac:dyDescent="0.3">
      <c r="B32">
        <v>1300</v>
      </c>
      <c r="C32">
        <v>68059900000000</v>
      </c>
      <c r="D32" s="3">
        <f t="shared" si="5"/>
        <v>31.851409315708427</v>
      </c>
      <c r="E32" s="3">
        <f t="shared" si="1"/>
        <v>30.475723171968113</v>
      </c>
      <c r="F32" s="3">
        <f t="shared" si="2"/>
        <v>1.8925123660790955</v>
      </c>
      <c r="G32" s="18">
        <f t="shared" si="6"/>
        <v>17196434331830.512</v>
      </c>
      <c r="H32" s="4">
        <f t="shared" si="7"/>
        <v>74.733382899724333</v>
      </c>
    </row>
    <row r="33" spans="2:8" x14ac:dyDescent="0.3">
      <c r="B33">
        <v>1325</v>
      </c>
      <c r="C33">
        <v>68059900000000</v>
      </c>
      <c r="D33" s="3">
        <f t="shared" si="5"/>
        <v>31.851409315708427</v>
      </c>
      <c r="E33" s="3">
        <f t="shared" si="1"/>
        <v>30.466000241589217</v>
      </c>
      <c r="F33" s="3">
        <f t="shared" si="2"/>
        <v>1.9193583026518455</v>
      </c>
      <c r="G33" s="18">
        <f t="shared" si="6"/>
        <v>17030044805751.75</v>
      </c>
      <c r="H33" s="4">
        <f t="shared" si="7"/>
        <v>74.977858025427963</v>
      </c>
    </row>
    <row r="34" spans="2:8" x14ac:dyDescent="0.3">
      <c r="B34">
        <v>1332</v>
      </c>
      <c r="C34">
        <v>68059900000000</v>
      </c>
      <c r="D34" s="3">
        <f t="shared" si="5"/>
        <v>31.851409315708427</v>
      </c>
      <c r="E34" s="3">
        <f t="shared" si="1"/>
        <v>30.463258293288785</v>
      </c>
      <c r="F34" s="3">
        <f t="shared" si="2"/>
        <v>1.926963261044697</v>
      </c>
      <c r="G34" s="18">
        <f t="shared" si="6"/>
        <v>16983413263195.51</v>
      </c>
      <c r="H34" s="4">
        <f t="shared" si="7"/>
        <v>75.046373469259422</v>
      </c>
    </row>
    <row r="35" spans="2:8" x14ac:dyDescent="0.3">
      <c r="B35">
        <v>1400</v>
      </c>
      <c r="C35">
        <v>8994890782465.5215</v>
      </c>
      <c r="D35" s="3">
        <f t="shared" si="5"/>
        <v>29.827677841230152</v>
      </c>
      <c r="E35" s="3">
        <f t="shared" si="1"/>
        <v>30.436254493845031</v>
      </c>
      <c r="F35" s="3">
        <f t="shared" si="2"/>
        <v>0.37036554210793088</v>
      </c>
      <c r="G35" s="18">
        <f t="shared" si="6"/>
        <v>16530933410713.85</v>
      </c>
      <c r="H35" s="4">
        <f t="shared" si="7"/>
        <v>-83.781368895984301</v>
      </c>
    </row>
    <row r="36" spans="2:8" x14ac:dyDescent="0.3">
      <c r="B36">
        <v>1500</v>
      </c>
      <c r="C36">
        <v>9014166547218.873</v>
      </c>
      <c r="D36" s="3">
        <f t="shared" si="5"/>
        <v>29.829818516531628</v>
      </c>
      <c r="E36" s="3">
        <f t="shared" si="1"/>
        <v>30.395698835535612</v>
      </c>
      <c r="F36" s="3">
        <f t="shared" si="2"/>
        <v>0.32022053543605078</v>
      </c>
      <c r="G36" s="18">
        <f t="shared" si="6"/>
        <v>15873923311913.082</v>
      </c>
      <c r="H36" s="4">
        <f t="shared" si="7"/>
        <v>-76.099733999375005</v>
      </c>
    </row>
    <row r="37" spans="2:8" x14ac:dyDescent="0.3">
      <c r="B37">
        <v>1600</v>
      </c>
      <c r="C37">
        <v>9041239938259.4922</v>
      </c>
      <c r="D37" s="3">
        <f t="shared" si="5"/>
        <v>29.83281744223877</v>
      </c>
      <c r="E37" s="3">
        <f t="shared" si="1"/>
        <v>30.35465745846211</v>
      </c>
      <c r="F37" s="3">
        <f t="shared" si="2"/>
        <v>0.27231700253197583</v>
      </c>
      <c r="G37" s="18">
        <f t="shared" si="6"/>
        <v>15235623582772.447</v>
      </c>
      <c r="H37" s="4">
        <f t="shared" si="7"/>
        <v>-68.512545699626912</v>
      </c>
    </row>
    <row r="38" spans="2:8" x14ac:dyDescent="0.3">
      <c r="B38">
        <v>1700</v>
      </c>
      <c r="C38">
        <v>9074204623836.6973</v>
      </c>
      <c r="D38" s="3">
        <f t="shared" si="5"/>
        <v>29.83645684748215</v>
      </c>
      <c r="E38" s="3">
        <f t="shared" si="1"/>
        <v>30.313543293580231</v>
      </c>
      <c r="F38" s="3">
        <f t="shared" si="2"/>
        <v>0.2276114770504972</v>
      </c>
      <c r="G38" s="18">
        <f t="shared" si="6"/>
        <v>14621925921926.982</v>
      </c>
      <c r="H38" s="4">
        <f t="shared" si="7"/>
        <v>-61.137273491906697</v>
      </c>
    </row>
    <row r="39" spans="2:8" x14ac:dyDescent="0.3">
      <c r="B39">
        <v>1800</v>
      </c>
      <c r="C39">
        <v>9111648236139.8613</v>
      </c>
      <c r="D39" s="3">
        <f t="shared" si="5"/>
        <v>29.840574736865996</v>
      </c>
      <c r="E39" s="3">
        <f t="shared" si="1"/>
        <v>30.272641084870635</v>
      </c>
      <c r="F39" s="3">
        <f t="shared" si="2"/>
        <v>0.18668132907806595</v>
      </c>
      <c r="G39" s="18">
        <f t="shared" si="6"/>
        <v>14035922959711.043</v>
      </c>
      <c r="H39" s="4">
        <f t="shared" si="7"/>
        <v>-54.043731671289201</v>
      </c>
    </row>
    <row r="40" spans="2:8" x14ac:dyDescent="0.3">
      <c r="B40">
        <v>1900</v>
      </c>
      <c r="C40">
        <v>9152507894610.3828</v>
      </c>
      <c r="D40" s="3">
        <f t="shared" si="5"/>
        <v>29.845049044503707</v>
      </c>
      <c r="E40" s="3">
        <f t="shared" si="1"/>
        <v>30.232146887011616</v>
      </c>
      <c r="F40" s="3">
        <f t="shared" si="2"/>
        <v>0.14984473967427828</v>
      </c>
      <c r="G40" s="18">
        <f t="shared" si="6"/>
        <v>13478903656859.08</v>
      </c>
      <c r="H40" s="4">
        <f t="shared" si="7"/>
        <v>-47.270057694201746</v>
      </c>
    </row>
    <row r="41" spans="2:8" x14ac:dyDescent="0.3">
      <c r="B41">
        <v>2000</v>
      </c>
      <c r="C41">
        <v>9195972901856.8164</v>
      </c>
      <c r="D41" s="3">
        <f t="shared" si="5"/>
        <v>29.849786776093609</v>
      </c>
      <c r="E41" s="3">
        <f t="shared" si="1"/>
        <v>30.192194557892172</v>
      </c>
      <c r="F41" s="3">
        <f t="shared" si="2"/>
        <v>0.11724308903621257</v>
      </c>
      <c r="G41" s="18">
        <f t="shared" si="6"/>
        <v>12951005655990.109</v>
      </c>
      <c r="H41" s="4">
        <f t="shared" si="7"/>
        <v>-40.833447360149258</v>
      </c>
    </row>
    <row r="42" spans="2:8" x14ac:dyDescent="0.3">
      <c r="B42">
        <v>2100</v>
      </c>
      <c r="C42">
        <v>9241417698803.9258</v>
      </c>
      <c r="D42" s="3">
        <f t="shared" si="5"/>
        <v>29.854716420419354</v>
      </c>
      <c r="E42" s="3">
        <f t="shared" si="1"/>
        <v>30.152873857019692</v>
      </c>
      <c r="F42" s="3">
        <f t="shared" si="2"/>
        <v>8.8897857000084513E-2</v>
      </c>
      <c r="G42" s="18">
        <f t="shared" si="6"/>
        <v>12451644980009.811</v>
      </c>
      <c r="H42" s="4">
        <f t="shared" si="7"/>
        <v>-34.737389714798518</v>
      </c>
    </row>
    <row r="43" spans="2:8" x14ac:dyDescent="0.3">
      <c r="B43">
        <v>2200</v>
      </c>
      <c r="C43">
        <v>9288354730255.8301</v>
      </c>
      <c r="D43" s="3">
        <f t="shared" si="5"/>
        <v>29.859782551913504</v>
      </c>
      <c r="E43" s="3">
        <f t="shared" si="1"/>
        <v>30.114243008620516</v>
      </c>
      <c r="F43" s="3">
        <f t="shared" si="2"/>
        <v>6.4750124027540962E-2</v>
      </c>
      <c r="G43" s="18">
        <f t="shared" si="6"/>
        <v>11979799935726.422</v>
      </c>
      <c r="H43" s="4">
        <f t="shared" si="7"/>
        <v>-28.976554875789731</v>
      </c>
    </row>
    <row r="44" spans="2:8" x14ac:dyDescent="0.3">
      <c r="B44">
        <v>2300</v>
      </c>
      <c r="C44">
        <v>9336400710250.2285</v>
      </c>
      <c r="D44" s="3">
        <f t="shared" si="5"/>
        <v>29.864941930969685</v>
      </c>
      <c r="E44" s="3">
        <f t="shared" si="1"/>
        <v>30.076337544698518</v>
      </c>
      <c r="F44" s="3">
        <f t="shared" si="2"/>
        <v>4.4688105503789814E-2</v>
      </c>
      <c r="G44" s="18">
        <f t="shared" si="6"/>
        <v>11534198773787.008</v>
      </c>
      <c r="H44" s="4">
        <f t="shared" si="7"/>
        <v>-23.540099999391256</v>
      </c>
    </row>
    <row r="45" spans="2:8" x14ac:dyDescent="0.3">
      <c r="B45">
        <v>2400</v>
      </c>
      <c r="C45">
        <v>9385252088811.6641</v>
      </c>
      <c r="D45" s="3">
        <f t="shared" si="5"/>
        <v>29.870160646427976</v>
      </c>
      <c r="E45" s="3">
        <f t="shared" si="1"/>
        <v>30.039176605493079</v>
      </c>
      <c r="F45" s="3">
        <f t="shared" si="2"/>
        <v>2.8566394418696506E-2</v>
      </c>
      <c r="G45" s="18">
        <f t="shared" si="6"/>
        <v>11113443365991.096</v>
      </c>
      <c r="H45" s="4">
        <f t="shared" si="7"/>
        <v>-18.413903652515003</v>
      </c>
    </row>
    <row r="46" spans="2:8" x14ac:dyDescent="0.3">
      <c r="B46">
        <v>2500</v>
      </c>
      <c r="C46">
        <v>9434666952259.4727</v>
      </c>
      <c r="D46" s="3">
        <f t="shared" si="5"/>
        <v>29.875411994948443</v>
      </c>
      <c r="E46" s="3">
        <f t="shared" si="1"/>
        <v>30.00276747576153</v>
      </c>
      <c r="F46" s="3">
        <f t="shared" si="2"/>
        <v>1.6219418493132517E-2</v>
      </c>
      <c r="G46" s="18">
        <f t="shared" si="6"/>
        <v>10716090102120.836</v>
      </c>
      <c r="H46" s="4">
        <f t="shared" si="7"/>
        <v>-13.582070849405872</v>
      </c>
    </row>
    <row r="51" spans="2:4" ht="13.9" thickBot="1" x14ac:dyDescent="0.35">
      <c r="B51" s="6"/>
      <c r="C51" s="7"/>
      <c r="D51" s="5"/>
    </row>
    <row r="52" spans="2:4" ht="13.9" thickBot="1" x14ac:dyDescent="0.35">
      <c r="C52" s="7"/>
      <c r="D52" s="5"/>
    </row>
    <row r="71" spans="2:3" x14ac:dyDescent="0.3">
      <c r="B71" s="1"/>
      <c r="C71" s="1"/>
    </row>
    <row r="72" spans="2:3" x14ac:dyDescent="0.3">
      <c r="B72" s="1"/>
      <c r="C72" s="1"/>
    </row>
    <row r="73" spans="2:3" x14ac:dyDescent="0.3">
      <c r="B73" s="1"/>
      <c r="C73" s="1"/>
    </row>
    <row r="74" spans="2:3" x14ac:dyDescent="0.3">
      <c r="B74" s="1"/>
      <c r="C74" s="1"/>
    </row>
    <row r="75" spans="2:3" x14ac:dyDescent="0.3">
      <c r="B75" s="1"/>
      <c r="C75" s="1"/>
    </row>
    <row r="76" spans="2:3" x14ac:dyDescent="0.3">
      <c r="B76" s="1"/>
      <c r="C76" s="1"/>
    </row>
    <row r="77" spans="2:3" x14ac:dyDescent="0.3">
      <c r="B77" s="1"/>
      <c r="C77" s="1"/>
    </row>
    <row r="78" spans="2:3" x14ac:dyDescent="0.3">
      <c r="B78" s="1"/>
      <c r="C78" s="1"/>
    </row>
    <row r="79" spans="2:3" x14ac:dyDescent="0.3">
      <c r="B79" s="1"/>
      <c r="C79" s="1"/>
    </row>
    <row r="80" spans="2:3" x14ac:dyDescent="0.3">
      <c r="B80" s="1"/>
      <c r="C80" s="1"/>
    </row>
    <row r="81" spans="2:3" x14ac:dyDescent="0.3">
      <c r="B81" s="1"/>
      <c r="C81" s="1"/>
    </row>
    <row r="82" spans="2:3" x14ac:dyDescent="0.3">
      <c r="B82" s="1"/>
      <c r="C82" s="1"/>
    </row>
    <row r="83" spans="2:3" x14ac:dyDescent="0.3">
      <c r="B83" s="1"/>
      <c r="C83" s="1"/>
    </row>
    <row r="84" spans="2:3" x14ac:dyDescent="0.3">
      <c r="B84" s="1"/>
      <c r="C84" s="1"/>
    </row>
    <row r="85" spans="2:3" x14ac:dyDescent="0.3">
      <c r="B85" s="1"/>
      <c r="C85" s="1"/>
    </row>
    <row r="86" spans="2:3" x14ac:dyDescent="0.3">
      <c r="B86" s="1"/>
      <c r="C86" s="1"/>
    </row>
    <row r="87" spans="2:3" x14ac:dyDescent="0.3">
      <c r="B87" s="1"/>
      <c r="C87" s="1"/>
    </row>
  </sheetData>
  <mergeCells count="5">
    <mergeCell ref="B1:D1"/>
    <mergeCell ref="E1:G1"/>
    <mergeCell ref="D5:F5"/>
    <mergeCell ref="B5:C5"/>
    <mergeCell ref="G5:H5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Fitting</vt:lpstr>
    </vt:vector>
  </TitlesOfParts>
  <Company>Shell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Somers, Kieran GSUK-PTD/FRET</dc:creator>
  <cp:lastModifiedBy>吴明蒲</cp:lastModifiedBy>
  <dcterms:created xsi:type="dcterms:W3CDTF">2015-01-12T14:00:08Z</dcterms:created>
  <dcterms:modified xsi:type="dcterms:W3CDTF">2023-05-26T10:22:30Z</dcterms:modified>
</cp:coreProperties>
</file>